
<file path=[Content_Types].xml><?xml version="1.0" encoding="utf-8"?>
<Types xmlns="http://schemas.openxmlformats.org/package/2006/content-types">
  <Override PartName="/xl/worksheets/sheet15.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Default Extension="emf" ContentType="image/x-emf"/>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charts/chart1.xml" ContentType="application/vnd.openxmlformats-officedocument.drawingml.chart+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charts/chart13.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docProps/core.xml" ContentType="application/vnd.openxmlformats-package.core-properties+xml"/>
  <Default Extension="bin" ContentType="application/vnd.openxmlformats-officedocument.spreadsheetml.printerSettings"/>
  <Default Extension="png" ContentType="image/png"/>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21585" yWindow="-15" windowWidth="3660" windowHeight="11925" activeTab="6"/>
  </bookViews>
  <sheets>
    <sheet name="Note" sheetId="17" r:id="rId1"/>
    <sheet name="Flyover" sheetId="7" r:id="rId2"/>
    <sheet name="LPDExist" sheetId="11" r:id="rId3"/>
    <sheet name="Pre_2014" sheetId="1" r:id="rId4"/>
    <sheet name="LPDNew" sheetId="12" r:id="rId5"/>
    <sheet name="Post 2014" sheetId="8" r:id="rId6"/>
    <sheet name="DOE2014 Sales Pen" sheetId="15" r:id="rId7"/>
    <sheet name="Applic" sheetId="13" r:id="rId8"/>
    <sheet name="ApplicNotes" sheetId="14" r:id="rId9"/>
    <sheet name="CBSA Tables" sheetId="3" r:id="rId10"/>
    <sheet name="CBSA Hrs_Plus" sheetId="6" r:id="rId11"/>
    <sheet name="CBSA LPD Dist t53" sheetId="5" r:id="rId12"/>
    <sheet name="LOG" sheetId="18" r:id="rId13"/>
    <sheet name="6PResults" sheetId="9" r:id="rId14"/>
    <sheet name="6P New" sheetId="2" r:id="rId15"/>
  </sheets>
  <externalReferences>
    <externalReference r:id="rId16"/>
    <externalReference r:id="rId17"/>
    <externalReference r:id="rId18"/>
    <externalReference r:id="rId19"/>
  </externalReferences>
  <definedNames>
    <definedName name="_xlnm._FilterDatabase" localSheetId="7" hidden="1">Applic!$B$9:$T$9</definedName>
    <definedName name="_xlnm._FilterDatabase" localSheetId="8" hidden="1">ApplicNotes!$B$9:$M$55</definedName>
    <definedName name="_xlnm._FilterDatabase" localSheetId="11" hidden="1">'CBSA LPD Dist t53'!$AJ$82:$AO$151</definedName>
    <definedName name="BLDGTYP">[1]APPLIC!$C$11:$T$11</definedName>
    <definedName name="list_Applic">Applic!$B$9:$AA$66</definedName>
    <definedName name="list_LPDBaseExist">LPDExist!$R$96:$AA$115</definedName>
    <definedName name="list_LPDBaseNew">LPDNew!$R$96:$AA$115</definedName>
    <definedName name="list_MeasureClass">'[2]Lists&amp;Tables'!$J$3:$J$4</definedName>
    <definedName name="list_MOPP">'[2]Lists&amp;Tables'!$B$3:$B$5</definedName>
  </definedNames>
  <calcPr calcId="125725"/>
</workbook>
</file>

<file path=xl/calcChain.xml><?xml version="1.0" encoding="utf-8"?>
<calcChain xmlns="http://schemas.openxmlformats.org/spreadsheetml/2006/main">
  <c r="B4" i="18"/>
  <c r="J70" i="11"/>
  <c r="AN70" i="15" l="1"/>
  <c r="AE17"/>
  <c r="AM70"/>
  <c r="AE10"/>
  <c r="AE9"/>
  <c r="AE22"/>
  <c r="AE21"/>
  <c r="AE20"/>
  <c r="AE19"/>
  <c r="AE15"/>
  <c r="AE14"/>
  <c r="AE13"/>
  <c r="AE6"/>
  <c r="L51" i="13"/>
  <c r="L50"/>
  <c r="L49"/>
  <c r="L48"/>
  <c r="L47"/>
  <c r="L46"/>
  <c r="L45"/>
  <c r="L44"/>
  <c r="L43"/>
  <c r="L42"/>
  <c r="L41"/>
  <c r="L40"/>
  <c r="L39"/>
  <c r="L38"/>
  <c r="L37"/>
  <c r="L36"/>
  <c r="L35"/>
  <c r="L34"/>
  <c r="L33"/>
  <c r="L32"/>
  <c r="L31"/>
  <c r="L30"/>
  <c r="L29"/>
  <c r="L28"/>
  <c r="L27"/>
  <c r="L26"/>
  <c r="L25"/>
  <c r="L24"/>
  <c r="L23"/>
  <c r="L22"/>
  <c r="L21"/>
  <c r="L20"/>
  <c r="L19"/>
  <c r="L18"/>
  <c r="L17"/>
  <c r="L16"/>
  <c r="L15"/>
  <c r="L14"/>
  <c r="L13"/>
  <c r="L12"/>
  <c r="L11"/>
  <c r="L10"/>
  <c r="AJ70" i="15"/>
  <c r="AI70"/>
  <c r="AG70"/>
  <c r="AH70"/>
  <c r="AG27"/>
  <c r="AF70"/>
  <c r="AF7"/>
  <c r="AF9"/>
  <c r="AF10"/>
  <c r="AF11"/>
  <c r="AF12"/>
  <c r="AF13"/>
  <c r="AF14"/>
  <c r="AF15"/>
  <c r="AF16"/>
  <c r="AF17"/>
  <c r="AF18"/>
  <c r="AF19"/>
  <c r="AF20"/>
  <c r="AF21"/>
  <c r="AF22"/>
  <c r="AF6"/>
  <c r="BP26"/>
  <c r="BP25"/>
  <c r="BP24"/>
  <c r="AE70"/>
  <c r="AD70"/>
  <c r="AC70"/>
  <c r="AC71" s="1"/>
  <c r="AB70"/>
  <c r="F70" i="11"/>
  <c r="G78"/>
  <c r="H78"/>
  <c r="I78"/>
  <c r="J78"/>
  <c r="K78"/>
  <c r="L78"/>
  <c r="M78"/>
  <c r="N78"/>
  <c r="O78"/>
  <c r="P78"/>
  <c r="G81"/>
  <c r="H81"/>
  <c r="I81"/>
  <c r="J81"/>
  <c r="K81"/>
  <c r="L81"/>
  <c r="M81"/>
  <c r="N81"/>
  <c r="O81"/>
  <c r="P81"/>
  <c r="G85"/>
  <c r="H85"/>
  <c r="I85"/>
  <c r="J85"/>
  <c r="K85"/>
  <c r="L85"/>
  <c r="M85"/>
  <c r="N85"/>
  <c r="O85"/>
  <c r="P85"/>
  <c r="G87"/>
  <c r="H87"/>
  <c r="I87"/>
  <c r="J87"/>
  <c r="K87"/>
  <c r="L87"/>
  <c r="M87"/>
  <c r="N87"/>
  <c r="O87"/>
  <c r="P87"/>
  <c r="F87"/>
  <c r="F85"/>
  <c r="F81"/>
  <c r="F78"/>
  <c r="F72"/>
  <c r="AH16" i="6"/>
  <c r="AI16"/>
  <c r="AJ16"/>
  <c r="AK16"/>
  <c r="AL16"/>
  <c r="AG16"/>
  <c r="AH13"/>
  <c r="AI13"/>
  <c r="AI14" s="1"/>
  <c r="AJ13"/>
  <c r="AJ14" s="1"/>
  <c r="AK13"/>
  <c r="AK14" s="1"/>
  <c r="AL13"/>
  <c r="AH14"/>
  <c r="AL14"/>
  <c r="AG14"/>
  <c r="AG13"/>
  <c r="AH12"/>
  <c r="AG12" s="1"/>
  <c r="AI12"/>
  <c r="F84" i="11" l="1"/>
  <c r="P76"/>
  <c r="F76"/>
  <c r="J76"/>
  <c r="M76"/>
  <c r="N76"/>
  <c r="G76"/>
  <c r="H76"/>
  <c r="L76"/>
  <c r="K76"/>
  <c r="I76"/>
  <c r="O76"/>
  <c r="AC72" i="15"/>
  <c r="AC73" s="1"/>
  <c r="AD72"/>
  <c r="AB71"/>
  <c r="AD71"/>
  <c r="E21" i="1"/>
  <c r="E38"/>
  <c r="F21"/>
  <c r="F38"/>
  <c r="G21"/>
  <c r="G38"/>
  <c r="I21"/>
  <c r="I38"/>
  <c r="J21"/>
  <c r="J38"/>
  <c r="K21"/>
  <c r="K38"/>
  <c r="L21"/>
  <c r="L38"/>
  <c r="M21"/>
  <c r="M38"/>
  <c r="N21"/>
  <c r="N38"/>
  <c r="O21"/>
  <c r="O38"/>
  <c r="P21"/>
  <c r="P38"/>
  <c r="Q21"/>
  <c r="Q38"/>
  <c r="R21"/>
  <c r="R38"/>
  <c r="S21"/>
  <c r="S38"/>
  <c r="T21"/>
  <c r="T38"/>
  <c r="U21"/>
  <c r="U38"/>
  <c r="D21"/>
  <c r="D38"/>
  <c r="E29"/>
  <c r="F29"/>
  <c r="G29"/>
  <c r="I29"/>
  <c r="J29"/>
  <c r="K29"/>
  <c r="L29"/>
  <c r="M29"/>
  <c r="N29"/>
  <c r="O29"/>
  <c r="P29"/>
  <c r="Q29"/>
  <c r="R29"/>
  <c r="S29"/>
  <c r="T29"/>
  <c r="U29"/>
  <c r="D29"/>
  <c r="E24"/>
  <c r="F24"/>
  <c r="G24"/>
  <c r="I24"/>
  <c r="J24"/>
  <c r="K24"/>
  <c r="L24"/>
  <c r="M24"/>
  <c r="N24"/>
  <c r="O24"/>
  <c r="P24"/>
  <c r="Q24"/>
  <c r="R24"/>
  <c r="S24"/>
  <c r="T24"/>
  <c r="U24"/>
  <c r="D24"/>
  <c r="M44"/>
  <c r="K44"/>
  <c r="G44"/>
  <c r="D44"/>
  <c r="E44" i="8"/>
  <c r="F44"/>
  <c r="G44"/>
  <c r="H44"/>
  <c r="I44"/>
  <c r="J44"/>
  <c r="K44"/>
  <c r="L44"/>
  <c r="M44"/>
  <c r="N44"/>
  <c r="O44"/>
  <c r="P44"/>
  <c r="Q44"/>
  <c r="R44"/>
  <c r="S44"/>
  <c r="T44"/>
  <c r="U44"/>
  <c r="D44"/>
  <c r="H38" i="1"/>
  <c r="AS56" i="14"/>
  <c r="AQ44"/>
  <c r="AQ45"/>
  <c r="AQ46"/>
  <c r="AQ47"/>
  <c r="AQ48"/>
  <c r="AQ49"/>
  <c r="AQ50"/>
  <c r="AQ51"/>
  <c r="AQ52"/>
  <c r="AQ53"/>
  <c r="AQ54"/>
  <c r="AQ55"/>
  <c r="AQ43"/>
  <c r="AX43" i="1"/>
  <c r="AX45" s="1"/>
  <c r="AX22"/>
  <c r="AU27"/>
  <c r="AX27"/>
  <c r="AX29"/>
  <c r="AX30"/>
  <c r="AX32"/>
  <c r="AX33"/>
  <c r="AX35"/>
  <c r="AX36"/>
  <c r="AX38"/>
  <c r="AX39"/>
  <c r="AX41"/>
  <c r="AY43"/>
  <c r="AY45" s="1"/>
  <c r="AY22"/>
  <c r="AY27"/>
  <c r="AY29"/>
  <c r="AY30"/>
  <c r="AY32"/>
  <c r="AY33"/>
  <c r="AY35"/>
  <c r="AY36"/>
  <c r="AY38"/>
  <c r="AY39"/>
  <c r="AY41"/>
  <c r="AZ43"/>
  <c r="AZ45" s="1"/>
  <c r="AZ47" s="1"/>
  <c r="AZ22"/>
  <c r="AZ27"/>
  <c r="AZ29"/>
  <c r="AZ30"/>
  <c r="AZ32"/>
  <c r="AZ33"/>
  <c r="AZ35"/>
  <c r="AZ36"/>
  <c r="AZ38"/>
  <c r="AZ39"/>
  <c r="AZ41"/>
  <c r="AZ46"/>
  <c r="BA43"/>
  <c r="BA45" s="1"/>
  <c r="BA22"/>
  <c r="BA27"/>
  <c r="BA29"/>
  <c r="BA30"/>
  <c r="BA32"/>
  <c r="BA33"/>
  <c r="BA35"/>
  <c r="BA36"/>
  <c r="BA38"/>
  <c r="BA39"/>
  <c r="BA41"/>
  <c r="BB43"/>
  <c r="BB22"/>
  <c r="BB27"/>
  <c r="BB29"/>
  <c r="BB30"/>
  <c r="BB32"/>
  <c r="BB33"/>
  <c r="BB35"/>
  <c r="BB36"/>
  <c r="BB38"/>
  <c r="BB39"/>
  <c r="BB41"/>
  <c r="BB46"/>
  <c r="BB45"/>
  <c r="BB49" s="1"/>
  <c r="BC43"/>
  <c r="BC45" s="1"/>
  <c r="BC22"/>
  <c r="BC27"/>
  <c r="BC29"/>
  <c r="BC30"/>
  <c r="BC32"/>
  <c r="BC33"/>
  <c r="BC35"/>
  <c r="BC36"/>
  <c r="BC38"/>
  <c r="BC39"/>
  <c r="BC41"/>
  <c r="BC46"/>
  <c r="BC49" s="1"/>
  <c r="BD43"/>
  <c r="BD22"/>
  <c r="BD27"/>
  <c r="BD29"/>
  <c r="BD30"/>
  <c r="BD32"/>
  <c r="BD33"/>
  <c r="BD35"/>
  <c r="BD36"/>
  <c r="BD38"/>
  <c r="BD39"/>
  <c r="BD41"/>
  <c r="BD46"/>
  <c r="BD45"/>
  <c r="BE43"/>
  <c r="BE45" s="1"/>
  <c r="BE47" s="1"/>
  <c r="BE22"/>
  <c r="BE27"/>
  <c r="BE29"/>
  <c r="BE30"/>
  <c r="BE32"/>
  <c r="BE33"/>
  <c r="BE35"/>
  <c r="BE36"/>
  <c r="BE38"/>
  <c r="BE39"/>
  <c r="BE41"/>
  <c r="BE46"/>
  <c r="BE49" s="1"/>
  <c r="BF43"/>
  <c r="BF45" s="1"/>
  <c r="BF22"/>
  <c r="BF27"/>
  <c r="BF29"/>
  <c r="BF30"/>
  <c r="BF32"/>
  <c r="BF33"/>
  <c r="BF35"/>
  <c r="BF36"/>
  <c r="BF38"/>
  <c r="BF39"/>
  <c r="BF41"/>
  <c r="BF46"/>
  <c r="BG43"/>
  <c r="BG45" s="1"/>
  <c r="BG22"/>
  <c r="BG27"/>
  <c r="BG29"/>
  <c r="BG30"/>
  <c r="BG32"/>
  <c r="BG33"/>
  <c r="BG35"/>
  <c r="BG36"/>
  <c r="BG38"/>
  <c r="BG39"/>
  <c r="BG41"/>
  <c r="AW43"/>
  <c r="AW45" s="1"/>
  <c r="AW47" s="1"/>
  <c r="AW22"/>
  <c r="AW27"/>
  <c r="AW29"/>
  <c r="AW30"/>
  <c r="AW32"/>
  <c r="AW33"/>
  <c r="AW35"/>
  <c r="AW36"/>
  <c r="AW38"/>
  <c r="AW39"/>
  <c r="AW41"/>
  <c r="AW46"/>
  <c r="BD47"/>
  <c r="E34" i="8"/>
  <c r="F34"/>
  <c r="G34"/>
  <c r="H34"/>
  <c r="I34"/>
  <c r="J34"/>
  <c r="K34"/>
  <c r="L34"/>
  <c r="M34"/>
  <c r="N34"/>
  <c r="O34"/>
  <c r="P34"/>
  <c r="Q34"/>
  <c r="R34"/>
  <c r="S34"/>
  <c r="T34"/>
  <c r="U34"/>
  <c r="D34"/>
  <c r="G33"/>
  <c r="E33"/>
  <c r="F33"/>
  <c r="H33"/>
  <c r="I33"/>
  <c r="J33"/>
  <c r="K33"/>
  <c r="L33"/>
  <c r="M33"/>
  <c r="N33"/>
  <c r="O33"/>
  <c r="P33"/>
  <c r="Q33"/>
  <c r="R33"/>
  <c r="S33"/>
  <c r="T33"/>
  <c r="U33"/>
  <c r="D33"/>
  <c r="C5" i="13"/>
  <c r="D5"/>
  <c r="E5"/>
  <c r="F5"/>
  <c r="G5"/>
  <c r="H5"/>
  <c r="I5"/>
  <c r="J5"/>
  <c r="K5"/>
  <c r="L5"/>
  <c r="M5"/>
  <c r="N5"/>
  <c r="O5"/>
  <c r="P5"/>
  <c r="Q5"/>
  <c r="R5"/>
  <c r="S5"/>
  <c r="T5"/>
  <c r="U5"/>
  <c r="V5"/>
  <c r="W5"/>
  <c r="X5"/>
  <c r="Y5"/>
  <c r="Z5"/>
  <c r="AA5"/>
  <c r="AB5"/>
  <c r="AC5"/>
  <c r="AD5"/>
  <c r="AE5"/>
  <c r="AF5"/>
  <c r="AG5"/>
  <c r="AH5"/>
  <c r="AI5"/>
  <c r="AJ5"/>
  <c r="B5"/>
  <c r="AG25" i="15"/>
  <c r="AG26"/>
  <c r="M51" i="13"/>
  <c r="M50"/>
  <c r="M49"/>
  <c r="M48"/>
  <c r="M47"/>
  <c r="M46"/>
  <c r="M45"/>
  <c r="M44"/>
  <c r="M43"/>
  <c r="M42"/>
  <c r="M41"/>
  <c r="M40"/>
  <c r="M39"/>
  <c r="M38"/>
  <c r="M37"/>
  <c r="M36"/>
  <c r="M35"/>
  <c r="M34"/>
  <c r="M33"/>
  <c r="M32"/>
  <c r="M31"/>
  <c r="M30"/>
  <c r="M29"/>
  <c r="M28"/>
  <c r="M27"/>
  <c r="M26"/>
  <c r="M25"/>
  <c r="M24"/>
  <c r="M23"/>
  <c r="M22"/>
  <c r="M21"/>
  <c r="M20"/>
  <c r="M19"/>
  <c r="M17"/>
  <c r="M16"/>
  <c r="M15"/>
  <c r="M14"/>
  <c r="M13"/>
  <c r="M12"/>
  <c r="M11"/>
  <c r="M10"/>
  <c r="M18"/>
  <c r="S47"/>
  <c r="T51"/>
  <c r="T47"/>
  <c r="S51"/>
  <c r="K20" i="14"/>
  <c r="K19"/>
  <c r="K18"/>
  <c r="K17"/>
  <c r="K16"/>
  <c r="G78" i="12"/>
  <c r="H78"/>
  <c r="I78"/>
  <c r="J78"/>
  <c r="K78"/>
  <c r="L78"/>
  <c r="M78"/>
  <c r="N78"/>
  <c r="O78"/>
  <c r="P78"/>
  <c r="G81"/>
  <c r="H81"/>
  <c r="I81"/>
  <c r="J81"/>
  <c r="K81"/>
  <c r="L81"/>
  <c r="M81"/>
  <c r="N81"/>
  <c r="O81"/>
  <c r="P81"/>
  <c r="G85"/>
  <c r="H85"/>
  <c r="I85"/>
  <c r="J85"/>
  <c r="K85"/>
  <c r="L85"/>
  <c r="M85"/>
  <c r="N85"/>
  <c r="O85"/>
  <c r="P85"/>
  <c r="G87"/>
  <c r="H87"/>
  <c r="I87"/>
  <c r="J87"/>
  <c r="K87"/>
  <c r="L87"/>
  <c r="M87"/>
  <c r="N87"/>
  <c r="O87"/>
  <c r="P87"/>
  <c r="F87"/>
  <c r="F85"/>
  <c r="F81"/>
  <c r="F78"/>
  <c r="P71"/>
  <c r="F70"/>
  <c r="I76" s="1"/>
  <c r="F106" s="1"/>
  <c r="S106" s="1"/>
  <c r="F72"/>
  <c r="N88" s="1"/>
  <c r="N113" s="1"/>
  <c r="AA113" s="1"/>
  <c r="E63" i="8"/>
  <c r="F63"/>
  <c r="G63"/>
  <c r="E64"/>
  <c r="F64"/>
  <c r="G64"/>
  <c r="E65"/>
  <c r="F65"/>
  <c r="G65"/>
  <c r="E66"/>
  <c r="F66"/>
  <c r="G66"/>
  <c r="E67"/>
  <c r="F67"/>
  <c r="G67"/>
  <c r="E68"/>
  <c r="F68"/>
  <c r="G68"/>
  <c r="E69"/>
  <c r="F69"/>
  <c r="G69"/>
  <c r="E70"/>
  <c r="F70"/>
  <c r="G70"/>
  <c r="E71"/>
  <c r="F71"/>
  <c r="G71"/>
  <c r="E72"/>
  <c r="F72"/>
  <c r="G72"/>
  <c r="E73"/>
  <c r="F73"/>
  <c r="G73"/>
  <c r="E74"/>
  <c r="F74"/>
  <c r="G74"/>
  <c r="E75"/>
  <c r="F75"/>
  <c r="G75"/>
  <c r="E76"/>
  <c r="F76"/>
  <c r="G76"/>
  <c r="E77"/>
  <c r="F77"/>
  <c r="G77"/>
  <c r="E78"/>
  <c r="F78"/>
  <c r="G78"/>
  <c r="E79"/>
  <c r="F79"/>
  <c r="G79"/>
  <c r="E80"/>
  <c r="F80"/>
  <c r="G80"/>
  <c r="D64"/>
  <c r="D65"/>
  <c r="D66"/>
  <c r="D67"/>
  <c r="D68"/>
  <c r="D69"/>
  <c r="D70"/>
  <c r="D71"/>
  <c r="D72"/>
  <c r="H72" s="1"/>
  <c r="D73"/>
  <c r="D74"/>
  <c r="D75"/>
  <c r="D76"/>
  <c r="H76" s="1"/>
  <c r="D77"/>
  <c r="D78"/>
  <c r="D79"/>
  <c r="D80"/>
  <c r="D63"/>
  <c r="D88" i="12"/>
  <c r="M98"/>
  <c r="Z98" s="1"/>
  <c r="D87"/>
  <c r="D85"/>
  <c r="D84"/>
  <c r="D82"/>
  <c r="D81"/>
  <c r="D79"/>
  <c r="D78"/>
  <c r="D76"/>
  <c r="P66"/>
  <c r="O66"/>
  <c r="N66"/>
  <c r="M66"/>
  <c r="L66"/>
  <c r="K66"/>
  <c r="J66"/>
  <c r="I66"/>
  <c r="H66"/>
  <c r="G66"/>
  <c r="F66"/>
  <c r="P65"/>
  <c r="O65"/>
  <c r="M114"/>
  <c r="Z114" s="1"/>
  <c r="N65"/>
  <c r="M65"/>
  <c r="M112"/>
  <c r="Z112" s="1"/>
  <c r="L65"/>
  <c r="M110"/>
  <c r="Z110" s="1"/>
  <c r="K65"/>
  <c r="J65"/>
  <c r="M108"/>
  <c r="Z108" s="1"/>
  <c r="I65"/>
  <c r="M106"/>
  <c r="Z106" s="1"/>
  <c r="H65"/>
  <c r="M104"/>
  <c r="Z104" s="1"/>
  <c r="G65"/>
  <c r="F65"/>
  <c r="P63"/>
  <c r="O63"/>
  <c r="N63"/>
  <c r="M63"/>
  <c r="L63"/>
  <c r="K63"/>
  <c r="J63"/>
  <c r="I63"/>
  <c r="H63"/>
  <c r="G63"/>
  <c r="F63"/>
  <c r="P62"/>
  <c r="O62"/>
  <c r="N62"/>
  <c r="M62"/>
  <c r="L62"/>
  <c r="K62"/>
  <c r="J62"/>
  <c r="I62"/>
  <c r="H62"/>
  <c r="G62"/>
  <c r="F62"/>
  <c r="P60"/>
  <c r="O60"/>
  <c r="N60"/>
  <c r="M60"/>
  <c r="L60"/>
  <c r="K60"/>
  <c r="J60"/>
  <c r="I60"/>
  <c r="H60"/>
  <c r="G60"/>
  <c r="F60"/>
  <c r="P59"/>
  <c r="O59"/>
  <c r="N59"/>
  <c r="M59"/>
  <c r="L59"/>
  <c r="K59"/>
  <c r="J59"/>
  <c r="I59"/>
  <c r="H59"/>
  <c r="G59"/>
  <c r="F59"/>
  <c r="P57"/>
  <c r="O57"/>
  <c r="N57"/>
  <c r="M57"/>
  <c r="L57"/>
  <c r="K57"/>
  <c r="J57"/>
  <c r="I57"/>
  <c r="H57"/>
  <c r="G57"/>
  <c r="F57"/>
  <c r="P56"/>
  <c r="O56"/>
  <c r="I114"/>
  <c r="V114" s="1"/>
  <c r="N56"/>
  <c r="M56"/>
  <c r="I112"/>
  <c r="V112" s="1"/>
  <c r="L56"/>
  <c r="I110"/>
  <c r="V110" s="1"/>
  <c r="K56"/>
  <c r="J56"/>
  <c r="I108"/>
  <c r="V108" s="1"/>
  <c r="I56"/>
  <c r="I106"/>
  <c r="V106" s="1"/>
  <c r="H56"/>
  <c r="I104"/>
  <c r="V104" s="1"/>
  <c r="G56"/>
  <c r="F56"/>
  <c r="G99"/>
  <c r="T99" s="1"/>
  <c r="U54"/>
  <c r="T54"/>
  <c r="P54"/>
  <c r="O54"/>
  <c r="N54"/>
  <c r="M54"/>
  <c r="L54"/>
  <c r="K54"/>
  <c r="J54"/>
  <c r="I54"/>
  <c r="H54"/>
  <c r="G54"/>
  <c r="F54"/>
  <c r="AC44"/>
  <c r="AB44"/>
  <c r="AA44"/>
  <c r="Z44"/>
  <c r="Y44"/>
  <c r="X44"/>
  <c r="W44"/>
  <c r="V44"/>
  <c r="U44"/>
  <c r="T44"/>
  <c r="S44"/>
  <c r="AC43"/>
  <c r="AB43"/>
  <c r="AA43"/>
  <c r="Z43"/>
  <c r="Y43"/>
  <c r="X43"/>
  <c r="W43"/>
  <c r="V43"/>
  <c r="U43"/>
  <c r="T43"/>
  <c r="S43"/>
  <c r="AC42"/>
  <c r="AB42"/>
  <c r="AA42"/>
  <c r="Z42"/>
  <c r="Y42"/>
  <c r="X42"/>
  <c r="W42"/>
  <c r="V42"/>
  <c r="U42"/>
  <c r="T42"/>
  <c r="S42"/>
  <c r="AC41"/>
  <c r="AB41"/>
  <c r="AA41"/>
  <c r="Z41"/>
  <c r="Y41"/>
  <c r="X41"/>
  <c r="W41"/>
  <c r="V41"/>
  <c r="U41"/>
  <c r="T41"/>
  <c r="S41"/>
  <c r="AC40"/>
  <c r="AC66"/>
  <c r="AB40"/>
  <c r="AB66"/>
  <c r="AA40"/>
  <c r="AA66"/>
  <c r="Z40"/>
  <c r="Z66"/>
  <c r="Y40"/>
  <c r="Y66"/>
  <c r="X40"/>
  <c r="X66"/>
  <c r="W40"/>
  <c r="W66"/>
  <c r="V40"/>
  <c r="V66"/>
  <c r="U40"/>
  <c r="U66"/>
  <c r="T40"/>
  <c r="T66"/>
  <c r="S40"/>
  <c r="S66"/>
  <c r="AC39"/>
  <c r="AB39"/>
  <c r="AA39"/>
  <c r="Z39"/>
  <c r="Y39"/>
  <c r="X39"/>
  <c r="W39"/>
  <c r="V39"/>
  <c r="U39"/>
  <c r="T39"/>
  <c r="S39"/>
  <c r="AC38"/>
  <c r="AB38"/>
  <c r="AB65"/>
  <c r="AA38"/>
  <c r="AA65"/>
  <c r="Z38"/>
  <c r="Y38"/>
  <c r="X38"/>
  <c r="X65"/>
  <c r="W38"/>
  <c r="W65"/>
  <c r="V38"/>
  <c r="U38"/>
  <c r="T38"/>
  <c r="T65"/>
  <c r="S38"/>
  <c r="S65"/>
  <c r="AC37"/>
  <c r="AB37"/>
  <c r="AA37"/>
  <c r="Z37"/>
  <c r="Y37"/>
  <c r="X37"/>
  <c r="W37"/>
  <c r="V37"/>
  <c r="U37"/>
  <c r="T37"/>
  <c r="S37"/>
  <c r="AC36"/>
  <c r="AB36"/>
  <c r="AA36"/>
  <c r="Z36"/>
  <c r="Y36"/>
  <c r="X36"/>
  <c r="W36"/>
  <c r="V36"/>
  <c r="U36"/>
  <c r="T36"/>
  <c r="S36"/>
  <c r="AC35"/>
  <c r="AC63"/>
  <c r="AB35"/>
  <c r="AB63"/>
  <c r="AA35"/>
  <c r="AA63"/>
  <c r="Z35"/>
  <c r="Z63"/>
  <c r="Y35"/>
  <c r="Y63"/>
  <c r="X35"/>
  <c r="X63"/>
  <c r="W35"/>
  <c r="W63"/>
  <c r="V35"/>
  <c r="V63"/>
  <c r="U35"/>
  <c r="U63"/>
  <c r="T35"/>
  <c r="T63"/>
  <c r="S35"/>
  <c r="S63"/>
  <c r="AC34"/>
  <c r="AB34"/>
  <c r="AA34"/>
  <c r="Z34"/>
  <c r="Y34"/>
  <c r="X34"/>
  <c r="W34"/>
  <c r="V34"/>
  <c r="U34"/>
  <c r="T34"/>
  <c r="S34"/>
  <c r="AC33"/>
  <c r="AB33"/>
  <c r="AA33"/>
  <c r="Z33"/>
  <c r="Y33"/>
  <c r="X33"/>
  <c r="W33"/>
  <c r="V33"/>
  <c r="U33"/>
  <c r="T33"/>
  <c r="S33"/>
  <c r="AC32"/>
  <c r="AC62"/>
  <c r="AB32"/>
  <c r="AA32"/>
  <c r="Z32"/>
  <c r="Z62"/>
  <c r="Y32"/>
  <c r="Y62"/>
  <c r="X32"/>
  <c r="W32"/>
  <c r="V32"/>
  <c r="V62"/>
  <c r="U32"/>
  <c r="U62"/>
  <c r="T32"/>
  <c r="S32"/>
  <c r="AC31"/>
  <c r="AB31"/>
  <c r="AA31"/>
  <c r="Z31"/>
  <c r="Y31"/>
  <c r="X31"/>
  <c r="W31"/>
  <c r="V31"/>
  <c r="U31"/>
  <c r="T31"/>
  <c r="S31"/>
  <c r="AC30"/>
  <c r="AB30"/>
  <c r="AA30"/>
  <c r="Z30"/>
  <c r="Y30"/>
  <c r="X30"/>
  <c r="W30"/>
  <c r="V30"/>
  <c r="U30"/>
  <c r="T30"/>
  <c r="S30"/>
  <c r="AC29"/>
  <c r="AB29"/>
  <c r="AA29"/>
  <c r="Z29"/>
  <c r="Y29"/>
  <c r="X29"/>
  <c r="W29"/>
  <c r="V29"/>
  <c r="U29"/>
  <c r="T29"/>
  <c r="S29"/>
  <c r="AC28"/>
  <c r="AB28"/>
  <c r="AA28"/>
  <c r="Z28"/>
  <c r="Y28"/>
  <c r="X28"/>
  <c r="W28"/>
  <c r="V28"/>
  <c r="U28"/>
  <c r="T28"/>
  <c r="S28"/>
  <c r="AC27"/>
  <c r="AC60"/>
  <c r="AB27"/>
  <c r="AB60"/>
  <c r="AA27"/>
  <c r="AA60"/>
  <c r="Z27"/>
  <c r="Z60"/>
  <c r="Y27"/>
  <c r="Y60"/>
  <c r="X27"/>
  <c r="X60"/>
  <c r="W27"/>
  <c r="W60"/>
  <c r="V27"/>
  <c r="V60"/>
  <c r="U27"/>
  <c r="U60"/>
  <c r="T27"/>
  <c r="T60"/>
  <c r="S27"/>
  <c r="S60"/>
  <c r="AC26"/>
  <c r="AB26"/>
  <c r="AA26"/>
  <c r="Z26"/>
  <c r="Y26"/>
  <c r="X26"/>
  <c r="W26"/>
  <c r="V26"/>
  <c r="U26"/>
  <c r="T26"/>
  <c r="S26"/>
  <c r="AC25"/>
  <c r="AB25"/>
  <c r="AA25"/>
  <c r="Z25"/>
  <c r="Y25"/>
  <c r="X25"/>
  <c r="W25"/>
  <c r="V25"/>
  <c r="U25"/>
  <c r="T25"/>
  <c r="S25"/>
  <c r="AC24"/>
  <c r="AB24"/>
  <c r="AA24"/>
  <c r="Z24"/>
  <c r="Y24"/>
  <c r="X24"/>
  <c r="W24"/>
  <c r="V24"/>
  <c r="U24"/>
  <c r="T24"/>
  <c r="S24"/>
  <c r="AC23"/>
  <c r="AB23"/>
  <c r="AA23"/>
  <c r="Z23"/>
  <c r="Y23"/>
  <c r="X23"/>
  <c r="W23"/>
  <c r="V23"/>
  <c r="U23"/>
  <c r="T23"/>
  <c r="S23"/>
  <c r="AC22"/>
  <c r="AB22"/>
  <c r="AB59"/>
  <c r="AA22"/>
  <c r="Z22"/>
  <c r="Y22"/>
  <c r="X22"/>
  <c r="X59"/>
  <c r="W22"/>
  <c r="V22"/>
  <c r="U22"/>
  <c r="T22"/>
  <c r="T59"/>
  <c r="S22"/>
  <c r="AC21"/>
  <c r="AB21"/>
  <c r="AA21"/>
  <c r="Z21"/>
  <c r="Y21"/>
  <c r="X21"/>
  <c r="W21"/>
  <c r="V21"/>
  <c r="U21"/>
  <c r="T21"/>
  <c r="S21"/>
  <c r="AC20"/>
  <c r="AB20"/>
  <c r="AA20"/>
  <c r="Z20"/>
  <c r="Y20"/>
  <c r="X20"/>
  <c r="W20"/>
  <c r="V20"/>
  <c r="U20"/>
  <c r="T20"/>
  <c r="S20"/>
  <c r="AC19"/>
  <c r="AC57"/>
  <c r="AB19"/>
  <c r="AB57"/>
  <c r="AA19"/>
  <c r="AA57"/>
  <c r="Z19"/>
  <c r="Z57"/>
  <c r="Y19"/>
  <c r="Y57"/>
  <c r="X19"/>
  <c r="X57"/>
  <c r="W19"/>
  <c r="W57"/>
  <c r="V19"/>
  <c r="V57"/>
  <c r="U19"/>
  <c r="U57"/>
  <c r="T19"/>
  <c r="T57"/>
  <c r="S19"/>
  <c r="S57"/>
  <c r="AC18"/>
  <c r="AB18"/>
  <c r="AA18"/>
  <c r="Z18"/>
  <c r="Y18"/>
  <c r="X18"/>
  <c r="W18"/>
  <c r="V18"/>
  <c r="U18"/>
  <c r="T18"/>
  <c r="S18"/>
  <c r="AC17"/>
  <c r="AB17"/>
  <c r="AA17"/>
  <c r="AA56"/>
  <c r="Z17"/>
  <c r="Z56"/>
  <c r="Y17"/>
  <c r="X17"/>
  <c r="W17"/>
  <c r="W56"/>
  <c r="V17"/>
  <c r="V56"/>
  <c r="U17"/>
  <c r="T17"/>
  <c r="S17"/>
  <c r="S56"/>
  <c r="AC16"/>
  <c r="AB16"/>
  <c r="AA16"/>
  <c r="Z16"/>
  <c r="Y16"/>
  <c r="X16"/>
  <c r="W16"/>
  <c r="V16"/>
  <c r="U16"/>
  <c r="T16"/>
  <c r="S16"/>
  <c r="AC15"/>
  <c r="AB15"/>
  <c r="AA15"/>
  <c r="Z15"/>
  <c r="Y15"/>
  <c r="X15"/>
  <c r="W15"/>
  <c r="V15"/>
  <c r="U15"/>
  <c r="T15"/>
  <c r="S15"/>
  <c r="AC14"/>
  <c r="AB14"/>
  <c r="AA14"/>
  <c r="Z14"/>
  <c r="Y14"/>
  <c r="X14"/>
  <c r="W14"/>
  <c r="V14"/>
  <c r="U14"/>
  <c r="T14"/>
  <c r="S14"/>
  <c r="AC13"/>
  <c r="AB13"/>
  <c r="AA13"/>
  <c r="Z13"/>
  <c r="Y13"/>
  <c r="X13"/>
  <c r="W13"/>
  <c r="V13"/>
  <c r="U13"/>
  <c r="T13"/>
  <c r="S13"/>
  <c r="AC12"/>
  <c r="AC54"/>
  <c r="AB12"/>
  <c r="AB54"/>
  <c r="AA12"/>
  <c r="AA54"/>
  <c r="Z12"/>
  <c r="Z54"/>
  <c r="Y12"/>
  <c r="Y54"/>
  <c r="X12"/>
  <c r="X54"/>
  <c r="W12"/>
  <c r="W54"/>
  <c r="V12"/>
  <c r="V54"/>
  <c r="U12"/>
  <c r="T12"/>
  <c r="S12"/>
  <c r="S54"/>
  <c r="G105" i="11"/>
  <c r="T105" s="1"/>
  <c r="I105"/>
  <c r="V105" s="1"/>
  <c r="L111"/>
  <c r="Y111" s="1"/>
  <c r="M105"/>
  <c r="Z105" s="1"/>
  <c r="G111"/>
  <c r="T111" s="1"/>
  <c r="I111"/>
  <c r="V111" s="1"/>
  <c r="M111"/>
  <c r="Z111" s="1"/>
  <c r="L105"/>
  <c r="Y105" s="1"/>
  <c r="D78"/>
  <c r="D79"/>
  <c r="D81"/>
  <c r="D82"/>
  <c r="D84"/>
  <c r="D85"/>
  <c r="D87"/>
  <c r="D88"/>
  <c r="D76"/>
  <c r="F71"/>
  <c r="H82" i="12"/>
  <c r="J104" s="1"/>
  <c r="W104" s="1"/>
  <c r="J88"/>
  <c r="N107" s="1"/>
  <c r="AA107" s="1"/>
  <c r="G113"/>
  <c r="T113" s="1"/>
  <c r="I98"/>
  <c r="V98" s="1"/>
  <c r="G107"/>
  <c r="T107" s="1"/>
  <c r="U56"/>
  <c r="Y56"/>
  <c r="AC56"/>
  <c r="T62"/>
  <c r="X62"/>
  <c r="AB62"/>
  <c r="T56"/>
  <c r="X56"/>
  <c r="AB56"/>
  <c r="U59"/>
  <c r="Y59"/>
  <c r="AC59"/>
  <c r="V59"/>
  <c r="Z59"/>
  <c r="S59"/>
  <c r="W59"/>
  <c r="AA59"/>
  <c r="S62"/>
  <c r="W62"/>
  <c r="AA62"/>
  <c r="U65"/>
  <c r="Y65"/>
  <c r="AC65"/>
  <c r="V65"/>
  <c r="Z65"/>
  <c r="I102"/>
  <c r="V102" s="1"/>
  <c r="I100"/>
  <c r="V100" s="1"/>
  <c r="M102"/>
  <c r="Z102" s="1"/>
  <c r="M100"/>
  <c r="Z100" s="1"/>
  <c r="L115"/>
  <c r="Y115" s="1"/>
  <c r="G97"/>
  <c r="T97" s="1"/>
  <c r="G106"/>
  <c r="T106" s="1"/>
  <c r="G112"/>
  <c r="T112" s="1"/>
  <c r="L98"/>
  <c r="Y98" s="1"/>
  <c r="L106"/>
  <c r="Y106" s="1"/>
  <c r="L114"/>
  <c r="Y114" s="1"/>
  <c r="G104"/>
  <c r="T104" s="1"/>
  <c r="G110"/>
  <c r="T110" s="1"/>
  <c r="I97"/>
  <c r="V97" s="1"/>
  <c r="M97"/>
  <c r="Z97" s="1"/>
  <c r="G98"/>
  <c r="T98" s="1"/>
  <c r="I99"/>
  <c r="V99" s="1"/>
  <c r="M99"/>
  <c r="Z99" s="1"/>
  <c r="I101"/>
  <c r="V101" s="1"/>
  <c r="M101"/>
  <c r="Z101" s="1"/>
  <c r="I103"/>
  <c r="V103" s="1"/>
  <c r="M103"/>
  <c r="Z103" s="1"/>
  <c r="I105"/>
  <c r="V105" s="1"/>
  <c r="M105"/>
  <c r="Z105" s="1"/>
  <c r="I107"/>
  <c r="V107" s="1"/>
  <c r="M107"/>
  <c r="Z107" s="1"/>
  <c r="I109"/>
  <c r="V109" s="1"/>
  <c r="M109"/>
  <c r="Z109" s="1"/>
  <c r="I111"/>
  <c r="V111" s="1"/>
  <c r="M111"/>
  <c r="Z111" s="1"/>
  <c r="I113"/>
  <c r="V113" s="1"/>
  <c r="M113"/>
  <c r="Z113" s="1"/>
  <c r="I115"/>
  <c r="V115" s="1"/>
  <c r="M115"/>
  <c r="Z115" s="1"/>
  <c r="L100"/>
  <c r="Y100" s="1"/>
  <c r="L102"/>
  <c r="Y102" s="1"/>
  <c r="L104"/>
  <c r="Y104" s="1"/>
  <c r="L108"/>
  <c r="Y108" s="1"/>
  <c r="L110"/>
  <c r="Y110" s="1"/>
  <c r="L112"/>
  <c r="Y112" s="1"/>
  <c r="G109"/>
  <c r="T109" s="1"/>
  <c r="G114"/>
  <c r="T114" s="1"/>
  <c r="L97"/>
  <c r="Y97" s="1"/>
  <c r="L99"/>
  <c r="Y99" s="1"/>
  <c r="L101"/>
  <c r="Y101" s="1"/>
  <c r="L103"/>
  <c r="Y103" s="1"/>
  <c r="L105"/>
  <c r="Y105" s="1"/>
  <c r="L107"/>
  <c r="Y107" s="1"/>
  <c r="L109"/>
  <c r="Y109" s="1"/>
  <c r="L111"/>
  <c r="Y111" s="1"/>
  <c r="L113"/>
  <c r="Y113" s="1"/>
  <c r="G108"/>
  <c r="T108" s="1"/>
  <c r="G115"/>
  <c r="T115" s="1"/>
  <c r="G111"/>
  <c r="T111" s="1"/>
  <c r="G105"/>
  <c r="T105" s="1"/>
  <c r="G103"/>
  <c r="T103" s="1"/>
  <c r="G101"/>
  <c r="T101" s="1"/>
  <c r="G102"/>
  <c r="T102" s="1"/>
  <c r="G100"/>
  <c r="T100" s="1"/>
  <c r="G54" i="11"/>
  <c r="H54"/>
  <c r="I54"/>
  <c r="J54"/>
  <c r="K54"/>
  <c r="L54"/>
  <c r="M54"/>
  <c r="N54"/>
  <c r="O54"/>
  <c r="P54"/>
  <c r="G56"/>
  <c r="H56"/>
  <c r="I56"/>
  <c r="J56"/>
  <c r="K56"/>
  <c r="L56"/>
  <c r="M56"/>
  <c r="N56"/>
  <c r="O56"/>
  <c r="P56"/>
  <c r="G57"/>
  <c r="H57"/>
  <c r="I57"/>
  <c r="J57"/>
  <c r="K57"/>
  <c r="L57"/>
  <c r="M57"/>
  <c r="N57"/>
  <c r="O57"/>
  <c r="P57"/>
  <c r="G59"/>
  <c r="H59"/>
  <c r="I59"/>
  <c r="J59"/>
  <c r="K59"/>
  <c r="L59"/>
  <c r="M59"/>
  <c r="N59"/>
  <c r="O59"/>
  <c r="P59"/>
  <c r="G60"/>
  <c r="H60"/>
  <c r="I60"/>
  <c r="J60"/>
  <c r="K60"/>
  <c r="L60"/>
  <c r="M60"/>
  <c r="N60"/>
  <c r="O60"/>
  <c r="P60"/>
  <c r="G62"/>
  <c r="H62"/>
  <c r="I62"/>
  <c r="J62"/>
  <c r="K62"/>
  <c r="L62"/>
  <c r="M62"/>
  <c r="N62"/>
  <c r="O62"/>
  <c r="P62"/>
  <c r="G63"/>
  <c r="H63"/>
  <c r="I63"/>
  <c r="J63"/>
  <c r="K63"/>
  <c r="L63"/>
  <c r="M63"/>
  <c r="N63"/>
  <c r="O63"/>
  <c r="P63"/>
  <c r="G65"/>
  <c r="H65"/>
  <c r="M104"/>
  <c r="Z104" s="1"/>
  <c r="I65"/>
  <c r="M106"/>
  <c r="Z106" s="1"/>
  <c r="J65"/>
  <c r="K65"/>
  <c r="M109"/>
  <c r="Z109" s="1"/>
  <c r="L65"/>
  <c r="M110"/>
  <c r="Z110" s="1"/>
  <c r="M65"/>
  <c r="M112"/>
  <c r="Z112" s="1"/>
  <c r="N65"/>
  <c r="M113"/>
  <c r="Z113" s="1"/>
  <c r="O65"/>
  <c r="M114"/>
  <c r="Z114" s="1"/>
  <c r="P65"/>
  <c r="G66"/>
  <c r="H66"/>
  <c r="I66"/>
  <c r="J66"/>
  <c r="K66"/>
  <c r="L66"/>
  <c r="M66"/>
  <c r="N66"/>
  <c r="O66"/>
  <c r="P66"/>
  <c r="F56"/>
  <c r="F66"/>
  <c r="F65"/>
  <c r="F63"/>
  <c r="F62"/>
  <c r="F60"/>
  <c r="F59"/>
  <c r="F57"/>
  <c r="F54"/>
  <c r="T12"/>
  <c r="T54"/>
  <c r="U12"/>
  <c r="U54"/>
  <c r="V12"/>
  <c r="V54"/>
  <c r="W12"/>
  <c r="W54"/>
  <c r="X12"/>
  <c r="X54"/>
  <c r="Y12"/>
  <c r="Y54"/>
  <c r="Z12"/>
  <c r="Z54"/>
  <c r="AA12"/>
  <c r="AA54"/>
  <c r="AB12"/>
  <c r="AB54"/>
  <c r="AC12"/>
  <c r="AC54"/>
  <c r="T13"/>
  <c r="U13"/>
  <c r="V13"/>
  <c r="W13"/>
  <c r="X13"/>
  <c r="Y13"/>
  <c r="Z13"/>
  <c r="AA13"/>
  <c r="AB13"/>
  <c r="AC13"/>
  <c r="T14"/>
  <c r="U14"/>
  <c r="V14"/>
  <c r="W14"/>
  <c r="X14"/>
  <c r="Y14"/>
  <c r="Z14"/>
  <c r="AA14"/>
  <c r="AB14"/>
  <c r="AC14"/>
  <c r="T15"/>
  <c r="U15"/>
  <c r="V15"/>
  <c r="W15"/>
  <c r="X15"/>
  <c r="Y15"/>
  <c r="Z15"/>
  <c r="AA15"/>
  <c r="AB15"/>
  <c r="AC15"/>
  <c r="T16"/>
  <c r="U16"/>
  <c r="V16"/>
  <c r="W16"/>
  <c r="X16"/>
  <c r="Y16"/>
  <c r="Z16"/>
  <c r="AA16"/>
  <c r="AB16"/>
  <c r="AC16"/>
  <c r="T17"/>
  <c r="T56"/>
  <c r="U17"/>
  <c r="V17"/>
  <c r="W17"/>
  <c r="X17"/>
  <c r="X56"/>
  <c r="Y17"/>
  <c r="Z17"/>
  <c r="AA17"/>
  <c r="AB17"/>
  <c r="AB56"/>
  <c r="AC17"/>
  <c r="AC56"/>
  <c r="T18"/>
  <c r="U18"/>
  <c r="V18"/>
  <c r="W18"/>
  <c r="X18"/>
  <c r="Y18"/>
  <c r="Z18"/>
  <c r="AA18"/>
  <c r="AB18"/>
  <c r="AC18"/>
  <c r="T19"/>
  <c r="T57"/>
  <c r="U19"/>
  <c r="U57"/>
  <c r="V19"/>
  <c r="V57"/>
  <c r="W19"/>
  <c r="W57"/>
  <c r="X19"/>
  <c r="X57"/>
  <c r="Y19"/>
  <c r="Y57"/>
  <c r="Z19"/>
  <c r="Z57"/>
  <c r="AA19"/>
  <c r="AA57"/>
  <c r="AB19"/>
  <c r="AB57"/>
  <c r="AC19"/>
  <c r="AC57"/>
  <c r="T20"/>
  <c r="U20"/>
  <c r="V20"/>
  <c r="W20"/>
  <c r="X20"/>
  <c r="Y20"/>
  <c r="Z20"/>
  <c r="AA20"/>
  <c r="AB20"/>
  <c r="AC20"/>
  <c r="T21"/>
  <c r="U21"/>
  <c r="V21"/>
  <c r="W21"/>
  <c r="X21"/>
  <c r="Y21"/>
  <c r="Z21"/>
  <c r="AA21"/>
  <c r="AB21"/>
  <c r="AC21"/>
  <c r="T22"/>
  <c r="U22"/>
  <c r="V22"/>
  <c r="W22"/>
  <c r="X22"/>
  <c r="Y22"/>
  <c r="Z22"/>
  <c r="AA22"/>
  <c r="AB22"/>
  <c r="AC22"/>
  <c r="T23"/>
  <c r="U23"/>
  <c r="V23"/>
  <c r="W23"/>
  <c r="X23"/>
  <c r="Y23"/>
  <c r="Z23"/>
  <c r="AA23"/>
  <c r="AB23"/>
  <c r="AC23"/>
  <c r="T24"/>
  <c r="U24"/>
  <c r="V24"/>
  <c r="W24"/>
  <c r="X24"/>
  <c r="Y24"/>
  <c r="Z24"/>
  <c r="AA24"/>
  <c r="AB24"/>
  <c r="AC24"/>
  <c r="T25"/>
  <c r="U25"/>
  <c r="V25"/>
  <c r="W25"/>
  <c r="X25"/>
  <c r="Y25"/>
  <c r="Z25"/>
  <c r="AA25"/>
  <c r="AB25"/>
  <c r="AC25"/>
  <c r="T26"/>
  <c r="U26"/>
  <c r="V26"/>
  <c r="W26"/>
  <c r="X26"/>
  <c r="Y26"/>
  <c r="Z26"/>
  <c r="AA26"/>
  <c r="AB26"/>
  <c r="AC26"/>
  <c r="T27"/>
  <c r="T60"/>
  <c r="U27"/>
  <c r="U60"/>
  <c r="V27"/>
  <c r="V60"/>
  <c r="W27"/>
  <c r="W60"/>
  <c r="X27"/>
  <c r="X60"/>
  <c r="Y27"/>
  <c r="Y60"/>
  <c r="Z27"/>
  <c r="Z60"/>
  <c r="AA27"/>
  <c r="AA60"/>
  <c r="AB27"/>
  <c r="AB60"/>
  <c r="AC27"/>
  <c r="AC60"/>
  <c r="T28"/>
  <c r="U28"/>
  <c r="V28"/>
  <c r="W28"/>
  <c r="X28"/>
  <c r="Y28"/>
  <c r="Z28"/>
  <c r="AA28"/>
  <c r="AB28"/>
  <c r="AC28"/>
  <c r="T29"/>
  <c r="U29"/>
  <c r="V29"/>
  <c r="W29"/>
  <c r="X29"/>
  <c r="Y29"/>
  <c r="Z29"/>
  <c r="AA29"/>
  <c r="AB29"/>
  <c r="AC29"/>
  <c r="T30"/>
  <c r="U30"/>
  <c r="V30"/>
  <c r="W30"/>
  <c r="X30"/>
  <c r="Y30"/>
  <c r="Z30"/>
  <c r="AA30"/>
  <c r="AB30"/>
  <c r="AC30"/>
  <c r="T31"/>
  <c r="U31"/>
  <c r="V31"/>
  <c r="W31"/>
  <c r="X31"/>
  <c r="Y31"/>
  <c r="Z31"/>
  <c r="AA31"/>
  <c r="AB31"/>
  <c r="AC31"/>
  <c r="T32"/>
  <c r="U32"/>
  <c r="V32"/>
  <c r="W32"/>
  <c r="X32"/>
  <c r="Y32"/>
  <c r="Z32"/>
  <c r="AA32"/>
  <c r="AB32"/>
  <c r="AC32"/>
  <c r="T33"/>
  <c r="U33"/>
  <c r="V33"/>
  <c r="W33"/>
  <c r="X33"/>
  <c r="Y33"/>
  <c r="Z33"/>
  <c r="AA33"/>
  <c r="AB33"/>
  <c r="AC33"/>
  <c r="T34"/>
  <c r="U34"/>
  <c r="V34"/>
  <c r="W34"/>
  <c r="X34"/>
  <c r="Y34"/>
  <c r="Z34"/>
  <c r="AA34"/>
  <c r="AB34"/>
  <c r="AC34"/>
  <c r="T35"/>
  <c r="T63"/>
  <c r="U35"/>
  <c r="U63"/>
  <c r="V35"/>
  <c r="V63"/>
  <c r="W35"/>
  <c r="W63"/>
  <c r="X35"/>
  <c r="X63"/>
  <c r="Y35"/>
  <c r="Y63"/>
  <c r="Z35"/>
  <c r="Z63"/>
  <c r="AA35"/>
  <c r="AA63"/>
  <c r="AB35"/>
  <c r="AB63"/>
  <c r="AC35"/>
  <c r="AC63"/>
  <c r="T36"/>
  <c r="U36"/>
  <c r="V36"/>
  <c r="W36"/>
  <c r="X36"/>
  <c r="Y36"/>
  <c r="Z36"/>
  <c r="AA36"/>
  <c r="AB36"/>
  <c r="AC36"/>
  <c r="T37"/>
  <c r="U37"/>
  <c r="V37"/>
  <c r="W37"/>
  <c r="X37"/>
  <c r="Y37"/>
  <c r="Z37"/>
  <c r="AA37"/>
  <c r="AB37"/>
  <c r="AC37"/>
  <c r="T38"/>
  <c r="U38"/>
  <c r="V38"/>
  <c r="W38"/>
  <c r="X38"/>
  <c r="Y38"/>
  <c r="Z38"/>
  <c r="AA38"/>
  <c r="AB38"/>
  <c r="AC38"/>
  <c r="T39"/>
  <c r="U39"/>
  <c r="V39"/>
  <c r="W39"/>
  <c r="X39"/>
  <c r="Y39"/>
  <c r="Z39"/>
  <c r="AA39"/>
  <c r="AB39"/>
  <c r="AC39"/>
  <c r="T40"/>
  <c r="T66"/>
  <c r="U40"/>
  <c r="U66"/>
  <c r="V40"/>
  <c r="V66"/>
  <c r="W40"/>
  <c r="W66"/>
  <c r="X40"/>
  <c r="X66"/>
  <c r="Y40"/>
  <c r="Y66"/>
  <c r="Z40"/>
  <c r="Z66"/>
  <c r="AA40"/>
  <c r="AA66"/>
  <c r="AB40"/>
  <c r="AB66"/>
  <c r="AC40"/>
  <c r="AC66"/>
  <c r="T41"/>
  <c r="U41"/>
  <c r="V41"/>
  <c r="W41"/>
  <c r="X41"/>
  <c r="Y41"/>
  <c r="Z41"/>
  <c r="AA41"/>
  <c r="AB41"/>
  <c r="AC41"/>
  <c r="T42"/>
  <c r="U42"/>
  <c r="V42"/>
  <c r="W42"/>
  <c r="X42"/>
  <c r="Y42"/>
  <c r="Z42"/>
  <c r="AA42"/>
  <c r="AB42"/>
  <c r="AC42"/>
  <c r="T43"/>
  <c r="U43"/>
  <c r="V43"/>
  <c r="W43"/>
  <c r="X43"/>
  <c r="Y43"/>
  <c r="Z43"/>
  <c r="AA43"/>
  <c r="AB43"/>
  <c r="AC43"/>
  <c r="T44"/>
  <c r="U44"/>
  <c r="V44"/>
  <c r="W44"/>
  <c r="X44"/>
  <c r="Y44"/>
  <c r="Z44"/>
  <c r="AA44"/>
  <c r="AB44"/>
  <c r="AC44"/>
  <c r="S13"/>
  <c r="S14"/>
  <c r="S15"/>
  <c r="S16"/>
  <c r="S17"/>
  <c r="S18"/>
  <c r="S19"/>
  <c r="S57"/>
  <c r="S20"/>
  <c r="S21"/>
  <c r="S22"/>
  <c r="S23"/>
  <c r="S24"/>
  <c r="S25"/>
  <c r="S26"/>
  <c r="S27"/>
  <c r="S60"/>
  <c r="S28"/>
  <c r="S29"/>
  <c r="S30"/>
  <c r="S31"/>
  <c r="S32"/>
  <c r="S33"/>
  <c r="S34"/>
  <c r="S35"/>
  <c r="S63"/>
  <c r="S36"/>
  <c r="S37"/>
  <c r="S38"/>
  <c r="S39"/>
  <c r="S40"/>
  <c r="S66"/>
  <c r="S41"/>
  <c r="S42"/>
  <c r="S43"/>
  <c r="S44"/>
  <c r="S12"/>
  <c r="S54"/>
  <c r="S62"/>
  <c r="AC65"/>
  <c r="Y65"/>
  <c r="U65"/>
  <c r="AC62"/>
  <c r="Y62"/>
  <c r="U62"/>
  <c r="S56"/>
  <c r="Z65"/>
  <c r="V65"/>
  <c r="Z62"/>
  <c r="V62"/>
  <c r="S65"/>
  <c r="S59"/>
  <c r="AA65"/>
  <c r="W65"/>
  <c r="AA62"/>
  <c r="W62"/>
  <c r="Y56"/>
  <c r="U56"/>
  <c r="M115"/>
  <c r="Z115" s="1"/>
  <c r="T48" i="13" s="1"/>
  <c r="AB65" i="11"/>
  <c r="X65"/>
  <c r="T65"/>
  <c r="AB62"/>
  <c r="X62"/>
  <c r="T62"/>
  <c r="L110"/>
  <c r="Y110" s="1"/>
  <c r="G110"/>
  <c r="T110" s="1"/>
  <c r="I110"/>
  <c r="V110" s="1"/>
  <c r="L104"/>
  <c r="Y104" s="1"/>
  <c r="G104"/>
  <c r="T104" s="1"/>
  <c r="I104"/>
  <c r="V104" s="1"/>
  <c r="AB59"/>
  <c r="X59"/>
  <c r="T59"/>
  <c r="Z56"/>
  <c r="V56"/>
  <c r="M99"/>
  <c r="Z99" s="1"/>
  <c r="M97"/>
  <c r="Z97" s="1"/>
  <c r="M98"/>
  <c r="Z98" s="1"/>
  <c r="I112"/>
  <c r="V112" s="1"/>
  <c r="G112"/>
  <c r="T112" s="1"/>
  <c r="L112"/>
  <c r="Y112" s="1"/>
  <c r="I106"/>
  <c r="V106" s="1"/>
  <c r="G106"/>
  <c r="T106" s="1"/>
  <c r="L106"/>
  <c r="Y106" s="1"/>
  <c r="AC59"/>
  <c r="Y59"/>
  <c r="U59"/>
  <c r="AA56"/>
  <c r="W56"/>
  <c r="L99"/>
  <c r="Y99" s="1"/>
  <c r="L98"/>
  <c r="Y98" s="1"/>
  <c r="L97"/>
  <c r="Y97" s="1"/>
  <c r="M107"/>
  <c r="Z107" s="1"/>
  <c r="M108"/>
  <c r="Z108" s="1"/>
  <c r="G113"/>
  <c r="T113" s="1"/>
  <c r="L113"/>
  <c r="Y113" s="1"/>
  <c r="I113"/>
  <c r="V113" s="1"/>
  <c r="Z59"/>
  <c r="V59"/>
  <c r="M103"/>
  <c r="Z103" s="1"/>
  <c r="M101"/>
  <c r="Z101" s="1"/>
  <c r="M100"/>
  <c r="Z100" s="1"/>
  <c r="M102"/>
  <c r="Z102" s="1"/>
  <c r="I114"/>
  <c r="V114" s="1"/>
  <c r="L114"/>
  <c r="Y114" s="1"/>
  <c r="G114"/>
  <c r="T114" s="1"/>
  <c r="I109"/>
  <c r="V109" s="1"/>
  <c r="G109"/>
  <c r="T109" s="1"/>
  <c r="L109"/>
  <c r="Y109" s="1"/>
  <c r="AA59"/>
  <c r="W59"/>
  <c r="G115"/>
  <c r="T115" s="1"/>
  <c r="T33" i="13" s="1"/>
  <c r="L115" i="11"/>
  <c r="Y115" s="1"/>
  <c r="T16" i="13" s="1"/>
  <c r="I115" i="11"/>
  <c r="V115" s="1"/>
  <c r="T35" i="13" s="1"/>
  <c r="G100" i="11"/>
  <c r="T100" s="1"/>
  <c r="G102"/>
  <c r="T102" s="1"/>
  <c r="G101"/>
  <c r="T101" s="1"/>
  <c r="G103"/>
  <c r="T103" s="1"/>
  <c r="G108"/>
  <c r="T108" s="1"/>
  <c r="G107"/>
  <c r="T107" s="1"/>
  <c r="I100"/>
  <c r="V100" s="1"/>
  <c r="I103"/>
  <c r="V103" s="1"/>
  <c r="I101"/>
  <c r="V101" s="1"/>
  <c r="I102"/>
  <c r="V102" s="1"/>
  <c r="I99"/>
  <c r="V99" s="1"/>
  <c r="I97"/>
  <c r="V97" s="1"/>
  <c r="I98"/>
  <c r="V98" s="1"/>
  <c r="L107"/>
  <c r="Y107" s="1"/>
  <c r="L108"/>
  <c r="Y108" s="1"/>
  <c r="L103"/>
  <c r="Y103" s="1"/>
  <c r="L100"/>
  <c r="Y100" s="1"/>
  <c r="L101"/>
  <c r="Y101" s="1"/>
  <c r="L102"/>
  <c r="Y102" s="1"/>
  <c r="G98"/>
  <c r="T98" s="1"/>
  <c r="G97"/>
  <c r="T97" s="1"/>
  <c r="G99"/>
  <c r="T99" s="1"/>
  <c r="I108"/>
  <c r="V108" s="1"/>
  <c r="I107"/>
  <c r="V107" s="1"/>
  <c r="AN39" i="8"/>
  <c r="AN30"/>
  <c r="AN29"/>
  <c r="AN28"/>
  <c r="AN27"/>
  <c r="AN24"/>
  <c r="AN22"/>
  <c r="AN21"/>
  <c r="AN20"/>
  <c r="AP20"/>
  <c r="AN19"/>
  <c r="AN18"/>
  <c r="AN17"/>
  <c r="AN16"/>
  <c r="AN15"/>
  <c r="AN13"/>
  <c r="AN12"/>
  <c r="D39"/>
  <c r="D40" s="1"/>
  <c r="E39"/>
  <c r="F39"/>
  <c r="F40" s="1"/>
  <c r="G39"/>
  <c r="G40" s="1"/>
  <c r="H39"/>
  <c r="H40" s="1"/>
  <c r="I39"/>
  <c r="I40" s="1"/>
  <c r="J39"/>
  <c r="J40" s="1"/>
  <c r="K39"/>
  <c r="K40" s="1"/>
  <c r="L39"/>
  <c r="L40" s="1"/>
  <c r="M39"/>
  <c r="M40" s="1"/>
  <c r="N39"/>
  <c r="N40" s="1"/>
  <c r="O39"/>
  <c r="O40" s="1"/>
  <c r="P39"/>
  <c r="P40" s="1"/>
  <c r="Q39"/>
  <c r="Q40" s="1"/>
  <c r="R39"/>
  <c r="R40" s="1"/>
  <c r="S39"/>
  <c r="S40" s="1"/>
  <c r="T39"/>
  <c r="T40" s="1"/>
  <c r="U39"/>
  <c r="U40" s="1"/>
  <c r="F223" i="1"/>
  <c r="G223"/>
  <c r="O223"/>
  <c r="M223"/>
  <c r="E223"/>
  <c r="D223"/>
  <c r="L221"/>
  <c r="K221"/>
  <c r="L220"/>
  <c r="K220"/>
  <c r="L219"/>
  <c r="K219"/>
  <c r="K218"/>
  <c r="H218"/>
  <c r="L218"/>
  <c r="L217"/>
  <c r="K217"/>
  <c r="L216"/>
  <c r="K216"/>
  <c r="L215"/>
  <c r="K215"/>
  <c r="L214"/>
  <c r="K214"/>
  <c r="L213"/>
  <c r="K213"/>
  <c r="K212"/>
  <c r="H212"/>
  <c r="L212"/>
  <c r="L211"/>
  <c r="K211"/>
  <c r="L210"/>
  <c r="K210"/>
  <c r="L209"/>
  <c r="K209"/>
  <c r="L208"/>
  <c r="K208"/>
  <c r="L207"/>
  <c r="K207"/>
  <c r="L206"/>
  <c r="K206"/>
  <c r="L205"/>
  <c r="K205"/>
  <c r="L204"/>
  <c r="L223"/>
  <c r="K204"/>
  <c r="K223"/>
  <c r="U17"/>
  <c r="T17"/>
  <c r="S17"/>
  <c r="R17"/>
  <c r="Q17"/>
  <c r="P17"/>
  <c r="G162"/>
  <c r="K162"/>
  <c r="O17"/>
  <c r="M17"/>
  <c r="L17"/>
  <c r="K17"/>
  <c r="S188"/>
  <c r="I17"/>
  <c r="S174"/>
  <c r="F17"/>
  <c r="S175"/>
  <c r="E17"/>
  <c r="S179"/>
  <c r="S189"/>
  <c r="H17"/>
  <c r="S190"/>
  <c r="G17"/>
  <c r="S187"/>
  <c r="J17"/>
  <c r="S176"/>
  <c r="D17"/>
  <c r="K189"/>
  <c r="I189"/>
  <c r="K177"/>
  <c r="I177"/>
  <c r="K175"/>
  <c r="I175"/>
  <c r="K174"/>
  <c r="H165"/>
  <c r="G165"/>
  <c r="H164"/>
  <c r="G164"/>
  <c r="H163"/>
  <c r="G163"/>
  <c r="K163"/>
  <c r="N17"/>
  <c r="H162"/>
  <c r="H161"/>
  <c r="G161"/>
  <c r="H160"/>
  <c r="G160"/>
  <c r="H159"/>
  <c r="G159"/>
  <c r="H158"/>
  <c r="G158"/>
  <c r="H157"/>
  <c r="G157"/>
  <c r="H156"/>
  <c r="G156"/>
  <c r="H155"/>
  <c r="G155"/>
  <c r="H149"/>
  <c r="G149"/>
  <c r="H148"/>
  <c r="G148"/>
  <c r="H147"/>
  <c r="G147"/>
  <c r="H146"/>
  <c r="G146"/>
  <c r="H145"/>
  <c r="G145"/>
  <c r="H144"/>
  <c r="G144"/>
  <c r="H143"/>
  <c r="G143"/>
  <c r="H142"/>
  <c r="G142"/>
  <c r="K140"/>
  <c r="H141"/>
  <c r="G141"/>
  <c r="H140"/>
  <c r="G140"/>
  <c r="H139"/>
  <c r="G139"/>
  <c r="H138"/>
  <c r="G138"/>
  <c r="W17"/>
  <c r="H223"/>
  <c r="R12"/>
  <c r="L12"/>
  <c r="W58"/>
  <c r="V117"/>
  <c r="W117"/>
  <c r="X117"/>
  <c r="Y117"/>
  <c r="Z117"/>
  <c r="AA117"/>
  <c r="V118"/>
  <c r="W118"/>
  <c r="X118"/>
  <c r="Y118"/>
  <c r="Z118"/>
  <c r="AA118"/>
  <c r="V119"/>
  <c r="W119"/>
  <c r="X119"/>
  <c r="Y119"/>
  <c r="Z119"/>
  <c r="AA119"/>
  <c r="V120"/>
  <c r="W120"/>
  <c r="X120"/>
  <c r="Y120"/>
  <c r="Z120"/>
  <c r="AA120"/>
  <c r="V121"/>
  <c r="W121"/>
  <c r="X121"/>
  <c r="Y121"/>
  <c r="Z121"/>
  <c r="AA121"/>
  <c r="V122"/>
  <c r="W122"/>
  <c r="X122"/>
  <c r="Y122"/>
  <c r="Z122"/>
  <c r="AA122"/>
  <c r="V123"/>
  <c r="W123"/>
  <c r="X123"/>
  <c r="Y123"/>
  <c r="Z123"/>
  <c r="AA123"/>
  <c r="V124"/>
  <c r="W124"/>
  <c r="X124"/>
  <c r="Y124"/>
  <c r="Z124"/>
  <c r="AA124"/>
  <c r="V125"/>
  <c r="W125"/>
  <c r="X125"/>
  <c r="Y125"/>
  <c r="Z125"/>
  <c r="AA125"/>
  <c r="V126"/>
  <c r="W126"/>
  <c r="X126"/>
  <c r="Y126"/>
  <c r="Z126"/>
  <c r="AA126"/>
  <c r="V127"/>
  <c r="W127"/>
  <c r="X127"/>
  <c r="Y127"/>
  <c r="Z127"/>
  <c r="AA127"/>
  <c r="U118"/>
  <c r="U119"/>
  <c r="U120"/>
  <c r="AB120"/>
  <c r="U121"/>
  <c r="U122"/>
  <c r="U123"/>
  <c r="U124"/>
  <c r="AB124"/>
  <c r="U125"/>
  <c r="U126"/>
  <c r="U127"/>
  <c r="U117"/>
  <c r="AB121"/>
  <c r="AB127"/>
  <c r="AB123"/>
  <c r="AB119"/>
  <c r="AB125"/>
  <c r="AB126"/>
  <c r="AB122"/>
  <c r="AB118"/>
  <c r="AB117"/>
  <c r="AB129"/>
  <c r="AD9"/>
  <c r="R120"/>
  <c r="AD10"/>
  <c r="AD11"/>
  <c r="R121"/>
  <c r="AD12"/>
  <c r="R122"/>
  <c r="AD13"/>
  <c r="R123"/>
  <c r="AD14"/>
  <c r="R124"/>
  <c r="AD15"/>
  <c r="R119"/>
  <c r="AD16"/>
  <c r="R125"/>
  <c r="AD17"/>
  <c r="R126"/>
  <c r="AD18"/>
  <c r="AD19"/>
  <c r="R127"/>
  <c r="AD20"/>
  <c r="R117"/>
  <c r="AD7"/>
  <c r="R118" s="1"/>
  <c r="E66"/>
  <c r="F66"/>
  <c r="G66"/>
  <c r="H66"/>
  <c r="I66"/>
  <c r="J66"/>
  <c r="K66"/>
  <c r="L66"/>
  <c r="M66"/>
  <c r="N66"/>
  <c r="O66"/>
  <c r="P66"/>
  <c r="Q66"/>
  <c r="R66"/>
  <c r="S66"/>
  <c r="T66"/>
  <c r="U66"/>
  <c r="D66"/>
  <c r="W66"/>
  <c r="AL25"/>
  <c r="AL24"/>
  <c r="AL23"/>
  <c r="AL22"/>
  <c r="AL21"/>
  <c r="AL20"/>
  <c r="AL19"/>
  <c r="AL18"/>
  <c r="AL17"/>
  <c r="AL16"/>
  <c r="AL15"/>
  <c r="AL14"/>
  <c r="AL13"/>
  <c r="AL12"/>
  <c r="AL11"/>
  <c r="AL10"/>
  <c r="AL9"/>
  <c r="AL7"/>
  <c r="W34"/>
  <c r="W21"/>
  <c r="W9"/>
  <c r="AX131" i="5"/>
  <c r="AP154"/>
  <c r="U29" i="8"/>
  <c r="T29"/>
  <c r="S29"/>
  <c r="R29"/>
  <c r="Q29"/>
  <c r="P29"/>
  <c r="O29"/>
  <c r="N29"/>
  <c r="M29"/>
  <c r="L29"/>
  <c r="K29"/>
  <c r="J29"/>
  <c r="I29"/>
  <c r="H29"/>
  <c r="G29"/>
  <c r="F29"/>
  <c r="E29"/>
  <c r="D29"/>
  <c r="U28"/>
  <c r="T28"/>
  <c r="S28"/>
  <c r="R28"/>
  <c r="Q28"/>
  <c r="P28"/>
  <c r="O28"/>
  <c r="N28"/>
  <c r="M28"/>
  <c r="L28"/>
  <c r="K28"/>
  <c r="J28"/>
  <c r="I28"/>
  <c r="H28"/>
  <c r="G28"/>
  <c r="F28"/>
  <c r="E28"/>
  <c r="D28"/>
  <c r="U21"/>
  <c r="T21"/>
  <c r="S21"/>
  <c r="R21"/>
  <c r="Q21"/>
  <c r="P21"/>
  <c r="O21"/>
  <c r="N21"/>
  <c r="M21"/>
  <c r="L21"/>
  <c r="K21"/>
  <c r="J21"/>
  <c r="I21"/>
  <c r="H21"/>
  <c r="G21"/>
  <c r="F21"/>
  <c r="E21"/>
  <c r="D21"/>
  <c r="U20"/>
  <c r="T20"/>
  <c r="S20"/>
  <c r="R20"/>
  <c r="Q20"/>
  <c r="P20"/>
  <c r="O20"/>
  <c r="N20"/>
  <c r="M20"/>
  <c r="L20"/>
  <c r="K20"/>
  <c r="J20"/>
  <c r="I20"/>
  <c r="H20"/>
  <c r="G20"/>
  <c r="F20"/>
  <c r="E20"/>
  <c r="D20"/>
  <c r="E30" i="1"/>
  <c r="F30"/>
  <c r="G30"/>
  <c r="H30"/>
  <c r="I30"/>
  <c r="J30"/>
  <c r="K30"/>
  <c r="L30"/>
  <c r="M30"/>
  <c r="N30"/>
  <c r="O30"/>
  <c r="P30"/>
  <c r="Q30"/>
  <c r="R30"/>
  <c r="S30"/>
  <c r="T30"/>
  <c r="U30"/>
  <c r="D30"/>
  <c r="W30"/>
  <c r="F97" i="7"/>
  <c r="F96"/>
  <c r="F95"/>
  <c r="F94"/>
  <c r="F93"/>
  <c r="F92"/>
  <c r="F91"/>
  <c r="F90"/>
  <c r="F89"/>
  <c r="F88"/>
  <c r="F87"/>
  <c r="F78"/>
  <c r="F77"/>
  <c r="F76"/>
  <c r="F75"/>
  <c r="F74"/>
  <c r="F73"/>
  <c r="F72"/>
  <c r="F71"/>
  <c r="F70"/>
  <c r="F69"/>
  <c r="F68"/>
  <c r="AO55"/>
  <c r="V20"/>
  <c r="S20"/>
  <c r="W20"/>
  <c r="K20"/>
  <c r="G20"/>
  <c r="F20"/>
  <c r="AD19"/>
  <c r="AB19"/>
  <c r="AC19"/>
  <c r="X19"/>
  <c r="Y19"/>
  <c r="W19"/>
  <c r="V19"/>
  <c r="S19"/>
  <c r="AE19"/>
  <c r="K19"/>
  <c r="G19"/>
  <c r="F19"/>
  <c r="AC18"/>
  <c r="AB18"/>
  <c r="AD18"/>
  <c r="W18"/>
  <c r="V18"/>
  <c r="S18"/>
  <c r="X18"/>
  <c r="Y18"/>
  <c r="K18"/>
  <c r="G18"/>
  <c r="F18"/>
  <c r="AB17"/>
  <c r="AC17"/>
  <c r="X17"/>
  <c r="Y17"/>
  <c r="V17"/>
  <c r="S17"/>
  <c r="W17"/>
  <c r="K17"/>
  <c r="G17"/>
  <c r="F17"/>
  <c r="AD16"/>
  <c r="AC16"/>
  <c r="AB16"/>
  <c r="V16"/>
  <c r="S16"/>
  <c r="W16"/>
  <c r="K16"/>
  <c r="G16"/>
  <c r="F16"/>
  <c r="AD15"/>
  <c r="AB15"/>
  <c r="AC15"/>
  <c r="X15"/>
  <c r="Y15"/>
  <c r="W15"/>
  <c r="V15"/>
  <c r="S15"/>
  <c r="AE15"/>
  <c r="K15"/>
  <c r="G15"/>
  <c r="F15"/>
  <c r="AC14"/>
  <c r="AB14"/>
  <c r="AD14"/>
  <c r="W14"/>
  <c r="V14"/>
  <c r="S14"/>
  <c r="X14"/>
  <c r="Y14"/>
  <c r="K14"/>
  <c r="G14"/>
  <c r="F14"/>
  <c r="AB13"/>
  <c r="AC13"/>
  <c r="X13"/>
  <c r="Y13"/>
  <c r="V13"/>
  <c r="S13"/>
  <c r="W13"/>
  <c r="K13"/>
  <c r="G13"/>
  <c r="F13"/>
  <c r="AC12"/>
  <c r="AB12"/>
  <c r="AD12"/>
  <c r="V12"/>
  <c r="S12"/>
  <c r="W12"/>
  <c r="K12"/>
  <c r="G12"/>
  <c r="F12"/>
  <c r="AD11"/>
  <c r="AB11"/>
  <c r="AC11"/>
  <c r="X11"/>
  <c r="Y11"/>
  <c r="V11"/>
  <c r="S11"/>
  <c r="AE11"/>
  <c r="K11"/>
  <c r="G11"/>
  <c r="F11"/>
  <c r="AC10"/>
  <c r="AB10"/>
  <c r="AB20"/>
  <c r="W10"/>
  <c r="V10"/>
  <c r="S10"/>
  <c r="X10"/>
  <c r="Y10"/>
  <c r="K10"/>
  <c r="G10"/>
  <c r="F10"/>
  <c r="AH9"/>
  <c r="AG9"/>
  <c r="AF15"/>
  <c r="AF19"/>
  <c r="AF14"/>
  <c r="AC20"/>
  <c r="AF11"/>
  <c r="AE12"/>
  <c r="AF12"/>
  <c r="AE16"/>
  <c r="AF16"/>
  <c r="W11"/>
  <c r="X12"/>
  <c r="Y12"/>
  <c r="AE13"/>
  <c r="X16"/>
  <c r="Y16"/>
  <c r="AE17"/>
  <c r="X20"/>
  <c r="Y20"/>
  <c r="AE10"/>
  <c r="AD13"/>
  <c r="AE14"/>
  <c r="AD17"/>
  <c r="AF17"/>
  <c r="AE18"/>
  <c r="AF18"/>
  <c r="AD10"/>
  <c r="AH18"/>
  <c r="AG18"/>
  <c r="AG12"/>
  <c r="AH12"/>
  <c r="AG16"/>
  <c r="AH16"/>
  <c r="AE20"/>
  <c r="AF13"/>
  <c r="AG15"/>
  <c r="AH15"/>
  <c r="AD20"/>
  <c r="AF10"/>
  <c r="AG19"/>
  <c r="AH19"/>
  <c r="AH14"/>
  <c r="AG14"/>
  <c r="AG17"/>
  <c r="AH17"/>
  <c r="AG11"/>
  <c r="AH11"/>
  <c r="AF20"/>
  <c r="AB23"/>
  <c r="AD22"/>
  <c r="AE22"/>
  <c r="AB24"/>
  <c r="AH10"/>
  <c r="AG10"/>
  <c r="AG13"/>
  <c r="AH13"/>
  <c r="AB25"/>
  <c r="AF22"/>
  <c r="AG20"/>
  <c r="AH20"/>
  <c r="I35" i="6"/>
  <c r="I36"/>
  <c r="I37"/>
  <c r="I38"/>
  <c r="I39"/>
  <c r="I40"/>
  <c r="I34"/>
  <c r="I65"/>
  <c r="I66"/>
  <c r="I67"/>
  <c r="I68"/>
  <c r="I69"/>
  <c r="I70"/>
  <c r="I64"/>
  <c r="I55"/>
  <c r="I56"/>
  <c r="I57"/>
  <c r="I58"/>
  <c r="I59"/>
  <c r="I60"/>
  <c r="I54"/>
  <c r="I25"/>
  <c r="I26"/>
  <c r="I27"/>
  <c r="I28"/>
  <c r="I29"/>
  <c r="I30"/>
  <c r="I24"/>
  <c r="H8"/>
  <c r="H9"/>
  <c r="H10"/>
  <c r="H11"/>
  <c r="H12"/>
  <c r="H13"/>
  <c r="H14"/>
  <c r="H15"/>
  <c r="H16"/>
  <c r="H17"/>
  <c r="H7"/>
  <c r="R25" i="1"/>
  <c r="L25"/>
  <c r="H24"/>
  <c r="BB82" i="5" a="1"/>
  <c r="BB84"/>
  <c r="BA82" a="1"/>
  <c r="BA84"/>
  <c r="AO154"/>
  <c r="AW131"/>
  <c r="AW130"/>
  <c r="AO153"/>
  <c r="BB85"/>
  <c r="BB97"/>
  <c r="BB89"/>
  <c r="BB93"/>
  <c r="BB98"/>
  <c r="BB94"/>
  <c r="BB90"/>
  <c r="BB86"/>
  <c r="BB82"/>
  <c r="BB99"/>
  <c r="BB95"/>
  <c r="BB91"/>
  <c r="BB87"/>
  <c r="BB83"/>
  <c r="BB100"/>
  <c r="BB96"/>
  <c r="BB92"/>
  <c r="BB88"/>
  <c r="BA98"/>
  <c r="BA94"/>
  <c r="BA90"/>
  <c r="BA86"/>
  <c r="BA82"/>
  <c r="BA99"/>
  <c r="BA95"/>
  <c r="BA91"/>
  <c r="BA87"/>
  <c r="BA83"/>
  <c r="BA97"/>
  <c r="BA93"/>
  <c r="BA89"/>
  <c r="BA85"/>
  <c r="BA100"/>
  <c r="BA96"/>
  <c r="BA92"/>
  <c r="BA88"/>
  <c r="E25" i="1"/>
  <c r="F25"/>
  <c r="G25"/>
  <c r="H25"/>
  <c r="I25"/>
  <c r="J25"/>
  <c r="K25"/>
  <c r="M25"/>
  <c r="N25"/>
  <c r="O25"/>
  <c r="P25"/>
  <c r="Q25"/>
  <c r="S25"/>
  <c r="T25"/>
  <c r="U25"/>
  <c r="D25"/>
  <c r="R117" i="5"/>
  <c r="K133"/>
  <c r="H192" a="1"/>
  <c r="H192"/>
  <c r="Q197"/>
  <c r="W196"/>
  <c r="K185"/>
  <c r="L69"/>
  <c r="K69"/>
  <c r="J69"/>
  <c r="I69"/>
  <c r="H69"/>
  <c r="G69"/>
  <c r="F69"/>
  <c r="E69"/>
  <c r="D69"/>
  <c r="C69"/>
  <c r="B69"/>
  <c r="L68"/>
  <c r="K68"/>
  <c r="J68"/>
  <c r="I68"/>
  <c r="H68"/>
  <c r="G68"/>
  <c r="F68"/>
  <c r="E68"/>
  <c r="D68"/>
  <c r="C68"/>
  <c r="B68"/>
  <c r="L67"/>
  <c r="K67"/>
  <c r="J67"/>
  <c r="I67"/>
  <c r="H67"/>
  <c r="G67"/>
  <c r="F67"/>
  <c r="E67"/>
  <c r="D67"/>
  <c r="C67"/>
  <c r="B67"/>
  <c r="L66"/>
  <c r="K66"/>
  <c r="J66"/>
  <c r="I66"/>
  <c r="H66"/>
  <c r="G66"/>
  <c r="F66"/>
  <c r="E66"/>
  <c r="D66"/>
  <c r="C66"/>
  <c r="B66"/>
  <c r="L65"/>
  <c r="K65"/>
  <c r="J65"/>
  <c r="I65"/>
  <c r="H65"/>
  <c r="G65"/>
  <c r="F65"/>
  <c r="E65"/>
  <c r="D65"/>
  <c r="C65"/>
  <c r="B65"/>
  <c r="L64"/>
  <c r="K64"/>
  <c r="J64"/>
  <c r="I64"/>
  <c r="H64"/>
  <c r="G64"/>
  <c r="F64"/>
  <c r="E64"/>
  <c r="D64"/>
  <c r="C64"/>
  <c r="B64"/>
  <c r="L63"/>
  <c r="K63"/>
  <c r="J63"/>
  <c r="I63"/>
  <c r="H63"/>
  <c r="G63"/>
  <c r="F63"/>
  <c r="E63"/>
  <c r="D63"/>
  <c r="C63"/>
  <c r="B63"/>
  <c r="L62"/>
  <c r="K62"/>
  <c r="J62"/>
  <c r="I62"/>
  <c r="H62"/>
  <c r="G62"/>
  <c r="F62"/>
  <c r="E62"/>
  <c r="D62"/>
  <c r="C62"/>
  <c r="B62"/>
  <c r="L61"/>
  <c r="K61"/>
  <c r="J61"/>
  <c r="I61"/>
  <c r="H61"/>
  <c r="G61"/>
  <c r="F61"/>
  <c r="E61"/>
  <c r="D61"/>
  <c r="C61"/>
  <c r="B61"/>
  <c r="L60"/>
  <c r="K60"/>
  <c r="J60"/>
  <c r="I60"/>
  <c r="H60"/>
  <c r="G60"/>
  <c r="F60"/>
  <c r="E60"/>
  <c r="D60"/>
  <c r="C60"/>
  <c r="B60"/>
  <c r="L59"/>
  <c r="K59"/>
  <c r="J59"/>
  <c r="I59"/>
  <c r="H59"/>
  <c r="G59"/>
  <c r="F59"/>
  <c r="E59"/>
  <c r="D59"/>
  <c r="C59"/>
  <c r="B59"/>
  <c r="L58"/>
  <c r="K58"/>
  <c r="J58"/>
  <c r="I58"/>
  <c r="H58"/>
  <c r="G58"/>
  <c r="F58"/>
  <c r="E58"/>
  <c r="D58"/>
  <c r="C58"/>
  <c r="B58"/>
  <c r="L57"/>
  <c r="K57"/>
  <c r="J57"/>
  <c r="I57"/>
  <c r="H57"/>
  <c r="G57"/>
  <c r="F57"/>
  <c r="E57"/>
  <c r="D57"/>
  <c r="C57"/>
  <c r="B57"/>
  <c r="L56"/>
  <c r="K56"/>
  <c r="J56"/>
  <c r="I56"/>
  <c r="H56"/>
  <c r="G56"/>
  <c r="F56"/>
  <c r="E56"/>
  <c r="D56"/>
  <c r="C56"/>
  <c r="B56"/>
  <c r="L55"/>
  <c r="K55"/>
  <c r="J55"/>
  <c r="I55"/>
  <c r="H55"/>
  <c r="G55"/>
  <c r="F55"/>
  <c r="E55"/>
  <c r="D55"/>
  <c r="C55"/>
  <c r="B55"/>
  <c r="L54"/>
  <c r="K54"/>
  <c r="J54"/>
  <c r="I54"/>
  <c r="H54"/>
  <c r="G54"/>
  <c r="F54"/>
  <c r="E54"/>
  <c r="D54"/>
  <c r="C54"/>
  <c r="B54"/>
  <c r="L53"/>
  <c r="K53"/>
  <c r="J53"/>
  <c r="I53"/>
  <c r="H53"/>
  <c r="G53"/>
  <c r="F53"/>
  <c r="E53"/>
  <c r="D53"/>
  <c r="C53"/>
  <c r="B53"/>
  <c r="L52"/>
  <c r="K52"/>
  <c r="J52"/>
  <c r="I52"/>
  <c r="H52"/>
  <c r="G52"/>
  <c r="F52"/>
  <c r="E52"/>
  <c r="D52"/>
  <c r="C52"/>
  <c r="B52"/>
  <c r="L51"/>
  <c r="K51"/>
  <c r="J51"/>
  <c r="I51"/>
  <c r="H51"/>
  <c r="G51"/>
  <c r="F51"/>
  <c r="E51"/>
  <c r="D51"/>
  <c r="C51"/>
  <c r="B51"/>
  <c r="L50"/>
  <c r="K50"/>
  <c r="J50"/>
  <c r="I50"/>
  <c r="H50"/>
  <c r="G50"/>
  <c r="F50"/>
  <c r="E50"/>
  <c r="D50"/>
  <c r="C50"/>
  <c r="B50"/>
  <c r="L49"/>
  <c r="K49"/>
  <c r="J49"/>
  <c r="I49"/>
  <c r="H49"/>
  <c r="G49"/>
  <c r="F49"/>
  <c r="E49"/>
  <c r="D49"/>
  <c r="C49"/>
  <c r="B49"/>
  <c r="L48"/>
  <c r="K48"/>
  <c r="J48"/>
  <c r="I48"/>
  <c r="H48"/>
  <c r="G48"/>
  <c r="F48"/>
  <c r="E48"/>
  <c r="D48"/>
  <c r="C48"/>
  <c r="B48"/>
  <c r="L47"/>
  <c r="K47"/>
  <c r="J47"/>
  <c r="I47"/>
  <c r="H47"/>
  <c r="G47"/>
  <c r="F47"/>
  <c r="E47"/>
  <c r="D47"/>
  <c r="C47"/>
  <c r="B47"/>
  <c r="L46"/>
  <c r="K46"/>
  <c r="J46"/>
  <c r="I46"/>
  <c r="H46"/>
  <c r="G46"/>
  <c r="F46"/>
  <c r="E46"/>
  <c r="D46"/>
  <c r="C46"/>
  <c r="B46"/>
  <c r="L45"/>
  <c r="K45"/>
  <c r="J45"/>
  <c r="I45"/>
  <c r="H45"/>
  <c r="G45"/>
  <c r="F45"/>
  <c r="E45"/>
  <c r="D45"/>
  <c r="C45"/>
  <c r="B45"/>
  <c r="L44"/>
  <c r="K44"/>
  <c r="J44"/>
  <c r="I44"/>
  <c r="H44"/>
  <c r="G44"/>
  <c r="F44"/>
  <c r="E44"/>
  <c r="D44"/>
  <c r="C44"/>
  <c r="B44"/>
  <c r="L43"/>
  <c r="K43"/>
  <c r="J43"/>
  <c r="I43"/>
  <c r="H43"/>
  <c r="G43"/>
  <c r="F43"/>
  <c r="E43"/>
  <c r="D43"/>
  <c r="C43"/>
  <c r="B43"/>
  <c r="L42"/>
  <c r="K42"/>
  <c r="J42"/>
  <c r="I42"/>
  <c r="H42"/>
  <c r="G42"/>
  <c r="F42"/>
  <c r="E42"/>
  <c r="D42"/>
  <c r="C42"/>
  <c r="B42"/>
  <c r="W25" i="1"/>
  <c r="H207" i="5"/>
  <c r="H202"/>
  <c r="H197"/>
  <c r="H209"/>
  <c r="H203"/>
  <c r="H198"/>
  <c r="H193"/>
  <c r="H210"/>
  <c r="H205"/>
  <c r="H199"/>
  <c r="H194"/>
  <c r="H211"/>
  <c r="H206"/>
  <c r="H201"/>
  <c r="H195"/>
  <c r="H208"/>
  <c r="H204"/>
  <c r="H200"/>
  <c r="H196"/>
  <c r="D44" i="3"/>
  <c r="E44"/>
  <c r="F44"/>
  <c r="G44"/>
  <c r="H44"/>
  <c r="I44"/>
  <c r="J44"/>
  <c r="K44"/>
  <c r="L44"/>
  <c r="M44"/>
  <c r="D45"/>
  <c r="E45"/>
  <c r="F45"/>
  <c r="G45"/>
  <c r="H45"/>
  <c r="I45"/>
  <c r="J45"/>
  <c r="K45"/>
  <c r="L45"/>
  <c r="M45"/>
  <c r="D46"/>
  <c r="E46"/>
  <c r="F46"/>
  <c r="G46"/>
  <c r="H46"/>
  <c r="I46"/>
  <c r="J46"/>
  <c r="K46"/>
  <c r="L46"/>
  <c r="M46"/>
  <c r="D47"/>
  <c r="E47"/>
  <c r="F47"/>
  <c r="G47"/>
  <c r="H47"/>
  <c r="I47"/>
  <c r="J47"/>
  <c r="K47"/>
  <c r="L47"/>
  <c r="M47"/>
  <c r="G48"/>
  <c r="H48"/>
  <c r="E49"/>
  <c r="F49"/>
  <c r="M49"/>
  <c r="D50"/>
  <c r="K50"/>
  <c r="L50"/>
  <c r="D51"/>
  <c r="E51"/>
  <c r="F51"/>
  <c r="G51"/>
  <c r="H51"/>
  <c r="I51"/>
  <c r="J51"/>
  <c r="K51"/>
  <c r="L51"/>
  <c r="M51"/>
  <c r="D52"/>
  <c r="E52"/>
  <c r="F52"/>
  <c r="G52"/>
  <c r="H52"/>
  <c r="I52"/>
  <c r="J52"/>
  <c r="K52"/>
  <c r="L52"/>
  <c r="M52"/>
  <c r="D53"/>
  <c r="E53"/>
  <c r="F53"/>
  <c r="G53"/>
  <c r="H53"/>
  <c r="I53"/>
  <c r="J53"/>
  <c r="K53"/>
  <c r="L53"/>
  <c r="M53"/>
  <c r="C48"/>
  <c r="C52"/>
  <c r="C53"/>
  <c r="C51"/>
  <c r="D39"/>
  <c r="E39"/>
  <c r="F39"/>
  <c r="G39"/>
  <c r="H39"/>
  <c r="I39"/>
  <c r="J39"/>
  <c r="K39"/>
  <c r="L39"/>
  <c r="M39"/>
  <c r="D40"/>
  <c r="E40"/>
  <c r="F40"/>
  <c r="G40"/>
  <c r="H40"/>
  <c r="I40"/>
  <c r="J40"/>
  <c r="K40"/>
  <c r="L40"/>
  <c r="M40"/>
  <c r="C40"/>
  <c r="C39"/>
  <c r="D35"/>
  <c r="D48"/>
  <c r="E35"/>
  <c r="E48"/>
  <c r="F35"/>
  <c r="F48"/>
  <c r="G35"/>
  <c r="H35"/>
  <c r="I35"/>
  <c r="I48"/>
  <c r="J35"/>
  <c r="J48"/>
  <c r="K35"/>
  <c r="K48"/>
  <c r="L35"/>
  <c r="L48"/>
  <c r="M35"/>
  <c r="M48"/>
  <c r="D36"/>
  <c r="D49"/>
  <c r="E36"/>
  <c r="F36"/>
  <c r="G36"/>
  <c r="G49"/>
  <c r="H36"/>
  <c r="H49"/>
  <c r="I36"/>
  <c r="I49"/>
  <c r="J36"/>
  <c r="J49"/>
  <c r="K36"/>
  <c r="K49"/>
  <c r="L36"/>
  <c r="L49"/>
  <c r="M36"/>
  <c r="D37"/>
  <c r="E37"/>
  <c r="E50"/>
  <c r="F37"/>
  <c r="F50"/>
  <c r="G37"/>
  <c r="G50"/>
  <c r="H37"/>
  <c r="H50"/>
  <c r="I37"/>
  <c r="I50"/>
  <c r="J37"/>
  <c r="J50"/>
  <c r="K37"/>
  <c r="L37"/>
  <c r="M37"/>
  <c r="M50"/>
  <c r="C36"/>
  <c r="C49"/>
  <c r="C37"/>
  <c r="C50"/>
  <c r="C35"/>
  <c r="C47"/>
  <c r="C46"/>
  <c r="C45"/>
  <c r="C44"/>
  <c r="H29" i="1"/>
  <c r="M55" i="3"/>
  <c r="I55"/>
  <c r="E55"/>
  <c r="K55"/>
  <c r="G55"/>
  <c r="J55"/>
  <c r="F55"/>
  <c r="L55"/>
  <c r="H55"/>
  <c r="D55"/>
  <c r="C55"/>
  <c r="L79" i="12" l="1"/>
  <c r="H110" s="1"/>
  <c r="U110" s="1"/>
  <c r="O79"/>
  <c r="H114" s="1"/>
  <c r="U114" s="1"/>
  <c r="I79"/>
  <c r="H106" s="1"/>
  <c r="U106" s="1"/>
  <c r="G79"/>
  <c r="H100" s="1"/>
  <c r="U100" s="1"/>
  <c r="N82"/>
  <c r="J113" s="1"/>
  <c r="W113" s="1"/>
  <c r="S42" i="13"/>
  <c r="S44"/>
  <c r="S28"/>
  <c r="S48"/>
  <c r="AD73" i="15"/>
  <c r="AB72"/>
  <c r="AB73" s="1"/>
  <c r="W129" i="1"/>
  <c r="Y129"/>
  <c r="U129"/>
  <c r="X129"/>
  <c r="V129"/>
  <c r="AA129"/>
  <c r="Z129"/>
  <c r="K82" i="12"/>
  <c r="J109" s="1"/>
  <c r="W109" s="1"/>
  <c r="P82"/>
  <c r="J111" s="1"/>
  <c r="W111" s="1"/>
  <c r="M82"/>
  <c r="J112" s="1"/>
  <c r="W112" s="1"/>
  <c r="P88"/>
  <c r="N115" s="1"/>
  <c r="AA115" s="1"/>
  <c r="S49" i="13" s="1"/>
  <c r="M76" i="8"/>
  <c r="O88" i="12"/>
  <c r="N114" s="1"/>
  <c r="AA114" s="1"/>
  <c r="H88"/>
  <c r="N104" s="1"/>
  <c r="AA104" s="1"/>
  <c r="M88"/>
  <c r="N112" s="1"/>
  <c r="AA112" s="1"/>
  <c r="J79"/>
  <c r="H107" s="1"/>
  <c r="U107" s="1"/>
  <c r="F84"/>
  <c r="K98" s="1"/>
  <c r="X98" s="1"/>
  <c r="H63" i="8"/>
  <c r="H80"/>
  <c r="H64"/>
  <c r="S38" i="13"/>
  <c r="O84" i="12"/>
  <c r="K114" s="1"/>
  <c r="X114" s="1"/>
  <c r="M71" i="8"/>
  <c r="J79" i="11"/>
  <c r="N79"/>
  <c r="H113" s="1"/>
  <c r="U113" s="1"/>
  <c r="J82"/>
  <c r="N82"/>
  <c r="J113" s="1"/>
  <c r="W113" s="1"/>
  <c r="J88"/>
  <c r="N88"/>
  <c r="N113" s="1"/>
  <c r="AA113" s="1"/>
  <c r="F88"/>
  <c r="N97" s="1"/>
  <c r="AA97" s="1"/>
  <c r="G82"/>
  <c r="K88"/>
  <c r="N109" s="1"/>
  <c r="AA109" s="1"/>
  <c r="I79"/>
  <c r="H106" s="1"/>
  <c r="U106" s="1"/>
  <c r="M79"/>
  <c r="I82"/>
  <c r="J106" s="1"/>
  <c r="W106" s="1"/>
  <c r="M82"/>
  <c r="J112" s="1"/>
  <c r="W112" s="1"/>
  <c r="I88"/>
  <c r="N106" s="1"/>
  <c r="AA106" s="1"/>
  <c r="M88"/>
  <c r="N112" s="1"/>
  <c r="AA112" s="1"/>
  <c r="F82"/>
  <c r="J97" s="1"/>
  <c r="W97" s="1"/>
  <c r="O79"/>
  <c r="H114" s="1"/>
  <c r="U114" s="1"/>
  <c r="O82"/>
  <c r="J114" s="1"/>
  <c r="W114" s="1"/>
  <c r="O88"/>
  <c r="N114" s="1"/>
  <c r="AA114" s="1"/>
  <c r="H79"/>
  <c r="L79"/>
  <c r="H110" s="1"/>
  <c r="U110" s="1"/>
  <c r="P79"/>
  <c r="H82"/>
  <c r="L82"/>
  <c r="J110" s="1"/>
  <c r="W110" s="1"/>
  <c r="P82"/>
  <c r="J111" s="1"/>
  <c r="W111" s="1"/>
  <c r="H88"/>
  <c r="L88"/>
  <c r="N110" s="1"/>
  <c r="AA110" s="1"/>
  <c r="P88"/>
  <c r="G79"/>
  <c r="K79"/>
  <c r="H109" s="1"/>
  <c r="U109" s="1"/>
  <c r="K82"/>
  <c r="G88"/>
  <c r="F79"/>
  <c r="N84" i="12"/>
  <c r="K113" s="1"/>
  <c r="X113" s="1"/>
  <c r="I84"/>
  <c r="K106" s="1"/>
  <c r="X106" s="1"/>
  <c r="N79"/>
  <c r="H113" s="1"/>
  <c r="U113" s="1"/>
  <c r="O82"/>
  <c r="J114" s="1"/>
  <c r="W114" s="1"/>
  <c r="G82"/>
  <c r="L88"/>
  <c r="N110" s="1"/>
  <c r="AA110" s="1"/>
  <c r="L82"/>
  <c r="J110" s="1"/>
  <c r="W110" s="1"/>
  <c r="F88"/>
  <c r="N99" s="1"/>
  <c r="AA99" s="1"/>
  <c r="I88"/>
  <c r="N106" s="1"/>
  <c r="AA106" s="1"/>
  <c r="M79"/>
  <c r="H112" s="1"/>
  <c r="U112" s="1"/>
  <c r="G88"/>
  <c r="N103" s="1"/>
  <c r="AA103" s="1"/>
  <c r="M80" i="8"/>
  <c r="M72"/>
  <c r="M68"/>
  <c r="M64"/>
  <c r="F107" i="11"/>
  <c r="S107" s="1"/>
  <c r="F113"/>
  <c r="S113" s="1"/>
  <c r="H84"/>
  <c r="K104" s="1"/>
  <c r="X104" s="1"/>
  <c r="L84"/>
  <c r="K110" s="1"/>
  <c r="X110" s="1"/>
  <c r="P84"/>
  <c r="K115" s="1"/>
  <c r="X115" s="1"/>
  <c r="T39" i="13" s="1"/>
  <c r="M84" i="11"/>
  <c r="K112" s="1"/>
  <c r="X112" s="1"/>
  <c r="F106"/>
  <c r="S106" s="1"/>
  <c r="F112"/>
  <c r="S112" s="1"/>
  <c r="G84"/>
  <c r="K84"/>
  <c r="K109" s="1"/>
  <c r="X109" s="1"/>
  <c r="O84"/>
  <c r="F99"/>
  <c r="S99" s="1"/>
  <c r="F114"/>
  <c r="S114" s="1"/>
  <c r="J84"/>
  <c r="N84"/>
  <c r="K113" s="1"/>
  <c r="X113" s="1"/>
  <c r="I84"/>
  <c r="K106" s="1"/>
  <c r="X106" s="1"/>
  <c r="W21" i="8"/>
  <c r="H101" i="12"/>
  <c r="U101" s="1"/>
  <c r="J76"/>
  <c r="F107" s="1"/>
  <c r="S107" s="1"/>
  <c r="F79"/>
  <c r="J82"/>
  <c r="K88"/>
  <c r="N109" s="1"/>
  <c r="AA109" s="1"/>
  <c r="K79"/>
  <c r="H109" s="1"/>
  <c r="U109" s="1"/>
  <c r="F82"/>
  <c r="P79"/>
  <c r="H79"/>
  <c r="H104" s="1"/>
  <c r="U104" s="1"/>
  <c r="I82"/>
  <c r="J106" s="1"/>
  <c r="W106" s="1"/>
  <c r="M78" i="8"/>
  <c r="H74"/>
  <c r="M66"/>
  <c r="H68"/>
  <c r="H79"/>
  <c r="E40"/>
  <c r="D35" s="1"/>
  <c r="M74"/>
  <c r="M70"/>
  <c r="H78"/>
  <c r="H70"/>
  <c r="H66"/>
  <c r="M79"/>
  <c r="M75"/>
  <c r="H71"/>
  <c r="M67"/>
  <c r="M63"/>
  <c r="T44" i="13"/>
  <c r="T27"/>
  <c r="T23"/>
  <c r="BA47" i="1"/>
  <c r="BA46"/>
  <c r="BA49" s="1"/>
  <c r="BB47"/>
  <c r="BD49"/>
  <c r="AW49"/>
  <c r="BC47"/>
  <c r="AZ49"/>
  <c r="H73" i="8"/>
  <c r="H75"/>
  <c r="H67"/>
  <c r="BF47" i="1"/>
  <c r="BF49"/>
  <c r="BG46"/>
  <c r="BG49" s="1"/>
  <c r="AY46"/>
  <c r="AY49" s="1"/>
  <c r="AX46"/>
  <c r="AX49" s="1"/>
  <c r="F98" i="11"/>
  <c r="S98" s="1"/>
  <c r="F108"/>
  <c r="S108" s="1"/>
  <c r="T38" i="13"/>
  <c r="F110" i="11"/>
  <c r="S110" s="1"/>
  <c r="F109"/>
  <c r="S109" s="1"/>
  <c r="F108" i="12"/>
  <c r="S108" s="1"/>
  <c r="T15" i="13"/>
  <c r="T37"/>
  <c r="T28"/>
  <c r="J98" i="11"/>
  <c r="W98" s="1"/>
  <c r="N99"/>
  <c r="AA99" s="1"/>
  <c r="N98"/>
  <c r="AA98" s="1"/>
  <c r="S25" i="13"/>
  <c r="S35"/>
  <c r="S13"/>
  <c r="J105" i="12"/>
  <c r="W105" s="1"/>
  <c r="J115"/>
  <c r="W115" s="1"/>
  <c r="H104" i="11"/>
  <c r="U104" s="1"/>
  <c r="N104"/>
  <c r="AA104" s="1"/>
  <c r="H112"/>
  <c r="U112" s="1"/>
  <c r="J109"/>
  <c r="W109" s="1"/>
  <c r="J104"/>
  <c r="W104" s="1"/>
  <c r="M73" i="8"/>
  <c r="H76" i="12"/>
  <c r="F104" s="1"/>
  <c r="S104" s="1"/>
  <c r="T13" i="13"/>
  <c r="T25"/>
  <c r="S23"/>
  <c r="S11"/>
  <c r="S33"/>
  <c r="K105" i="11"/>
  <c r="X105" s="1"/>
  <c r="W29" i="8"/>
  <c r="T11" i="13"/>
  <c r="T42"/>
  <c r="K97" i="11"/>
  <c r="X97" s="1"/>
  <c r="K99"/>
  <c r="X99" s="1"/>
  <c r="K98"/>
  <c r="X98" s="1"/>
  <c r="S16" i="13"/>
  <c r="S27"/>
  <c r="S37"/>
  <c r="S15"/>
  <c r="N98" i="12"/>
  <c r="AA98" s="1"/>
  <c r="N97"/>
  <c r="AA97" s="1"/>
  <c r="J107" i="11"/>
  <c r="W107" s="1"/>
  <c r="J108"/>
  <c r="W108" s="1"/>
  <c r="H77" i="8"/>
  <c r="M77"/>
  <c r="M69"/>
  <c r="H69"/>
  <c r="H65"/>
  <c r="M65"/>
  <c r="P84" i="12"/>
  <c r="K84"/>
  <c r="K109" s="1"/>
  <c r="X109" s="1"/>
  <c r="J84"/>
  <c r="O76"/>
  <c r="F114" s="1"/>
  <c r="S114" s="1"/>
  <c r="M84"/>
  <c r="K112" s="1"/>
  <c r="X112" s="1"/>
  <c r="L84"/>
  <c r="K110" s="1"/>
  <c r="X110" s="1"/>
  <c r="M76"/>
  <c r="F112" s="1"/>
  <c r="S112" s="1"/>
  <c r="F76"/>
  <c r="L76"/>
  <c r="F110" s="1"/>
  <c r="S110" s="1"/>
  <c r="G76"/>
  <c r="N76"/>
  <c r="F113" s="1"/>
  <c r="S113" s="1"/>
  <c r="G84"/>
  <c r="P76"/>
  <c r="K76"/>
  <c r="F109" s="1"/>
  <c r="S109" s="1"/>
  <c r="H84"/>
  <c r="K104" s="1"/>
  <c r="X104" s="1"/>
  <c r="F97" i="11"/>
  <c r="S97" s="1"/>
  <c r="H103" i="12"/>
  <c r="U103" s="1"/>
  <c r="N108"/>
  <c r="AA108" s="1"/>
  <c r="F104" i="11"/>
  <c r="S104" s="1"/>
  <c r="K114"/>
  <c r="X114" s="1"/>
  <c r="N111" i="12" l="1"/>
  <c r="AA111" s="1"/>
  <c r="K111" i="11"/>
  <c r="X111" s="1"/>
  <c r="J99"/>
  <c r="W99" s="1"/>
  <c r="N105" i="12"/>
  <c r="AA105" s="1"/>
  <c r="K99"/>
  <c r="X99" s="1"/>
  <c r="H102"/>
  <c r="U102" s="1"/>
  <c r="S50" i="13"/>
  <c r="H108" i="12"/>
  <c r="U108" s="1"/>
  <c r="T17" i="13"/>
  <c r="T29"/>
  <c r="K97" i="12"/>
  <c r="X97" s="1"/>
  <c r="J105" i="11"/>
  <c r="W105" s="1"/>
  <c r="J99" i="12"/>
  <c r="W99" s="1"/>
  <c r="J98"/>
  <c r="W98" s="1"/>
  <c r="J97"/>
  <c r="W97" s="1"/>
  <c r="H99"/>
  <c r="U99" s="1"/>
  <c r="H98"/>
  <c r="U98" s="1"/>
  <c r="H97"/>
  <c r="U97" s="1"/>
  <c r="J103"/>
  <c r="W103" s="1"/>
  <c r="J101"/>
  <c r="W101" s="1"/>
  <c r="J100"/>
  <c r="W100" s="1"/>
  <c r="J102"/>
  <c r="W102" s="1"/>
  <c r="H105"/>
  <c r="U105" s="1"/>
  <c r="H115"/>
  <c r="U115" s="1"/>
  <c r="H111"/>
  <c r="U111" s="1"/>
  <c r="J107"/>
  <c r="W107" s="1"/>
  <c r="J108"/>
  <c r="W108" s="1"/>
  <c r="N101"/>
  <c r="AA101" s="1"/>
  <c r="N102"/>
  <c r="AA102" s="1"/>
  <c r="N100"/>
  <c r="AA100" s="1"/>
  <c r="J115" i="11"/>
  <c r="W115" s="1"/>
  <c r="T26" i="13" s="1"/>
  <c r="AY47" i="1"/>
  <c r="BG47"/>
  <c r="AX47"/>
  <c r="F105" i="12"/>
  <c r="S105" s="1"/>
  <c r="F115"/>
  <c r="S115" s="1"/>
  <c r="F111"/>
  <c r="S111" s="1"/>
  <c r="K115"/>
  <c r="X115" s="1"/>
  <c r="K105"/>
  <c r="X105" s="1"/>
  <c r="K111"/>
  <c r="X111" s="1"/>
  <c r="N108" i="11"/>
  <c r="AA108" s="1"/>
  <c r="N107"/>
  <c r="AA107" s="1"/>
  <c r="H115"/>
  <c r="U115" s="1"/>
  <c r="H111"/>
  <c r="U111" s="1"/>
  <c r="H105"/>
  <c r="U105" s="1"/>
  <c r="H107"/>
  <c r="U107" s="1"/>
  <c r="H108"/>
  <c r="U108" s="1"/>
  <c r="F100" i="12"/>
  <c r="S100" s="1"/>
  <c r="F103"/>
  <c r="S103" s="1"/>
  <c r="F102"/>
  <c r="S102" s="1"/>
  <c r="F101"/>
  <c r="S101" s="1"/>
  <c r="N101" i="11"/>
  <c r="AA101" s="1"/>
  <c r="N103"/>
  <c r="AA103" s="1"/>
  <c r="N100"/>
  <c r="AA100" s="1"/>
  <c r="N102"/>
  <c r="AA102" s="1"/>
  <c r="H99"/>
  <c r="U99" s="1"/>
  <c r="H97"/>
  <c r="U97" s="1"/>
  <c r="H98"/>
  <c r="U98" s="1"/>
  <c r="S26" i="13"/>
  <c r="S46"/>
  <c r="S45"/>
  <c r="S14"/>
  <c r="S36"/>
  <c r="F105" i="11"/>
  <c r="S105" s="1"/>
  <c r="F115"/>
  <c r="S115" s="1"/>
  <c r="F111"/>
  <c r="S111" s="1"/>
  <c r="K107" i="12"/>
  <c r="X107" s="1"/>
  <c r="K108"/>
  <c r="X108" s="1"/>
  <c r="J103" i="11"/>
  <c r="W103" s="1"/>
  <c r="J100"/>
  <c r="W100" s="1"/>
  <c r="J102"/>
  <c r="W102" s="1"/>
  <c r="J101"/>
  <c r="W101" s="1"/>
  <c r="F101"/>
  <c r="S101" s="1"/>
  <c r="F100"/>
  <c r="S100" s="1"/>
  <c r="F103"/>
  <c r="S103" s="1"/>
  <c r="F102"/>
  <c r="S102" s="1"/>
  <c r="K102"/>
  <c r="X102" s="1"/>
  <c r="K100"/>
  <c r="X100" s="1"/>
  <c r="K101"/>
  <c r="X101" s="1"/>
  <c r="K103"/>
  <c r="X103" s="1"/>
  <c r="K108"/>
  <c r="X108" s="1"/>
  <c r="K107"/>
  <c r="X107" s="1"/>
  <c r="K101" i="12"/>
  <c r="X101" s="1"/>
  <c r="K100"/>
  <c r="X100" s="1"/>
  <c r="K102"/>
  <c r="X102" s="1"/>
  <c r="K103"/>
  <c r="X103" s="1"/>
  <c r="F99"/>
  <c r="S99" s="1"/>
  <c r="F98"/>
  <c r="S98" s="1"/>
  <c r="F97"/>
  <c r="S97" s="1"/>
  <c r="H103" i="11"/>
  <c r="U103" s="1"/>
  <c r="H100"/>
  <c r="U100" s="1"/>
  <c r="H102"/>
  <c r="U102" s="1"/>
  <c r="H101"/>
  <c r="U101" s="1"/>
  <c r="N115"/>
  <c r="AA115" s="1"/>
  <c r="N111"/>
  <c r="AA111" s="1"/>
  <c r="N105"/>
  <c r="AA105" s="1"/>
  <c r="T36" i="13" l="1"/>
  <c r="T45"/>
  <c r="T14"/>
  <c r="T46"/>
  <c r="S43"/>
  <c r="S24"/>
  <c r="S34"/>
  <c r="S12"/>
  <c r="S40"/>
  <c r="S10"/>
  <c r="S30"/>
  <c r="S20"/>
  <c r="S41"/>
  <c r="S19"/>
  <c r="S32"/>
  <c r="S31"/>
  <c r="S22"/>
  <c r="S21"/>
  <c r="S18"/>
  <c r="T12"/>
  <c r="T43"/>
  <c r="T34"/>
  <c r="T24"/>
  <c r="T49"/>
  <c r="T50"/>
  <c r="T31"/>
  <c r="T22"/>
  <c r="T21"/>
  <c r="T41"/>
  <c r="T32"/>
  <c r="T10"/>
  <c r="T19"/>
  <c r="T18"/>
  <c r="T20"/>
  <c r="T40"/>
  <c r="T30"/>
  <c r="S39"/>
  <c r="S17"/>
  <c r="S29"/>
  <c r="R8" i="8" l="1"/>
  <c r="N7"/>
  <c r="I8"/>
  <c r="E7"/>
  <c r="T7" i="1"/>
  <c r="N8" i="8"/>
  <c r="E8"/>
  <c r="I8" i="1"/>
  <c r="E7"/>
  <c r="T7" i="8"/>
  <c r="O8"/>
  <c r="D8"/>
  <c r="E8" i="1"/>
  <c r="T8" i="8"/>
  <c r="T14" s="1"/>
  <c r="P7"/>
  <c r="K8"/>
  <c r="G7"/>
  <c r="I7"/>
  <c r="O7" i="1"/>
  <c r="F7"/>
  <c r="G8"/>
  <c r="R7"/>
  <c r="U7"/>
  <c r="K7" i="8"/>
  <c r="U8" i="1"/>
  <c r="L8"/>
  <c r="R7" i="8"/>
  <c r="G7" i="1"/>
  <c r="Q8" i="8"/>
  <c r="S7"/>
  <c r="U8"/>
  <c r="M7" i="1"/>
  <c r="D7"/>
  <c r="M8"/>
  <c r="D8"/>
  <c r="O7" i="8"/>
  <c r="J8"/>
  <c r="F7"/>
  <c r="R8" i="1"/>
  <c r="N7"/>
  <c r="L7"/>
  <c r="F8" i="8"/>
  <c r="F8" i="1"/>
  <c r="Q7" i="8"/>
  <c r="P8"/>
  <c r="L7"/>
  <c r="G8"/>
  <c r="O8" i="1"/>
  <c r="J7"/>
  <c r="L8" i="8"/>
  <c r="H7"/>
  <c r="T8" i="1"/>
  <c r="P7"/>
  <c r="M8" i="8"/>
  <c r="S8" i="1"/>
  <c r="J8"/>
  <c r="U7" i="8"/>
  <c r="S7" i="1"/>
  <c r="H8" i="8"/>
  <c r="P8" i="1"/>
  <c r="N8"/>
  <c r="Q7"/>
  <c r="H7"/>
  <c r="K8"/>
  <c r="D7" i="8"/>
  <c r="M7"/>
  <c r="K7" i="1"/>
  <c r="Q8"/>
  <c r="H8"/>
  <c r="J7" i="8"/>
  <c r="I7" i="1"/>
  <c r="S8" i="8"/>
  <c r="H14" l="1"/>
  <c r="N14"/>
  <c r="L14"/>
  <c r="F14"/>
  <c r="E14"/>
  <c r="G14"/>
  <c r="U14"/>
  <c r="O14"/>
  <c r="M22"/>
  <c r="M45"/>
  <c r="M23"/>
  <c r="M24"/>
  <c r="M30"/>
  <c r="M41" s="1"/>
  <c r="S16" i="1"/>
  <c r="S31"/>
  <c r="S35" s="1"/>
  <c r="S39"/>
  <c r="S15"/>
  <c r="S59" s="1"/>
  <c r="S26"/>
  <c r="I22" i="8"/>
  <c r="I30"/>
  <c r="I41" s="1"/>
  <c r="I24"/>
  <c r="I23"/>
  <c r="I45"/>
  <c r="T22"/>
  <c r="T23"/>
  <c r="T45"/>
  <c r="T30"/>
  <c r="T41" s="1"/>
  <c r="T24"/>
  <c r="N22"/>
  <c r="N30"/>
  <c r="N41" s="1"/>
  <c r="N45"/>
  <c r="N24"/>
  <c r="N23"/>
  <c r="I39" i="1"/>
  <c r="I31"/>
  <c r="I35" s="1"/>
  <c r="I15"/>
  <c r="I59" s="1"/>
  <c r="I26"/>
  <c r="I16"/>
  <c r="H26"/>
  <c r="H31"/>
  <c r="H35" s="1"/>
  <c r="H16"/>
  <c r="H15"/>
  <c r="H59" s="1"/>
  <c r="H39"/>
  <c r="U31"/>
  <c r="U35" s="1"/>
  <c r="U26"/>
  <c r="U15"/>
  <c r="U59" s="1"/>
  <c r="U16"/>
  <c r="U39"/>
  <c r="P23" i="8"/>
  <c r="P30"/>
  <c r="P41" s="1"/>
  <c r="P45"/>
  <c r="P22"/>
  <c r="P24"/>
  <c r="D22"/>
  <c r="D23"/>
  <c r="D45"/>
  <c r="D24"/>
  <c r="W7"/>
  <c r="D30"/>
  <c r="U45"/>
  <c r="U23"/>
  <c r="U24"/>
  <c r="U22"/>
  <c r="U30"/>
  <c r="U41" s="1"/>
  <c r="P31" i="1"/>
  <c r="P35" s="1"/>
  <c r="P16"/>
  <c r="P26"/>
  <c r="P39"/>
  <c r="P15"/>
  <c r="P59" s="1"/>
  <c r="J16"/>
  <c r="J31"/>
  <c r="J35" s="1"/>
  <c r="J26"/>
  <c r="J39"/>
  <c r="J15"/>
  <c r="J59" s="1"/>
  <c r="L26"/>
  <c r="L39"/>
  <c r="L31"/>
  <c r="L35" s="1"/>
  <c r="L16"/>
  <c r="L15"/>
  <c r="L59" s="1"/>
  <c r="D15"/>
  <c r="D26"/>
  <c r="D31"/>
  <c r="W7"/>
  <c r="D39"/>
  <c r="D16"/>
  <c r="G30" i="8"/>
  <c r="G41" s="1"/>
  <c r="G22"/>
  <c r="G24"/>
  <c r="G45"/>
  <c r="G23"/>
  <c r="E39" i="1"/>
  <c r="E15"/>
  <c r="E59" s="1"/>
  <c r="E26"/>
  <c r="E16"/>
  <c r="E31"/>
  <c r="E35" s="1"/>
  <c r="T31"/>
  <c r="T35" s="1"/>
  <c r="T39"/>
  <c r="T15"/>
  <c r="T59" s="1"/>
  <c r="T26"/>
  <c r="T16"/>
  <c r="P14" i="8"/>
  <c r="J14"/>
  <c r="Q14"/>
  <c r="R14"/>
  <c r="J30"/>
  <c r="J41" s="1"/>
  <c r="J23"/>
  <c r="J22"/>
  <c r="J24"/>
  <c r="J45"/>
  <c r="Q26" i="1"/>
  <c r="Q39"/>
  <c r="Q31"/>
  <c r="Q35" s="1"/>
  <c r="Q15"/>
  <c r="Q59" s="1"/>
  <c r="Q16"/>
  <c r="L22" i="8"/>
  <c r="L23"/>
  <c r="L45"/>
  <c r="L24"/>
  <c r="L30"/>
  <c r="L41" s="1"/>
  <c r="F45"/>
  <c r="F30"/>
  <c r="F41" s="1"/>
  <c r="F24"/>
  <c r="F22"/>
  <c r="F23"/>
  <c r="S22"/>
  <c r="S30"/>
  <c r="S41" s="1"/>
  <c r="S45"/>
  <c r="S23"/>
  <c r="S24"/>
  <c r="R26" i="1"/>
  <c r="R39"/>
  <c r="R31"/>
  <c r="R35" s="1"/>
  <c r="R15"/>
  <c r="R59" s="1"/>
  <c r="R16"/>
  <c r="K15"/>
  <c r="K59" s="1"/>
  <c r="K39"/>
  <c r="K16"/>
  <c r="K26"/>
  <c r="K31"/>
  <c r="K35" s="1"/>
  <c r="H45" i="8"/>
  <c r="H30"/>
  <c r="H41" s="1"/>
  <c r="H23"/>
  <c r="H22"/>
  <c r="H24"/>
  <c r="R30"/>
  <c r="R41" s="1"/>
  <c r="R24"/>
  <c r="R45"/>
  <c r="R22"/>
  <c r="R23"/>
  <c r="O31" i="1"/>
  <c r="O35" s="1"/>
  <c r="O16"/>
  <c r="O15"/>
  <c r="O59" s="1"/>
  <c r="O26"/>
  <c r="O39"/>
  <c r="Q23" i="8"/>
  <c r="Q30"/>
  <c r="Q41" s="1"/>
  <c r="Q24"/>
  <c r="Q22"/>
  <c r="Q45"/>
  <c r="N15" i="1"/>
  <c r="N59" s="1"/>
  <c r="N16"/>
  <c r="N31"/>
  <c r="N35" s="1"/>
  <c r="N39"/>
  <c r="N26"/>
  <c r="O24" i="8"/>
  <c r="O23"/>
  <c r="O22"/>
  <c r="O30"/>
  <c r="O41" s="1"/>
  <c r="O45"/>
  <c r="M16" i="1"/>
  <c r="M31"/>
  <c r="M35" s="1"/>
  <c r="M26"/>
  <c r="M39"/>
  <c r="M15"/>
  <c r="M59" s="1"/>
  <c r="G39"/>
  <c r="G26"/>
  <c r="G31"/>
  <c r="G35" s="1"/>
  <c r="G15"/>
  <c r="G59" s="1"/>
  <c r="G16"/>
  <c r="K22" i="8"/>
  <c r="K23"/>
  <c r="K45"/>
  <c r="K24"/>
  <c r="K30"/>
  <c r="K41" s="1"/>
  <c r="F16" i="1"/>
  <c r="F15"/>
  <c r="F59" s="1"/>
  <c r="F39"/>
  <c r="F31"/>
  <c r="F35" s="1"/>
  <c r="F26"/>
  <c r="E23" i="8"/>
  <c r="E22"/>
  <c r="E30"/>
  <c r="E41" s="1"/>
  <c r="E24"/>
  <c r="E45"/>
  <c r="M14"/>
  <c r="I14"/>
  <c r="S14"/>
  <c r="K14"/>
  <c r="D14"/>
  <c r="W22" l="1"/>
  <c r="X22"/>
  <c r="W23"/>
  <c r="W16" i="1"/>
  <c r="W26"/>
  <c r="W24" i="8"/>
  <c r="W36" i="1"/>
  <c r="D35"/>
  <c r="W35" s="1"/>
  <c r="W31"/>
  <c r="D41" i="8"/>
  <c r="W41" s="1"/>
  <c r="X30"/>
  <c r="W30"/>
  <c r="W15" i="1"/>
  <c r="D59"/>
  <c r="W59" s="1"/>
  <c r="W39"/>
</calcChain>
</file>

<file path=xl/comments1.xml><?xml version="1.0" encoding="utf-8"?>
<comments xmlns="http://schemas.openxmlformats.org/spreadsheetml/2006/main">
  <authors>
    <author>Charlie Grist</author>
  </authors>
  <commentList>
    <comment ref="R9" authorId="0">
      <text>
        <r>
          <rPr>
            <b/>
            <sz val="9"/>
            <color indexed="81"/>
            <rFont val="Tahoma"/>
            <family val="2"/>
          </rPr>
          <t>Charlie Grist:</t>
        </r>
        <r>
          <rPr>
            <sz val="9"/>
            <color indexed="81"/>
            <rFont val="Tahoma"/>
            <family val="2"/>
          </rPr>
          <t xml:space="preserve">
4300 placeholder.  Check CBSA for subspace lighting hours estimate for outdoor by Btype</t>
        </r>
      </text>
    </comment>
  </commentList>
</comments>
</file>

<file path=xl/comments2.xml><?xml version="1.0" encoding="utf-8"?>
<comments xmlns="http://schemas.openxmlformats.org/spreadsheetml/2006/main">
  <authors>
    <author>Charlie Grist</author>
  </authors>
  <commentList>
    <comment ref="H70" authorId="0">
      <text>
        <r>
          <rPr>
            <b/>
            <sz val="9"/>
            <color indexed="81"/>
            <rFont val="Tahoma"/>
            <family val="2"/>
          </rPr>
          <t>Charlie Grist:</t>
        </r>
        <r>
          <rPr>
            <sz val="9"/>
            <color indexed="81"/>
            <rFont val="Tahoma"/>
            <family val="2"/>
          </rPr>
          <t xml:space="preserve">
For High Performance Low-Watt tube replacement measure.  Reduces baseline by assuming mix of post-measure low watt adoption.  The Low-Watt measure is a 6% reduction in power on 85% of the lamps for a 5% reduction in 4-foot LF LPD.</t>
        </r>
      </text>
    </comment>
    <comment ref="C105" authorId="0">
      <text>
        <r>
          <rPr>
            <b/>
            <sz val="9"/>
            <color indexed="81"/>
            <rFont val="Tahoma"/>
            <family val="2"/>
          </rPr>
          <t>Charlie Grist:</t>
        </r>
        <r>
          <rPr>
            <sz val="9"/>
            <color indexed="81"/>
            <rFont val="Tahoma"/>
            <family val="2"/>
          </rPr>
          <t xml:space="preserve">
Ratio of University LPD to average LPD.
</t>
        </r>
      </text>
    </comment>
    <comment ref="C111" authorId="0">
      <text>
        <r>
          <rPr>
            <b/>
            <sz val="9"/>
            <color indexed="81"/>
            <rFont val="Tahoma"/>
            <family val="2"/>
          </rPr>
          <t>Charlie Grist:</t>
        </r>
        <r>
          <rPr>
            <sz val="9"/>
            <color indexed="81"/>
            <rFont val="Tahoma"/>
            <family val="2"/>
          </rPr>
          <t xml:space="preserve">
Ratio of Hospital LPD to average building LPD</t>
        </r>
      </text>
    </comment>
  </commentList>
</comments>
</file>

<file path=xl/comments3.xml><?xml version="1.0" encoding="utf-8"?>
<comments xmlns="http://schemas.openxmlformats.org/spreadsheetml/2006/main">
  <authors>
    <author>Charlie Grist</author>
  </authors>
  <commentList>
    <comment ref="L6" authorId="0">
      <text>
        <r>
          <rPr>
            <b/>
            <sz val="9"/>
            <color indexed="81"/>
            <rFont val="Tahoma"/>
            <family val="2"/>
          </rPr>
          <t>Charlie Grist:</t>
        </r>
        <r>
          <rPr>
            <sz val="9"/>
            <color indexed="81"/>
            <rFont val="Tahoma"/>
            <family val="2"/>
          </rPr>
          <t xml:space="preserve">
University estimates from other data sources.  No data in CBSA 2014.</t>
        </r>
      </text>
    </comment>
    <comment ref="R6" authorId="0">
      <text>
        <r>
          <rPr>
            <b/>
            <sz val="9"/>
            <color indexed="81"/>
            <rFont val="Tahoma"/>
            <family val="2"/>
          </rPr>
          <t>Charlie Grist:</t>
        </r>
        <r>
          <rPr>
            <sz val="9"/>
            <color indexed="81"/>
            <rFont val="Tahoma"/>
            <family val="2"/>
          </rPr>
          <t xml:space="preserve">
Hospital estimates from other data sources.  No data in CBSA 2014.</t>
        </r>
      </text>
    </comment>
    <comment ref="AH6" authorId="0">
      <text>
        <r>
          <rPr>
            <b/>
            <sz val="9"/>
            <color indexed="81"/>
            <rFont val="Tahoma"/>
            <family val="2"/>
          </rPr>
          <t>Charlie Grist:</t>
        </r>
        <r>
          <rPr>
            <sz val="9"/>
            <color indexed="81"/>
            <rFont val="Tahoma"/>
            <family val="2"/>
          </rPr>
          <t xml:space="preserve">
Source CBSA 2014, All vintages, all sizes, urban &amp; rural</t>
        </r>
      </text>
    </comment>
    <comment ref="AI6" authorId="0">
      <text>
        <r>
          <rPr>
            <b/>
            <sz val="9"/>
            <color indexed="81"/>
            <rFont val="Tahoma"/>
            <family val="2"/>
          </rPr>
          <t>Charlie Grist:</t>
        </r>
        <r>
          <rPr>
            <sz val="9"/>
            <color indexed="81"/>
            <rFont val="Tahoma"/>
            <family val="2"/>
          </rPr>
          <t xml:space="preserve">
Source CBSA 2014, All vintages, all sizes, urban &amp; rural</t>
        </r>
      </text>
    </comment>
    <comment ref="AJ6" authorId="0">
      <text>
        <r>
          <rPr>
            <b/>
            <sz val="9"/>
            <color indexed="81"/>
            <rFont val="Tahoma"/>
            <family val="2"/>
          </rPr>
          <t>Charlie Grist:</t>
        </r>
        <r>
          <rPr>
            <sz val="9"/>
            <color indexed="81"/>
            <rFont val="Tahoma"/>
            <family val="2"/>
          </rPr>
          <t xml:space="preserve">
Source CBSA 2014, All vintages, all sizes, urban &amp; rural</t>
        </r>
      </text>
    </comment>
    <comment ref="AQ6" authorId="0">
      <text>
        <r>
          <rPr>
            <b/>
            <sz val="9"/>
            <color indexed="81"/>
            <rFont val="Tahoma"/>
            <family val="2"/>
          </rPr>
          <t>Charlie Grist:</t>
        </r>
        <r>
          <rPr>
            <sz val="9"/>
            <color indexed="81"/>
            <rFont val="Tahoma"/>
            <family val="2"/>
          </rPr>
          <t xml:space="preserve">
Source CBSA 2014, All vintages, all sizes, urban &amp; rural</t>
        </r>
      </text>
    </comment>
    <comment ref="AR6" authorId="0">
      <text>
        <r>
          <rPr>
            <b/>
            <sz val="9"/>
            <color indexed="81"/>
            <rFont val="Tahoma"/>
            <family val="2"/>
          </rPr>
          <t>Charlie Grist:</t>
        </r>
        <r>
          <rPr>
            <sz val="9"/>
            <color indexed="81"/>
            <rFont val="Tahoma"/>
            <family val="2"/>
          </rPr>
          <t xml:space="preserve">
Source CBSA 2014, All vintages, all sizes, urban &amp; rural</t>
        </r>
      </text>
    </comment>
    <comment ref="B7" authorId="0">
      <text>
        <r>
          <rPr>
            <b/>
            <sz val="9"/>
            <color indexed="81"/>
            <rFont val="Tahoma"/>
            <family val="2"/>
          </rPr>
          <t>Charlie Grist:</t>
        </r>
        <r>
          <rPr>
            <sz val="9"/>
            <color indexed="81"/>
            <rFont val="Tahoma"/>
            <family val="2"/>
          </rPr>
          <t xml:space="preserve">
Source CBSA 2014, All vintages, all sizes, urban &amp; rural</t>
        </r>
      </text>
    </comment>
    <comment ref="B9" authorId="0">
      <text>
        <r>
          <rPr>
            <b/>
            <sz val="9"/>
            <color indexed="81"/>
            <rFont val="Tahoma"/>
            <family val="2"/>
          </rPr>
          <t>Charlie Grist:</t>
        </r>
        <r>
          <rPr>
            <sz val="9"/>
            <color indexed="81"/>
            <rFont val="Tahoma"/>
            <family val="2"/>
          </rPr>
          <t xml:space="preserve">
Source CBSA 2014, All vintages, all sizes, urban &amp; rural</t>
        </r>
      </text>
    </comment>
    <comment ref="B10" authorId="0">
      <text>
        <r>
          <rPr>
            <b/>
            <sz val="9"/>
            <color indexed="81"/>
            <rFont val="Tahoma"/>
            <family val="2"/>
          </rPr>
          <t>Charlie Grist:</t>
        </r>
        <r>
          <rPr>
            <sz val="9"/>
            <color indexed="81"/>
            <rFont val="Tahoma"/>
            <family val="2"/>
          </rPr>
          <t xml:space="preserve">
Source CBSA 2014, All vintages, all sizes, urban &amp; rural</t>
        </r>
      </text>
    </comment>
    <comment ref="B11" authorId="0">
      <text>
        <r>
          <rPr>
            <b/>
            <sz val="9"/>
            <color indexed="81"/>
            <rFont val="Tahoma"/>
            <family val="2"/>
          </rPr>
          <t>Charlie Grist:</t>
        </r>
        <r>
          <rPr>
            <sz val="9"/>
            <color indexed="81"/>
            <rFont val="Tahoma"/>
            <family val="2"/>
          </rPr>
          <t xml:space="preserve">
Source CBSA 2014, All vintages, all sizes, urban &amp; rural</t>
        </r>
      </text>
    </comment>
    <comment ref="B12" authorId="0">
      <text>
        <r>
          <rPr>
            <b/>
            <sz val="9"/>
            <color indexed="81"/>
            <rFont val="Tahoma"/>
            <family val="2"/>
          </rPr>
          <t>Charlie Grist:</t>
        </r>
        <r>
          <rPr>
            <sz val="9"/>
            <color indexed="81"/>
            <rFont val="Tahoma"/>
            <family val="2"/>
          </rPr>
          <t xml:space="preserve">
Source CBSA 2014, All vintages, all sizes, urban &amp; rural</t>
        </r>
      </text>
    </comment>
    <comment ref="B21" authorId="0">
      <text>
        <r>
          <rPr>
            <b/>
            <sz val="9"/>
            <color indexed="81"/>
            <rFont val="Tahoma"/>
            <family val="2"/>
          </rPr>
          <t>Charlie Grist:</t>
        </r>
        <r>
          <rPr>
            <sz val="9"/>
            <color indexed="81"/>
            <rFont val="Tahoma"/>
            <family val="2"/>
          </rPr>
          <t xml:space="preserve">
Based on same ending LPD as New Buildings.</t>
        </r>
      </text>
    </comment>
    <comment ref="S23" authorId="0">
      <text>
        <r>
          <rPr>
            <b/>
            <sz val="9"/>
            <color indexed="81"/>
            <rFont val="Tahoma"/>
            <family val="2"/>
          </rPr>
          <t>Charlie Grist:</t>
        </r>
        <r>
          <rPr>
            <sz val="9"/>
            <color indexed="81"/>
            <rFont val="Tahoma"/>
            <family val="2"/>
          </rPr>
          <t xml:space="preserve">
No single whole-building code level applies.  Use 1.0 as placeholder</t>
        </r>
      </text>
    </comment>
    <comment ref="T23" authorId="0">
      <text>
        <r>
          <rPr>
            <b/>
            <sz val="9"/>
            <color indexed="81"/>
            <rFont val="Tahoma"/>
            <family val="2"/>
          </rPr>
          <t>Charlie Grist:</t>
        </r>
        <r>
          <rPr>
            <sz val="9"/>
            <color indexed="81"/>
            <rFont val="Tahoma"/>
            <family val="2"/>
          </rPr>
          <t xml:space="preserve">
No single whole-building code level applies.  Use 1.0 as placeholder</t>
        </r>
      </text>
    </comment>
    <comment ref="U23" authorId="0">
      <text>
        <r>
          <rPr>
            <b/>
            <sz val="9"/>
            <color indexed="81"/>
            <rFont val="Tahoma"/>
            <family val="2"/>
          </rPr>
          <t>Charlie Grist:</t>
        </r>
        <r>
          <rPr>
            <sz val="9"/>
            <color indexed="81"/>
            <rFont val="Tahoma"/>
            <family val="2"/>
          </rPr>
          <t xml:space="preserve">
No single whole-building code level applies.  Use 1.0 as placeholder</t>
        </r>
      </text>
    </comment>
    <comment ref="L65" authorId="0">
      <text>
        <r>
          <rPr>
            <b/>
            <sz val="9"/>
            <color indexed="81"/>
            <rFont val="Tahoma"/>
            <family val="2"/>
          </rPr>
          <t>Charlie Grist:</t>
        </r>
        <r>
          <rPr>
            <sz val="9"/>
            <color indexed="81"/>
            <rFont val="Tahoma"/>
            <family val="2"/>
          </rPr>
          <t xml:space="preserve">
University estimates from other data sources.  No data in CBSA 2014.</t>
        </r>
      </text>
    </comment>
    <comment ref="R65" authorId="0">
      <text>
        <r>
          <rPr>
            <b/>
            <sz val="9"/>
            <color indexed="81"/>
            <rFont val="Tahoma"/>
            <family val="2"/>
          </rPr>
          <t>Charlie Grist:</t>
        </r>
        <r>
          <rPr>
            <sz val="9"/>
            <color indexed="81"/>
            <rFont val="Tahoma"/>
            <family val="2"/>
          </rPr>
          <t xml:space="preserve">
Hospital estimates from other data sources.  No data in CBSA 2014.</t>
        </r>
      </text>
    </comment>
    <comment ref="W66" authorId="0">
      <text>
        <r>
          <rPr>
            <b/>
            <sz val="9"/>
            <color indexed="81"/>
            <rFont val="Tahoma"/>
            <family val="2"/>
          </rPr>
          <t>Charlie Grist:</t>
        </r>
        <r>
          <rPr>
            <sz val="9"/>
            <color indexed="81"/>
            <rFont val="Tahoma"/>
            <family val="2"/>
          </rPr>
          <t xml:space="preserve">
Value includes estimate for University and Hospital so is different than reported in CBSA</t>
        </r>
      </text>
    </comment>
    <comment ref="D203" authorId="0">
      <text>
        <r>
          <rPr>
            <b/>
            <sz val="9"/>
            <color indexed="81"/>
            <rFont val="Tahoma"/>
            <family val="2"/>
          </rPr>
          <t>Charlie Grist:</t>
        </r>
        <r>
          <rPr>
            <sz val="9"/>
            <color indexed="81"/>
            <rFont val="Tahoma"/>
            <family val="2"/>
          </rPr>
          <t xml:space="preserve">
Source CBSA 2014, All vintages, all sizes, urban &amp; rural</t>
        </r>
      </text>
    </comment>
    <comment ref="E203" authorId="0">
      <text>
        <r>
          <rPr>
            <b/>
            <sz val="9"/>
            <color indexed="81"/>
            <rFont val="Tahoma"/>
            <family val="2"/>
          </rPr>
          <t>Charlie Grist:</t>
        </r>
        <r>
          <rPr>
            <sz val="9"/>
            <color indexed="81"/>
            <rFont val="Tahoma"/>
            <family val="2"/>
          </rPr>
          <t xml:space="preserve">
Source CBSA 2014, All vintages, all sizes, urban &amp; rural</t>
        </r>
      </text>
    </comment>
    <comment ref="F203" authorId="0">
      <text>
        <r>
          <rPr>
            <b/>
            <sz val="9"/>
            <color indexed="81"/>
            <rFont val="Tahoma"/>
            <family val="2"/>
          </rPr>
          <t>Charlie Grist:</t>
        </r>
        <r>
          <rPr>
            <sz val="9"/>
            <color indexed="81"/>
            <rFont val="Tahoma"/>
            <family val="2"/>
          </rPr>
          <t xml:space="preserve">
Source CBSA 2014, All vintages, all sizes, urban &amp; rural</t>
        </r>
      </text>
    </comment>
    <comment ref="G203" authorId="0">
      <text>
        <r>
          <rPr>
            <b/>
            <sz val="9"/>
            <color indexed="81"/>
            <rFont val="Tahoma"/>
            <family val="2"/>
          </rPr>
          <t>Charlie Grist:</t>
        </r>
        <r>
          <rPr>
            <sz val="9"/>
            <color indexed="81"/>
            <rFont val="Tahoma"/>
            <family val="2"/>
          </rPr>
          <t xml:space="preserve">
Source CBSA 2014, All vintages, all sizes, urban &amp; rural</t>
        </r>
      </text>
    </comment>
    <comment ref="H203" authorId="0">
      <text>
        <r>
          <rPr>
            <b/>
            <sz val="9"/>
            <color indexed="81"/>
            <rFont val="Tahoma"/>
            <family val="2"/>
          </rPr>
          <t>Charlie Grist:</t>
        </r>
        <r>
          <rPr>
            <sz val="9"/>
            <color indexed="81"/>
            <rFont val="Tahoma"/>
            <family val="2"/>
          </rPr>
          <t xml:space="preserve">
Source CBSA 2014, All vintages, all sizes, urban &amp; rural</t>
        </r>
      </text>
    </comment>
    <comment ref="B212" authorId="0">
      <text>
        <r>
          <rPr>
            <b/>
            <sz val="9"/>
            <color indexed="81"/>
            <rFont val="Tahoma"/>
            <family val="2"/>
          </rPr>
          <t>Charlie Grist:</t>
        </r>
        <r>
          <rPr>
            <sz val="9"/>
            <color indexed="81"/>
            <rFont val="Tahoma"/>
            <family val="2"/>
          </rPr>
          <t xml:space="preserve">
University estimates from other data sources.  No data in CBSA 2014.</t>
        </r>
      </text>
    </comment>
    <comment ref="B218" authorId="0">
      <text>
        <r>
          <rPr>
            <b/>
            <sz val="9"/>
            <color indexed="81"/>
            <rFont val="Tahoma"/>
            <family val="2"/>
          </rPr>
          <t>Charlie Grist:</t>
        </r>
        <r>
          <rPr>
            <sz val="9"/>
            <color indexed="81"/>
            <rFont val="Tahoma"/>
            <family val="2"/>
          </rPr>
          <t xml:space="preserve">
Hospital estimates from other data sources.  No data in CBSA 2014.</t>
        </r>
      </text>
    </comment>
  </commentList>
</comments>
</file>

<file path=xl/comments4.xml><?xml version="1.0" encoding="utf-8"?>
<comments xmlns="http://schemas.openxmlformats.org/spreadsheetml/2006/main">
  <authors>
    <author>Charlie Grist</author>
  </authors>
  <commentList>
    <comment ref="E71" authorId="0">
      <text>
        <r>
          <rPr>
            <b/>
            <sz val="9"/>
            <color indexed="81"/>
            <rFont val="Tahoma"/>
            <family val="2"/>
          </rPr>
          <t>Charlie Grist:</t>
        </r>
        <r>
          <rPr>
            <sz val="9"/>
            <color indexed="81"/>
            <rFont val="Tahoma"/>
            <family val="2"/>
          </rPr>
          <t xml:space="preserve">
From NEEA study by Mike Kennedy.  
Kennedy codeLPD and UASF and WinU_7PBaseline.xlsm
</t>
        </r>
      </text>
    </comment>
    <comment ref="C105" authorId="0">
      <text>
        <r>
          <rPr>
            <b/>
            <sz val="9"/>
            <color indexed="81"/>
            <rFont val="Tahoma"/>
            <family val="2"/>
          </rPr>
          <t>Charlie Grist:</t>
        </r>
        <r>
          <rPr>
            <sz val="9"/>
            <color indexed="81"/>
            <rFont val="Tahoma"/>
            <family val="2"/>
          </rPr>
          <t xml:space="preserve">
Ratio of University LPD to average LPD.
</t>
        </r>
      </text>
    </comment>
    <comment ref="C111" authorId="0">
      <text>
        <r>
          <rPr>
            <b/>
            <sz val="9"/>
            <color indexed="81"/>
            <rFont val="Tahoma"/>
            <family val="2"/>
          </rPr>
          <t>Charlie Grist:</t>
        </r>
        <r>
          <rPr>
            <sz val="9"/>
            <color indexed="81"/>
            <rFont val="Tahoma"/>
            <family val="2"/>
          </rPr>
          <t xml:space="preserve">
Ratio of Hospital LPD to average building LPD</t>
        </r>
      </text>
    </comment>
  </commentList>
</comments>
</file>

<file path=xl/comments5.xml><?xml version="1.0" encoding="utf-8"?>
<comments xmlns="http://schemas.openxmlformats.org/spreadsheetml/2006/main">
  <authors>
    <author>Charlie Grist</author>
  </authors>
  <commentList>
    <comment ref="L6" authorId="0">
      <text>
        <r>
          <rPr>
            <b/>
            <sz val="9"/>
            <color indexed="81"/>
            <rFont val="Tahoma"/>
            <family val="2"/>
          </rPr>
          <t>Charlie Grist:</t>
        </r>
        <r>
          <rPr>
            <sz val="9"/>
            <color indexed="81"/>
            <rFont val="Tahoma"/>
            <family val="2"/>
          </rPr>
          <t xml:space="preserve">
No CBSA data.  Use estimate from 6P
</t>
        </r>
      </text>
    </comment>
    <comment ref="R6" authorId="0">
      <text>
        <r>
          <rPr>
            <b/>
            <sz val="9"/>
            <color indexed="81"/>
            <rFont val="Tahoma"/>
            <family val="2"/>
          </rPr>
          <t>Charlie Grist:</t>
        </r>
        <r>
          <rPr>
            <sz val="9"/>
            <color indexed="81"/>
            <rFont val="Tahoma"/>
            <family val="2"/>
          </rPr>
          <t xml:space="preserve">
No CBSA data.  Use estimate from 2002-2004 and Kennedy code analysis</t>
        </r>
      </text>
    </comment>
    <comment ref="B9" authorId="0">
      <text>
        <r>
          <rPr>
            <b/>
            <sz val="9"/>
            <color indexed="81"/>
            <rFont val="Tahoma"/>
            <family val="2"/>
          </rPr>
          <t>Charlie Grist:</t>
        </r>
        <r>
          <rPr>
            <sz val="9"/>
            <color indexed="81"/>
            <rFont val="Tahoma"/>
            <family val="2"/>
          </rPr>
          <t xml:space="preserve">
From CBSA 2004-2014 vintage cohort as proxy</t>
        </r>
      </text>
    </comment>
  </commentList>
</comments>
</file>

<file path=xl/comments6.xml><?xml version="1.0" encoding="utf-8"?>
<comments xmlns="http://schemas.openxmlformats.org/spreadsheetml/2006/main">
  <authors>
    <author>Charlie Grist</author>
  </authors>
  <commentList>
    <comment ref="M9" authorId="0">
      <text>
        <r>
          <rPr>
            <b/>
            <sz val="9"/>
            <color indexed="81"/>
            <rFont val="Tahoma"/>
            <family val="2"/>
          </rPr>
          <t>Charlie Grist:</t>
        </r>
        <r>
          <rPr>
            <sz val="9"/>
            <color indexed="81"/>
            <rFont val="Tahoma"/>
            <family val="2"/>
          </rPr>
          <t xml:space="preserve">
Use to assign existing stock to NR or Retrofit Pool.
</t>
        </r>
      </text>
    </comment>
  </commentList>
</comments>
</file>

<file path=xl/comments7.xml><?xml version="1.0" encoding="utf-8"?>
<comments xmlns="http://schemas.openxmlformats.org/spreadsheetml/2006/main">
  <authors>
    <author>Charlie Grist</author>
  </authors>
  <commentList>
    <comment ref="O9" authorId="0">
      <text>
        <r>
          <rPr>
            <b/>
            <sz val="9"/>
            <color indexed="81"/>
            <rFont val="Tahoma"/>
            <family val="2"/>
          </rPr>
          <t>Charlie Grist:</t>
        </r>
        <r>
          <rPr>
            <sz val="9"/>
            <color indexed="81"/>
            <rFont val="Tahoma"/>
            <family val="2"/>
          </rPr>
          <t xml:space="preserve">
Method:  For all, assume 10% specialty and niche applications where EE products are limited. For some additional removals due </t>
        </r>
      </text>
    </comment>
  </commentList>
</comments>
</file>

<file path=xl/sharedStrings.xml><?xml version="1.0" encoding="utf-8"?>
<sst xmlns="http://schemas.openxmlformats.org/spreadsheetml/2006/main" count="4642" uniqueCount="772">
  <si>
    <t>LPD Delta Mean to Target</t>
  </si>
  <si>
    <t>LPDDeltaAPPLIC</t>
  </si>
  <si>
    <t>Target LPD</t>
  </si>
  <si>
    <t>Upper Quartile</t>
  </si>
  <si>
    <t>Lower Quartile</t>
  </si>
  <si>
    <t>Mean LPD for Stock</t>
  </si>
  <si>
    <t>Hours</t>
  </si>
  <si>
    <t>HOURSLght</t>
  </si>
  <si>
    <t>All</t>
  </si>
  <si>
    <t>Other</t>
  </si>
  <si>
    <t>Assembly</t>
  </si>
  <si>
    <t>Res Care</t>
  </si>
  <si>
    <t>Hospital</t>
  </si>
  <si>
    <t>Lodging</t>
  </si>
  <si>
    <t>Restaurant</t>
  </si>
  <si>
    <t>Supermarket</t>
  </si>
  <si>
    <t>Warehouse</t>
  </si>
  <si>
    <t>University</t>
  </si>
  <si>
    <t>K-12</t>
  </si>
  <si>
    <t>Small Box</t>
  </si>
  <si>
    <t>Big Box</t>
  </si>
  <si>
    <t>Small Off</t>
  </si>
  <si>
    <t>Medium Off</t>
  </si>
  <si>
    <t>Large Off</t>
  </si>
  <si>
    <t>Measure LPD Delta</t>
  </si>
  <si>
    <t>Variable</t>
  </si>
  <si>
    <t>Look Up Name</t>
  </si>
  <si>
    <t>Health</t>
  </si>
  <si>
    <t>Grocery</t>
  </si>
  <si>
    <t>School</t>
  </si>
  <si>
    <t>Retail</t>
  </si>
  <si>
    <t>Office</t>
  </si>
  <si>
    <t>HID-CMH BASELINE</t>
  </si>
  <si>
    <t>HID</t>
  </si>
  <si>
    <t>HPT8 BASELINE</t>
  </si>
  <si>
    <t>T8</t>
  </si>
  <si>
    <t>Sum</t>
  </si>
  <si>
    <t>HID-MH</t>
  </si>
  <si>
    <t>HID-CMH</t>
  </si>
  <si>
    <t>MISC</t>
  </si>
  <si>
    <t>INC</t>
  </si>
  <si>
    <t>CFL</t>
  </si>
  <si>
    <t>T5/HPT8</t>
  </si>
  <si>
    <t>T12</t>
  </si>
  <si>
    <t>Total</t>
  </si>
  <si>
    <t>OtherHeal</t>
  </si>
  <si>
    <t>Restauran</t>
  </si>
  <si>
    <t>Universit</t>
  </si>
  <si>
    <t>nppclamp</t>
  </si>
  <si>
    <t>..\Measure Data\Lighting\CBSA 2008 New Supplemental Data\LPD and LampProfile-New.xls</t>
  </si>
  <si>
    <t>Xlarge Retail</t>
  </si>
  <si>
    <t>Large Retail</t>
  </si>
  <si>
    <t>Medium Retail</t>
  </si>
  <si>
    <t>Small Retail</t>
  </si>
  <si>
    <t>MiniMart</t>
  </si>
  <si>
    <t>Median LPD</t>
  </si>
  <si>
    <t>n</t>
  </si>
  <si>
    <t>Sum of mw.pnw.frac</t>
  </si>
  <si>
    <t>Column Labels</t>
  </si>
  <si>
    <t>Row Labels</t>
  </si>
  <si>
    <t>Food
Service</t>
  </si>
  <si>
    <t>Residential
Care</t>
  </si>
  <si>
    <t>Grand Total</t>
  </si>
  <si>
    <t>Fluorescent T12</t>
  </si>
  <si>
    <t>Fluorescent T8/T5</t>
  </si>
  <si>
    <t>Incandescent</t>
  </si>
  <si>
    <t>LED</t>
  </si>
  <si>
    <t>Frequency</t>
  </si>
  <si>
    <t>Table of LPD_Ind by Bldg_Type</t>
  </si>
  <si>
    <t>LPD_Ind</t>
  </si>
  <si>
    <t>Bldg_Type</t>
  </si>
  <si>
    <t>Residential Ca</t>
  </si>
  <si>
    <t>Retail/Service</t>
  </si>
  <si>
    <t>School K-12</t>
  </si>
  <si>
    <t>0-&lt;0.1</t>
  </si>
  <si>
    <t>0.1-&lt;0.2</t>
  </si>
  <si>
    <t>0.2-&lt;0.3</t>
  </si>
  <si>
    <t>0.3-&lt;0.4</t>
  </si>
  <si>
    <t>0.4-&lt;0.5</t>
  </si>
  <si>
    <t>0.5-&lt;0.6</t>
  </si>
  <si>
    <t>0.6-&lt;0.7</t>
  </si>
  <si>
    <t>0.7-&lt;0.8</t>
  </si>
  <si>
    <t>0.8-&lt;0.9</t>
  </si>
  <si>
    <t>0.9-&lt;1</t>
  </si>
  <si>
    <t>1-&lt;1.1</t>
  </si>
  <si>
    <t>1.1-&lt;1.2</t>
  </si>
  <si>
    <t>1.2-&lt;1.3</t>
  </si>
  <si>
    <t>1.3-&lt;1.4</t>
  </si>
  <si>
    <t>1.4-&lt;1.5</t>
  </si>
  <si>
    <t>1.5-&lt;1.6</t>
  </si>
  <si>
    <t>1.6-&lt;1.7</t>
  </si>
  <si>
    <t>1.7-&lt;1.8</t>
  </si>
  <si>
    <t>1.8-&lt;1.9</t>
  </si>
  <si>
    <t>1.9-&lt;2</t>
  </si>
  <si>
    <t>2-&lt;2.1</t>
  </si>
  <si>
    <t>2.1-&lt;2.2</t>
  </si>
  <si>
    <t>2.2-&lt;2.3</t>
  </si>
  <si>
    <t>2.3-&lt;2.4</t>
  </si>
  <si>
    <t>2.4-&lt;2.5</t>
  </si>
  <si>
    <t>2.6-&lt;2.7</t>
  </si>
  <si>
    <t>3.2+</t>
  </si>
  <si>
    <t>Mean</t>
  </si>
  <si>
    <t>Lower Q</t>
  </si>
  <si>
    <t>Upper Q</t>
  </si>
  <si>
    <t>Office by Size</t>
  </si>
  <si>
    <t>_Bldg_Type</t>
  </si>
  <si>
    <t>_Size_Group</t>
  </si>
  <si>
    <t>_Wt_PNW</t>
  </si>
  <si>
    <t>_Sf_PNW</t>
  </si>
  <si>
    <t>Raw_LPD_Ind</t>
  </si>
  <si>
    <t>&lt;5,001</t>
  </si>
  <si>
    <t>20,001-50,000</t>
  </si>
  <si>
    <t>50,001-100,000</t>
  </si>
  <si>
    <t>100,001+</t>
  </si>
  <si>
    <t>5,001-20,000</t>
  </si>
  <si>
    <t>Retail by Size</t>
  </si>
  <si>
    <t>mean</t>
  </si>
  <si>
    <t>Linear
Fluorescent</t>
  </si>
  <si>
    <t>High/Low
Bay</t>
  </si>
  <si>
    <t>Display Track/
Surface Mount</t>
  </si>
  <si>
    <t>Recessed
Can</t>
  </si>
  <si>
    <t>Sum of kw.pnw.frac</t>
  </si>
  <si>
    <t>HP-25W</t>
  </si>
  <si>
    <t>HP-28W</t>
  </si>
  <si>
    <t>HP-30W</t>
  </si>
  <si>
    <t>HP-32W</t>
  </si>
  <si>
    <t>SP-32W</t>
  </si>
  <si>
    <t>R_INC</t>
  </si>
  <si>
    <t>LF_T8_SP</t>
  </si>
  <si>
    <t>LF_ T8_HP</t>
  </si>
  <si>
    <t>LF_T12</t>
  </si>
  <si>
    <t>G_INC</t>
  </si>
  <si>
    <t>D_INC</t>
  </si>
  <si>
    <t>Reflector</t>
  </si>
  <si>
    <t>General</t>
  </si>
  <si>
    <t>Decorative</t>
  </si>
  <si>
    <t>OTH</t>
  </si>
  <si>
    <t>Halogen -
Decorative</t>
  </si>
  <si>
    <t>Halogen -
General</t>
  </si>
  <si>
    <t>Halogen -
Reflector</t>
  </si>
  <si>
    <t>Incand -
Decorative</t>
  </si>
  <si>
    <t>Incand -
General</t>
  </si>
  <si>
    <t>Incand -
Reflector</t>
  </si>
  <si>
    <t>Halogen</t>
  </si>
  <si>
    <t>Incand</t>
  </si>
  <si>
    <t>Fixture_Type</t>
  </si>
  <si>
    <t>(All)</t>
  </si>
  <si>
    <t>Location</t>
  </si>
  <si>
    <t>Indoor</t>
  </si>
  <si>
    <t>Sum of Wt_PNW_Site_Watts</t>
  </si>
  <si>
    <t>Fluorescent T5</t>
  </si>
  <si>
    <t>Fluorescent T8</t>
  </si>
  <si>
    <t>Misc</t>
  </si>
  <si>
    <t>Other Fluorescent</t>
  </si>
  <si>
    <t>Display Track/Surface Mount</t>
  </si>
  <si>
    <t>High/Low Bay</t>
  </si>
  <si>
    <t>Linear Fluorescent</t>
  </si>
  <si>
    <t>Recessed Can</t>
  </si>
  <si>
    <t>Residential Care</t>
  </si>
  <si>
    <t>Delta in kWh/sf</t>
  </si>
  <si>
    <t>building_type</t>
  </si>
  <si>
    <t>msf.pnw.tot</t>
  </si>
  <si>
    <t>msf.pnw.frac</t>
  </si>
  <si>
    <t>Small Office LPD</t>
  </si>
  <si>
    <t>Medium Office LPD</t>
  </si>
  <si>
    <t>Large Office LPD</t>
  </si>
  <si>
    <t>Code Baseline LPD (OR Whole Building)</t>
  </si>
  <si>
    <t>Savings as Fracion of Code Minimum</t>
  </si>
  <si>
    <t>Raw_Year_Majority_Built</t>
  </si>
  <si>
    <t>Raw_Vintage_Detailed</t>
  </si>
  <si>
    <t>Raw_LPD_Out</t>
  </si>
  <si>
    <t>2004-2013</t>
  </si>
  <si>
    <t>Pre-1980</t>
  </si>
  <si>
    <t>1981-2003</t>
  </si>
  <si>
    <t>NA</t>
  </si>
  <si>
    <t>Median</t>
  </si>
  <si>
    <t>Pre_2004_Office</t>
  </si>
  <si>
    <t>Post_2004_Office</t>
  </si>
  <si>
    <t>Pre-2004</t>
  </si>
  <si>
    <t>Post-2004</t>
  </si>
  <si>
    <t>Sumproduct with Floor Area</t>
  </si>
  <si>
    <t>Interior Lighting kWh/Year</t>
  </si>
  <si>
    <t>Exterior Lighting kWh/Year</t>
  </si>
  <si>
    <t>Values</t>
  </si>
  <si>
    <t>Sum of _Sf_PNW</t>
  </si>
  <si>
    <t>Sum of Sf_PNW_Annual Lighting Hours</t>
  </si>
  <si>
    <t xml:space="preserve">Sf_PNW Annual Hrs_Lighting </t>
  </si>
  <si>
    <t>Data from CBSA Detailed Site Database Oct 31 Version</t>
  </si>
  <si>
    <t>Count of Sf_PNW_Annual Lighting Hours2</t>
  </si>
  <si>
    <t>Count of Sf_PNW_LPD_Ind2</t>
  </si>
  <si>
    <t>Sum of Sf_PNW_LPD_Ind</t>
  </si>
  <si>
    <t>Sum of Sf_PNW_HeatSys_Electricity_Pct</t>
  </si>
  <si>
    <t>Sum of Sf_PNW_Electric_EUI_Normalized</t>
  </si>
  <si>
    <t>Use in 7P</t>
  </si>
  <si>
    <t>Source CBSA 2014 (October 31, 2014 Dataset)</t>
  </si>
  <si>
    <t>Does not include Hospitals and Universities</t>
  </si>
  <si>
    <t>Indoor Lighting</t>
  </si>
  <si>
    <t>Outdoor Lighting</t>
  </si>
  <si>
    <t>Building Type</t>
  </si>
  <si>
    <t>Electric EUI from CBSA (WT by SF)</t>
  </si>
  <si>
    <t>Calculated Lighting Indoor (exclude parking) EUI from CBSA (WT by SF)</t>
  </si>
  <si>
    <t>Calculated Lighting Indoor EUI from CBSA (include parking) (WT by SF)</t>
  </si>
  <si>
    <t>Indoor Lighting as Fraction Electric EUI</t>
  </si>
  <si>
    <t xml:space="preserve">Calculated Lighting Hours per Year </t>
  </si>
  <si>
    <t>Outdoor Lighting per Indoor SF</t>
  </si>
  <si>
    <t>Includes Indoor Parking</t>
  </si>
  <si>
    <t>elec.eui.n.mean</t>
  </si>
  <si>
    <t>eb</t>
  </si>
  <si>
    <t>Upper</t>
  </si>
  <si>
    <t>Lower</t>
  </si>
  <si>
    <t>%</t>
  </si>
  <si>
    <t>hrs</t>
  </si>
  <si>
    <t>lpd.o.mean</t>
  </si>
  <si>
    <t>Outdoor Lighting Hours</t>
  </si>
  <si>
    <t>Outdoor Lighting: kWh/SF indoor space</t>
  </si>
  <si>
    <t>Indoor Lighting EUI kWh/SF</t>
  </si>
  <si>
    <t>Indoor plus Outdoor Lighting EUI</t>
  </si>
  <si>
    <t>Lighting as Fraction of Total EUI (%)</t>
  </si>
  <si>
    <t>Total Floor Area 2014 (million SF)</t>
  </si>
  <si>
    <t>Total Site Energy 2014 in aMW</t>
  </si>
  <si>
    <t>Indoor Lighting Site Energy 2014 in aMW</t>
  </si>
  <si>
    <t>Outdoor Lighting Site Energy 2014 in aMW</t>
  </si>
  <si>
    <t>Total Site Lighting Energy 2014 in aMW</t>
  </si>
  <si>
    <t>Lighting Indoor</t>
  </si>
  <si>
    <t>Lighting Outdoor</t>
  </si>
  <si>
    <t>Other Site Energy</t>
  </si>
  <si>
    <t>From CBSA Site Database</t>
  </si>
  <si>
    <t>Sum of Sf_PNW_Lighting_EUI_IndPark</t>
  </si>
  <si>
    <t>Lighting EUI Weighted</t>
  </si>
  <si>
    <t>Lighting Hours Weighted</t>
  </si>
  <si>
    <t>Embedded Parking kWh/Year</t>
  </si>
  <si>
    <t>Code to Target Savings in w/SF</t>
  </si>
  <si>
    <t>Code to Target</t>
  </si>
  <si>
    <t>Existing Mean to Target</t>
  </si>
  <si>
    <t>Floor Area 2013 from CBSA</t>
  </si>
  <si>
    <t>Pasted Values</t>
  </si>
  <si>
    <t>New Floor Area 2035 from 7P Forecast</t>
  </si>
  <si>
    <t>Calc</t>
  </si>
  <si>
    <t>Import</t>
  </si>
  <si>
    <t>High End</t>
  </si>
  <si>
    <t>Anchor</t>
  </si>
  <si>
    <t>MIniMart</t>
  </si>
  <si>
    <t>OtherHealth</t>
  </si>
  <si>
    <t>Vacant</t>
  </si>
  <si>
    <t>Mean LPD for New</t>
  </si>
  <si>
    <t>CostMatrix</t>
  </si>
  <si>
    <t>Weighted ILPD above Target</t>
  </si>
  <si>
    <t>Baseline Fraction Below Target</t>
  </si>
  <si>
    <t>Fraction Above Target</t>
  </si>
  <si>
    <t xml:space="preserve">Total Distribution Check </t>
  </si>
  <si>
    <t>LPD Delta Target Population to Target</t>
  </si>
  <si>
    <t>IFT12_WPCT</t>
  </si>
  <si>
    <t>Indoor Percent T12 by Watts</t>
  </si>
  <si>
    <t>IFT8_WPCT</t>
  </si>
  <si>
    <t>Indoor Percent T8 by Watts</t>
  </si>
  <si>
    <t>IFOTH_WPCT</t>
  </si>
  <si>
    <t>Indoor Percent CFL by Watts</t>
  </si>
  <si>
    <t>II_WPCT</t>
  </si>
  <si>
    <t>Indoor Percent Incandescent by Watts</t>
  </si>
  <si>
    <t>IMISC_WPCT</t>
  </si>
  <si>
    <t>Indoor Percent Misc by Watts</t>
  </si>
  <si>
    <t>IHID_WPCT</t>
  </si>
  <si>
    <t>Indoor Percent HID by Watts</t>
  </si>
  <si>
    <t>Indoor Watts Check</t>
  </si>
  <si>
    <t>FloorA%TYP</t>
  </si>
  <si>
    <t>POST2006</t>
  </si>
  <si>
    <t>From Kennedy</t>
  </si>
  <si>
    <t>NEEA  New Building Baseline 2002-2004 New Construction</t>
  </si>
  <si>
    <t>Exterior</t>
  </si>
  <si>
    <t>LPD_Out_IndoorSF</t>
  </si>
  <si>
    <t>Source:  CBSA Report Lighitng Tables 2014-11-26.xlsx</t>
  </si>
  <si>
    <t>LPD_Out_ParkingLot_IndoorSF</t>
  </si>
  <si>
    <t>LPD_Out_Facade_IndoorSF</t>
  </si>
  <si>
    <t>LPD_Out_Walkway_IndoorSF</t>
  </si>
  <si>
    <t>LPD_ExteriorSales_IndoorSF</t>
  </si>
  <si>
    <t>LPD_Out_Signage_IndoorSF</t>
  </si>
  <si>
    <t>LPD_Out_SportingField_IndoorSF</t>
  </si>
  <si>
    <t>LPD_Out_Other_IndoorSF</t>
  </si>
  <si>
    <t>Building
Facade</t>
  </si>
  <si>
    <t>Exterior
Sales</t>
  </si>
  <si>
    <t>Parking
Lot</t>
  </si>
  <si>
    <t>Signage</t>
  </si>
  <si>
    <t>Sporting
Field</t>
  </si>
  <si>
    <t>Walkway/
Area</t>
  </si>
  <si>
    <t>Out_ParkingLot_HID_PercentWatt</t>
  </si>
  <si>
    <t>Out_ParkingLot_LF_PercentWatt</t>
  </si>
  <si>
    <t>Out_ParkingLot_LED_PercentWatt</t>
  </si>
  <si>
    <t>Out_Facade_HID_PercentWatt</t>
  </si>
  <si>
    <t>Out_Facade_LED_PercentWatt</t>
  </si>
  <si>
    <t>Out_Facade_CFL_PercentWatt</t>
  </si>
  <si>
    <t>Out_Facade_INC_PercentWatt</t>
  </si>
  <si>
    <t>Out_Walkway_HID_PercentWatt</t>
  </si>
  <si>
    <t>Out_Walkway_CFL_PercentWatt</t>
  </si>
  <si>
    <t>Out_Walkway_INC_PercentWatt</t>
  </si>
  <si>
    <t>Out_Walkway_LED_PercentWatt</t>
  </si>
  <si>
    <t>Use "All" values at right for 7P analysis for Exterior</t>
  </si>
  <si>
    <t>Sum of Sf_State</t>
  </si>
  <si>
    <t>From Grist CBSA State Case Weights 2014-12-19.xlsx</t>
  </si>
  <si>
    <t>Average of Total Levelized Cost</t>
  </si>
  <si>
    <t>Proxy Measure Name</t>
  </si>
  <si>
    <t>BType</t>
  </si>
  <si>
    <t>CFL to LED DL</t>
  </si>
  <si>
    <t>F96T12 to T8HP</t>
  </si>
  <si>
    <t>INC to CFL</t>
  </si>
  <si>
    <t>INC to CMH35</t>
  </si>
  <si>
    <t>Inc-PAR-IRL to CMH25</t>
  </si>
  <si>
    <t>Inc-PAR-IRL to Inc-PAR-HIR</t>
  </si>
  <si>
    <t>Inc-R to LED DL</t>
  </si>
  <si>
    <t>Large MH to T5HO</t>
  </si>
  <si>
    <t>Med MH to T5HO</t>
  </si>
  <si>
    <t>Med MH to T8HP</t>
  </si>
  <si>
    <t>None</t>
  </si>
  <si>
    <t>Small MH to CF-R</t>
  </si>
  <si>
    <t>T12-3 to T8HP-2</t>
  </si>
  <si>
    <t>T8-2 to T8HP-2</t>
  </si>
  <si>
    <t>T8-2 to T8HP-2 &amp; Adv Pendant</t>
  </si>
  <si>
    <t>T8-2 to T8HP-2 &amp; Adv Troffer</t>
  </si>
  <si>
    <t>T8-3 to T8HP-2</t>
  </si>
  <si>
    <t>T8-4 to T8HP-3</t>
  </si>
  <si>
    <t>T8-4 to T8HP-4</t>
  </si>
  <si>
    <t>From Pivot Map in PC-LPD-Package-6p-D16</t>
  </si>
  <si>
    <t>Sum Check</t>
  </si>
  <si>
    <t>Distribution of Outdoor Watts</t>
  </si>
  <si>
    <t>Univeristy</t>
  </si>
  <si>
    <t>Calc kWh/sf (from Mean)</t>
  </si>
  <si>
    <t>Calc kWh/sf (from Median)</t>
  </si>
  <si>
    <t>Sum of Sf_PNW</t>
  </si>
  <si>
    <t>Sum of Sf_PNW_Gas_EUI_Normalized</t>
  </si>
  <si>
    <t xml:space="preserve">Sf_PNW Weather Normalized Electric EUI </t>
  </si>
  <si>
    <t xml:space="preserve">Sf_PNW Weather Normalized Gas EUI </t>
  </si>
  <si>
    <t>(from initial December Data)</t>
  </si>
  <si>
    <t>Grand Total with Hosp and Univ</t>
  </si>
  <si>
    <t>Whole Building Electric EUI from CBSA</t>
  </si>
  <si>
    <t>Whole Building Gas &amp; Electric EUI CBSA</t>
  </si>
  <si>
    <t>HeatSys_Primary_PrimFuel</t>
  </si>
  <si>
    <t>Count of Bldg_Name</t>
  </si>
  <si>
    <t>Sum of Sf_PNW (New Data)</t>
  </si>
  <si>
    <t>Sum of Chiller_Qty</t>
  </si>
  <si>
    <t>Average of LPD_Ind</t>
  </si>
  <si>
    <t>WT Average of LPD_Ind</t>
  </si>
  <si>
    <t>WT Average of Annual Hrs_Light</t>
  </si>
  <si>
    <t>Average of HeatSys_ Electricity_Pct</t>
  </si>
  <si>
    <t>WT Average of HeatSys_ Electricity_Pct</t>
  </si>
  <si>
    <t>Average of Hrs_Occupied</t>
  </si>
  <si>
    <t>New EUIs</t>
  </si>
  <si>
    <t>Average of HeatSys_Electricity_Pct</t>
  </si>
  <si>
    <t>Large</t>
  </si>
  <si>
    <t>Small</t>
  </si>
  <si>
    <t>Medium</t>
  </si>
  <si>
    <t>Xlarge</t>
  </si>
  <si>
    <t>Watts per SF Non-Park</t>
  </si>
  <si>
    <t>Sum of msf.pnw.tot</t>
  </si>
  <si>
    <t>Non-Park SF</t>
  </si>
  <si>
    <t>Total Watt/Total SF</t>
  </si>
  <si>
    <t>From Chris Newton</t>
  </si>
  <si>
    <t>From CBSA Detailed Lighting</t>
  </si>
  <si>
    <t>GRISTv1_CBSA Public Detailed Lighting Table 2014-10-31.xlsx</t>
  </si>
  <si>
    <t>FloorA%REG</t>
  </si>
  <si>
    <t>(Multiple Items)</t>
  </si>
  <si>
    <t>Sum of Sf_PNW_LPD_IndPark</t>
  </si>
  <si>
    <t>Statistically Significant</t>
  </si>
  <si>
    <t>New Stock</t>
  </si>
  <si>
    <t>Total Savings Potential</t>
  </si>
  <si>
    <t>aMW</t>
  </si>
  <si>
    <t>Post 2004</t>
  </si>
  <si>
    <t>Count of Sf_PNW_LPD_IndPark2</t>
  </si>
  <si>
    <t>Indoor LPD Non-Park</t>
  </si>
  <si>
    <t>From CBSA</t>
  </si>
  <si>
    <t>Code LPD</t>
  </si>
  <si>
    <t>Watts per KSF</t>
  </si>
  <si>
    <t>Step 2: Collapse to Analysis Bins.  This step combines some lamp types and removes some connected Watts from potential assessment. For example Watts altready LED.</t>
  </si>
  <si>
    <t>Incandescent Adjust</t>
  </si>
  <si>
    <t>Linear Fluorescent Adjust</t>
  </si>
  <si>
    <t xml:space="preserve">Step 3: Adjustment for impact of federal standards.  From Navigant Lighting Model for 2013 (CBSA) baseline - no shift. </t>
  </si>
  <si>
    <t>Step 4:  Parse to 7P Btypes and add Hospital and University</t>
  </si>
  <si>
    <t>Xlarge Ret</t>
  </si>
  <si>
    <t>Large Ret</t>
  </si>
  <si>
    <t>Medium Ret</t>
  </si>
  <si>
    <t>Small Ret</t>
  </si>
  <si>
    <t>Weighted Avg Bldg</t>
  </si>
  <si>
    <t>Base Lamp Type</t>
  </si>
  <si>
    <t>Fixt ID</t>
  </si>
  <si>
    <t>LF</t>
  </si>
  <si>
    <t>CAN</t>
  </si>
  <si>
    <t>Display or Track Lighting</t>
  </si>
  <si>
    <t>DISP</t>
  </si>
  <si>
    <t>HIGHBAY</t>
  </si>
  <si>
    <t>OTHER</t>
  </si>
  <si>
    <t>LF2018</t>
  </si>
  <si>
    <t>INC_HAL</t>
  </si>
  <si>
    <t>HID_CMH</t>
  </si>
  <si>
    <t>LF_LF2018</t>
  </si>
  <si>
    <t>CAN_CFL</t>
  </si>
  <si>
    <t>CAN_INC_HAL</t>
  </si>
  <si>
    <t>DISP_CFL</t>
  </si>
  <si>
    <t>DISP_INC_HAL</t>
  </si>
  <si>
    <t>HIGHBAY_LF2018</t>
  </si>
  <si>
    <t>HIGHBAY_HID</t>
  </si>
  <si>
    <t>OTHER_CFL</t>
  </si>
  <si>
    <t>OTHER_INC_HAL</t>
  </si>
  <si>
    <t>Base System Spec Lookup ID</t>
  </si>
  <si>
    <t>LPD by Base System Spec Lookup ID in W/SF for Existing Buildings</t>
  </si>
  <si>
    <t>LPD by Base System Spec Lookup ID in W/KSF for Existing Buildings</t>
  </si>
  <si>
    <t>Step 1: Start with existing stock in 2013 before adjustment for standards, all vintages</t>
  </si>
  <si>
    <t>Step 1: Start with existing stock in 2013 before adjustment for standards, NEW vintages (2004-2014)</t>
  </si>
  <si>
    <t>Max Savings in aMW</t>
  </si>
  <si>
    <t>MSF</t>
  </si>
  <si>
    <t>aMW Savings</t>
  </si>
  <si>
    <t>Savings as Fracion of Existing LPD</t>
  </si>
  <si>
    <t>Initial Assessment</t>
  </si>
  <si>
    <t>Pre _2014 Indoor Lighting Characteristics</t>
  </si>
  <si>
    <t>Post_2014 Indoor Lighting Characteristics</t>
  </si>
  <si>
    <t>LPD from CBSA 2004-2014 cohort</t>
  </si>
  <si>
    <t>LPD Post 2004 Stock/Code</t>
  </si>
  <si>
    <t>LPD by Base System Spec Lookup ID in W/KSF for NEW Buildings</t>
  </si>
  <si>
    <t>Assign Indoor Lighing Power to Base System Fixture and Lamp Type</t>
  </si>
  <si>
    <t>New</t>
  </si>
  <si>
    <t>Existing</t>
  </si>
  <si>
    <t>Hours of Lighitng Operation</t>
  </si>
  <si>
    <t>LPD Distributions from CBSA</t>
  </si>
  <si>
    <t>CBSA Lighting Tables</t>
  </si>
  <si>
    <t>Parse CBSA Lilghitng Data to Energy Use by Building Type</t>
  </si>
  <si>
    <t>Building Code Adjustment</t>
  </si>
  <si>
    <t>Step 3: Adjustment for impact of federal standards AND Building Codes.  From Navigant Lighting Model for 2013 (CBSA) baseline - no shift. AND NEEA Code analysis by Mike Kennedy.</t>
  </si>
  <si>
    <t>IDX</t>
  </si>
  <si>
    <t>MOPP</t>
  </si>
  <si>
    <t>FIX/LAMP</t>
  </si>
  <si>
    <t>EE Measure</t>
  </si>
  <si>
    <t>EE System Spec Lookup ID</t>
  </si>
  <si>
    <t>Redux</t>
  </si>
  <si>
    <t>Sales Pen</t>
  </si>
  <si>
    <t>Feas</t>
  </si>
  <si>
    <t>Measrure Overlap</t>
  </si>
  <si>
    <t>MOverlap</t>
  </si>
  <si>
    <t>NRShare</t>
  </si>
  <si>
    <t>RetroShare</t>
  </si>
  <si>
    <t>FIX_REPL</t>
  </si>
  <si>
    <t>LED_FIX_KIT</t>
  </si>
  <si>
    <t>LF_LED_FIX_KIT</t>
  </si>
  <si>
    <t>CAN_LED_FIX_KIT</t>
  </si>
  <si>
    <t>DISP_LED_FIX_KIT</t>
  </si>
  <si>
    <t>HIGHBAY_LED_FIX_KIT</t>
  </si>
  <si>
    <t>x</t>
  </si>
  <si>
    <t>NR</t>
  </si>
  <si>
    <t>LED_FIX_KIT_RDX</t>
  </si>
  <si>
    <t>LF_FIX_KIT_RDX</t>
  </si>
  <si>
    <t>TLED_PIN</t>
  </si>
  <si>
    <t>LF_TLED_PIN_DIRECT_LINE_V</t>
  </si>
  <si>
    <t>TLED_PIN_RDX</t>
  </si>
  <si>
    <t>Retro</t>
  </si>
  <si>
    <t>LAMP_REPL</t>
  </si>
  <si>
    <t>LF_TLED_PIN_OVER_BALLAST</t>
  </si>
  <si>
    <t>LED_CAN_LAMP</t>
  </si>
  <si>
    <t>CAN_LED_CAN_LAMP</t>
  </si>
  <si>
    <t>LED_PAR_MR</t>
  </si>
  <si>
    <t>DISP_LED_PAR_MR</t>
  </si>
  <si>
    <t>DISP_HID_CMH</t>
  </si>
  <si>
    <t>LED_OMNI</t>
  </si>
  <si>
    <t>CFL_OMNI</t>
  </si>
  <si>
    <t>OTHER_HID</t>
  </si>
  <si>
    <t>deltaW</t>
  </si>
  <si>
    <t>Applicability</t>
  </si>
  <si>
    <t>Fixture Class</t>
  </si>
  <si>
    <t>Measure</t>
  </si>
  <si>
    <t>Measure Competes</t>
  </si>
  <si>
    <t>Lamp &amp; Fitxure Compete?</t>
  </si>
  <si>
    <t>Levelized Cost</t>
  </si>
  <si>
    <t>Delat W</t>
  </si>
  <si>
    <t>Measure Overlap</t>
  </si>
  <si>
    <t>NR_Retro Overlap</t>
  </si>
  <si>
    <t>M Overlap Note</t>
  </si>
  <si>
    <t>NR/Retro Split Note</t>
  </si>
  <si>
    <t>LED Fixt</t>
  </si>
  <si>
    <t>Retro is expensive</t>
  </si>
  <si>
    <t>Split with line V TLED</t>
  </si>
  <si>
    <t>LED Fixt, Rdx</t>
  </si>
  <si>
    <t>Limit Redux to 30% of applications</t>
  </si>
  <si>
    <t>http://apps1.eere.energy.gov/buildings/publications/pdfs/ssl/led_troffer-upgrades_fs.pdf</t>
  </si>
  <si>
    <t>LF Fixt, Rdx</t>
  </si>
  <si>
    <t>TLED</t>
  </si>
  <si>
    <t>Line-V TLED, Split with Fixt</t>
  </si>
  <si>
    <t>TLED, Rdx</t>
  </si>
  <si>
    <t>Drop due to cost</t>
  </si>
  <si>
    <t xml:space="preserve">Lamp over ballst. Limit to newer ballast </t>
  </si>
  <si>
    <t>LED Fixt, INC Base</t>
  </si>
  <si>
    <t>Pin Based</t>
  </si>
  <si>
    <t>LED Fixt, CFL Base</t>
  </si>
  <si>
    <t>Split with retro</t>
  </si>
  <si>
    <t>Sum of Wt_PNW_Site_Watts2</t>
  </si>
  <si>
    <t>Sum of Wt_PNW_Calc_Site_Lamps</t>
  </si>
  <si>
    <t>Most to lamp replace</t>
  </si>
  <si>
    <t>Retro expensive</t>
  </si>
  <si>
    <t>P</t>
  </si>
  <si>
    <t>LED Lamp, INC Base</t>
  </si>
  <si>
    <t>LED Lamp, CFL Base</t>
  </si>
  <si>
    <t>Helen Lamp' Limit to newer ballast (60%), lower wattages (90%), pin based (80%)</t>
  </si>
  <si>
    <t>S</t>
  </si>
  <si>
    <t>Most is retrofit market now</t>
  </si>
  <si>
    <t>CMH Lamp, INC Base</t>
  </si>
  <si>
    <t>Preserve some for CMH applications</t>
  </si>
  <si>
    <t>LED Lamp, CMH Base</t>
  </si>
  <si>
    <t>High Bay</t>
  </si>
  <si>
    <t>LED Fixt, HID Base</t>
  </si>
  <si>
    <t>Favor LED due to delta W</t>
  </si>
  <si>
    <t>HO LF Fixt, HID Base</t>
  </si>
  <si>
    <t>LED Fixt, HO LF Base</t>
  </si>
  <si>
    <t>Favor NR due to cost</t>
  </si>
  <si>
    <t>Lamps all Retro</t>
  </si>
  <si>
    <t>CFL Lamp, INC Base</t>
  </si>
  <si>
    <t>Preserve some for CFL applications</t>
  </si>
  <si>
    <t>LED Lamp, HID Base</t>
  </si>
  <si>
    <t>DOE 2014 SSL Assessment</t>
  </si>
  <si>
    <t>Sales Penetration Estimates for Solid State Lighting</t>
  </si>
  <si>
    <t>Type</t>
  </si>
  <si>
    <t>Sub Type</t>
  </si>
  <si>
    <t>DOE Forecast for 2015</t>
  </si>
  <si>
    <t>NEEA/BPA Sales Estimates 2014</t>
  </si>
  <si>
    <t>Council FC Forecast Baseline (2016)</t>
  </si>
  <si>
    <t>Notes</t>
  </si>
  <si>
    <t>General Service</t>
  </si>
  <si>
    <t>?</t>
  </si>
  <si>
    <t>Directional</t>
  </si>
  <si>
    <t>PAR Lamp</t>
  </si>
  <si>
    <t>MR Lamp</t>
  </si>
  <si>
    <t>PAR Fixture</t>
  </si>
  <si>
    <t>MR Fixture</t>
  </si>
  <si>
    <t>Downlight</t>
  </si>
  <si>
    <t>DL Lamp</t>
  </si>
  <si>
    <t>DL Luminaire</t>
  </si>
  <si>
    <t>Linear Fluorescent Fixture</t>
  </si>
  <si>
    <t>Commercial</t>
  </si>
  <si>
    <t>Industrtial</t>
  </si>
  <si>
    <t>Low/High Bay</t>
  </si>
  <si>
    <t>Street &amp; Roadway</t>
  </si>
  <si>
    <t>Parking</t>
  </si>
  <si>
    <t>Lot</t>
  </si>
  <si>
    <t>Garage</t>
  </si>
  <si>
    <t>Base Applicable LPD New (W/KSF)</t>
  </si>
  <si>
    <t>Base Applicable LPD NR/Retro (W/KSF)</t>
  </si>
  <si>
    <t>LPD by Base System Spec Lookup ID in W/SF for NEW Buildings</t>
  </si>
  <si>
    <t>NEW</t>
  </si>
  <si>
    <t>EXISTING</t>
  </si>
  <si>
    <t>MOPP Measure Name</t>
  </si>
  <si>
    <t>New_LF_FIX_REPL_from LF2018 to LED_FIX_KIT</t>
  </si>
  <si>
    <t>New_CAN_FIX_REPL_from CFL to LED_FIX_KIT</t>
  </si>
  <si>
    <t>New_CAN_FIX_REPL_from INC_HAL to LED_FIX_KIT</t>
  </si>
  <si>
    <t>New_DISP_FIX_REPL_from CFL to LED_FIX_KIT</t>
  </si>
  <si>
    <t>New_DISP_FIX_REPL_from INC_HAL to LED_FIX_KIT</t>
  </si>
  <si>
    <t>New_HIGHBAY_FIX_REPL_from HID to LED_FIX_KIT</t>
  </si>
  <si>
    <t>New_HIGHBAY_FIX_REPL_from HID to LF2018</t>
  </si>
  <si>
    <t>New_HIGHBAY_FIX_REPL_from LF2018 to LED_FIX_KIT</t>
  </si>
  <si>
    <t>NR_LF_FIX_REPL_from LF2018 to LED_FIX_KIT</t>
  </si>
  <si>
    <t>NR_LF_FIX_REPL_from LF2018 to LED_FIX_KIT_RDX</t>
  </si>
  <si>
    <t>NR_LF_FIX_REPL_from LF2018 to LF_FIX_KIT_RDX</t>
  </si>
  <si>
    <t>NR_LF_FIX_REPL_from LF2018 to TLED_PIN</t>
  </si>
  <si>
    <t>NR_LF_FIX_REPL_from LF2018 to TLED_PIN_RDX</t>
  </si>
  <si>
    <t>NR_CAN_FIX_REPL_from CFL to LED_FIX_KIT</t>
  </si>
  <si>
    <t>NR_CAN_FIX_REPL_from INC_HAL to LED_FIX_KIT</t>
  </si>
  <si>
    <t>NR_DISP_FIX_REPL_from CFL to LED_FIX_KIT</t>
  </si>
  <si>
    <t>NR_DISP_FIX_REPL_from INC_HAL to LED_FIX_KIT</t>
  </si>
  <si>
    <t>NR_HIGHBAY_FIX_REPL_from HID to LED_FIX_KIT</t>
  </si>
  <si>
    <t>NR_HIGHBAY_FIX_REPL_from HID to LF2018</t>
  </si>
  <si>
    <t>NR_HIGHBAY_FIX_REPL_from LF2018 to LED_FIX_KIT</t>
  </si>
  <si>
    <t>Retro_LF_FIX_REPL_from LF2018 to LED_FIX_KIT</t>
  </si>
  <si>
    <t>Retro_LF_FIX_REPL_from LF2018 to LED_FIX_KIT_RDX</t>
  </si>
  <si>
    <t>Retro_LF_FIX_REPL_from LF2018 to LF_FIX_KIT_RDX</t>
  </si>
  <si>
    <t>Retro_CAN_FIX_REPL_from CFL to LED_FIX_KIT</t>
  </si>
  <si>
    <t>Retro_CAN_FIX_REPL_from INC_HAL to LED_FIX_KIT</t>
  </si>
  <si>
    <t>Retro_DISP_FIX_REPL_from CFL to LED_FIX_KIT</t>
  </si>
  <si>
    <t>Retro_DISP_FIX_REPL_from INC_HAL to LED_FIX_KIT</t>
  </si>
  <si>
    <t>Retro_HIGHBAY_FIX_REPL_from HID to LED_FIX_KIT</t>
  </si>
  <si>
    <t>Retro_HIGHBAY_FIX_REPL_from HID to LF2018</t>
  </si>
  <si>
    <t>Retro_HIGHBAY_FIX_REPL_from LF2018 to LED_FIX_KIT</t>
  </si>
  <si>
    <t>Retro_LF_LAMP_REPL_from LF2018 to TLED_PIN</t>
  </si>
  <si>
    <t>Retro_LF_LAMP_REPL_from LF2018 to TLED_PIN_RDX</t>
  </si>
  <si>
    <t>Retro_CAN_LAMP_REPL_from CFL to LED_CAN_LAMP</t>
  </si>
  <si>
    <t>Retro_CAN_LAMP_REPL_from INC_HAL to LED_CAN_LAMP</t>
  </si>
  <si>
    <t>Retro_DISP_LAMP_REPL_from CFL to LED_PAR_MR</t>
  </si>
  <si>
    <t>Retro_DISP_LAMP_REPL_from INC_HAL to LED_PAR_MR</t>
  </si>
  <si>
    <t>Retro_DISP_LAMP_REPL_from INC_HAL to HID_CMH</t>
  </si>
  <si>
    <t>Retro_DISP_LAMP_REPL_from HID_CMH to LED_PAR_MR</t>
  </si>
  <si>
    <t>Retro_OTHER_LAMP_REPL_from CFL to LED_OMNI</t>
  </si>
  <si>
    <t>Retro_OTHER_LAMP_REPL_from INC_HAL to LED_OMNI</t>
  </si>
  <si>
    <t>Retro_OTHER_LAMP_REPL_from INC_HAL to CFL_OMNI</t>
  </si>
  <si>
    <t>Retro_OTHER_LAMP_REPL_from HID to LED_OMNI</t>
  </si>
  <si>
    <t>Lookup Value</t>
  </si>
  <si>
    <t>Turnover Rate</t>
  </si>
  <si>
    <t>&lt;= measure not used</t>
  </si>
  <si>
    <t>Mean LPD for Stock (V2004-2014)</t>
  </si>
  <si>
    <t>Code Baseline LPD (OR&amp;WA Max allowed)</t>
  </si>
  <si>
    <t>Simple Lighting EUI Code (kWh/sf)</t>
  </si>
  <si>
    <t>Simple Lighting EUI Target (kWh/sf)</t>
  </si>
  <si>
    <t>Simple Lighting EUI (V2004-2014)</t>
  </si>
  <si>
    <t>Indoor Watts per SF Non-Park</t>
  </si>
  <si>
    <t>n=517</t>
  </si>
  <si>
    <t>n=295</t>
  </si>
  <si>
    <t>Pre Count</t>
  </si>
  <si>
    <t>Post Count</t>
  </si>
  <si>
    <t>Savings Delta in kWh/sf Code to Target</t>
  </si>
  <si>
    <t>Feasibility</t>
  </si>
  <si>
    <t>Feasibility Note</t>
  </si>
  <si>
    <t>No limit in New</t>
  </si>
  <si>
    <t>Fixture_Category</t>
  </si>
  <si>
    <t>Sum of Wt_PNW_Site_Fixture_Qty</t>
  </si>
  <si>
    <t>Sum of Wt_PNW_Site_Fixture_Qty2</t>
  </si>
  <si>
    <t>Sum of Wt_PNW_Calc_Site_Lamps2</t>
  </si>
  <si>
    <t>D</t>
  </si>
  <si>
    <t>G</t>
  </si>
  <si>
    <t>H-D</t>
  </si>
  <si>
    <t>H-G</t>
  </si>
  <si>
    <t>H-R</t>
  </si>
  <si>
    <t>R</t>
  </si>
  <si>
    <t>Un</t>
  </si>
  <si>
    <t>Limited product for high lumen applications</t>
  </si>
  <si>
    <t>CBSA 'Other' Incandescent</t>
  </si>
  <si>
    <t>Exclude half of decorative incadescent</t>
  </si>
  <si>
    <t>CBSA Recessed Can with CFL</t>
  </si>
  <si>
    <t>Existing Mean to Code</t>
  </si>
  <si>
    <t>Delta Stock Mean LPD to Code (W/sf)</t>
  </si>
  <si>
    <t>Delta Stock Mean LPD to Code (%)</t>
  </si>
  <si>
    <t>This table moved to Com-Lighting Interior</t>
  </si>
  <si>
    <t>This table also embeeded in Com-LightInterior</t>
  </si>
  <si>
    <t>Supporting data from CBSA Oct 31 Dataset.  Derrived from pivot tablers on Site file and Detailed Lighitng file.</t>
  </si>
  <si>
    <t>Other data</t>
  </si>
  <si>
    <t>CBSA Recessed Can with CFL Pin based</t>
  </si>
  <si>
    <t>Source:  CBSA Lighting Tables 2014-11-26  from Chris Newton from Navigant</t>
  </si>
  <si>
    <t>Pre2014 LPD Post Standards and Code Excludes LED</t>
  </si>
  <si>
    <t>Remainder</t>
  </si>
  <si>
    <t>Baseline kWh/sf (Pre)</t>
  </si>
  <si>
    <t>Savings kWh/sf (Post)</t>
  </si>
  <si>
    <t>EE Case Use kWh/sf (Post)</t>
  </si>
  <si>
    <t>Savings (%)</t>
  </si>
  <si>
    <t>LPD Reduction by Lixture Class</t>
  </si>
  <si>
    <t xml:space="preserve"> 4 ft x  1 ft, Pendant</t>
  </si>
  <si>
    <t>4 ft x 1 ft Linear Fluorescent</t>
  </si>
  <si>
    <t>Pendants</t>
  </si>
  <si>
    <t xml:space="preserve"> 4 ft x  1 ft, Pendant-Both</t>
  </si>
  <si>
    <t xml:space="preserve"> 4 ft x  1 ft, Pendant-Direct</t>
  </si>
  <si>
    <t xml:space="preserve"> 4 ft x  1 ft, Pendant-Indirect</t>
  </si>
  <si>
    <t xml:space="preserve"> 4 ft x  1 ft, Recessed</t>
  </si>
  <si>
    <t>Recessed</t>
  </si>
  <si>
    <t xml:space="preserve"> 4 ft x  1 ft, Recessed-Both</t>
  </si>
  <si>
    <t xml:space="preserve"> 4 ft x  1 ft, Recessed-Direct</t>
  </si>
  <si>
    <t xml:space="preserve"> 4 ft x  1 ft, Recessed-Indirect</t>
  </si>
  <si>
    <t xml:space="preserve"> 4 ft x  1 ft, Surface</t>
  </si>
  <si>
    <t>Surface</t>
  </si>
  <si>
    <t xml:space="preserve"> 4 ft x  1 ft, Surface-Both</t>
  </si>
  <si>
    <t xml:space="preserve"> 4 ft x  1 ft, Surface-Direct</t>
  </si>
  <si>
    <t xml:space="preserve"> 4 ft x  1 ft, Surface-Indirect</t>
  </si>
  <si>
    <t xml:space="preserve"> 4 ft x  1 ft, Unknown Mount</t>
  </si>
  <si>
    <t>Unknown</t>
  </si>
  <si>
    <t xml:space="preserve"> 4 ft x  2 ft, Pendant</t>
  </si>
  <si>
    <t>4 ft x 2 ft Linear Fluorescent</t>
  </si>
  <si>
    <t xml:space="preserve"> 4 ft x  2 ft, Pendant-Both</t>
  </si>
  <si>
    <t xml:space="preserve"> 4 ft x  2 ft, Pendant-Direct</t>
  </si>
  <si>
    <t xml:space="preserve"> 4 ft x  2 ft, Pendant-Indirect</t>
  </si>
  <si>
    <t xml:space="preserve"> 4 ft x  2 ft, Recessed</t>
  </si>
  <si>
    <t xml:space="preserve"> 4 ft x  2 ft, Recessed-Both</t>
  </si>
  <si>
    <t xml:space="preserve"> 4 ft x  2 ft, Recessed-Direct</t>
  </si>
  <si>
    <t xml:space="preserve"> 4 ft x  2 ft, Recessed-Indirect</t>
  </si>
  <si>
    <t xml:space="preserve"> 4 ft x  2 ft, Surface</t>
  </si>
  <si>
    <t xml:space="preserve"> 4 ft x  2 ft, Surface-Both</t>
  </si>
  <si>
    <t xml:space="preserve"> 4 ft x  2 ft, Surface-Direct</t>
  </si>
  <si>
    <t xml:space="preserve"> 4 ft x  2 ft, Surface-Indirect</t>
  </si>
  <si>
    <t xml:space="preserve"> 4 ft x  2 ft, Unknown Mount</t>
  </si>
  <si>
    <t>Pendant</t>
  </si>
  <si>
    <t>Pendant-Both</t>
  </si>
  <si>
    <t>Pendant-Direct</t>
  </si>
  <si>
    <t>Pendant-Indirect</t>
  </si>
  <si>
    <t>Recessed-Both</t>
  </si>
  <si>
    <t>Recessed-Direct</t>
  </si>
  <si>
    <t>Recessed-Indirect</t>
  </si>
  <si>
    <t>Surface-Both</t>
  </si>
  <si>
    <t>Surface-Direct</t>
  </si>
  <si>
    <t>Surface-Indirect</t>
  </si>
  <si>
    <t>Unknown Mount</t>
  </si>
  <si>
    <t>From CBSA:  GRISTv1_CBSA Public Detailed Lighting Table 2014-10-31.xlsx</t>
  </si>
  <si>
    <t xml:space="preserve">Four foot linear fluorescent fixtures comprose about 83% of connected LF Watts. </t>
  </si>
  <si>
    <t>Four foot LF:  Pendant 18%, Recessed 38%, 24% Surface.  Surface direct about 20%.  Some of those are bare strip with high fixture efficacy.</t>
  </si>
  <si>
    <t>Share</t>
  </si>
  <si>
    <t>Weighted Average</t>
  </si>
  <si>
    <t>Fixture Efficacy Estimate</t>
  </si>
  <si>
    <t>About 10% of incandescent is decorative</t>
  </si>
  <si>
    <t>About 80% Pin Based</t>
  </si>
  <si>
    <t>About 10% of pin based is greater than 32W</t>
  </si>
  <si>
    <t>Luminaires favored for most applications</t>
  </si>
  <si>
    <t>Ceiling access a significant limitation in NR cases so those favor kits or Line-V tubes</t>
  </si>
  <si>
    <t>Line V tubes limited by fixture efficacy and lumen output</t>
  </si>
  <si>
    <t>Weighted by Floor Area</t>
  </si>
  <si>
    <t>Average Over Years</t>
  </si>
  <si>
    <t>Year_1&amp;2_Ago</t>
  </si>
  <si>
    <t>Year_1&amp;2&amp;3_Ago</t>
  </si>
  <si>
    <t>Year_1thru5_Ago</t>
  </si>
  <si>
    <t>Year_0&amp;1&amp;2_Ago</t>
  </si>
  <si>
    <t>Fixtures Impacted</t>
  </si>
  <si>
    <t>Fixture Renovation data</t>
  </si>
  <si>
    <t>From:   Fixture Ballast Ren Tables.xlsx</t>
  </si>
  <si>
    <t>Ren_Ballast_YearsAgo</t>
  </si>
  <si>
    <t>Ballasts Impacted</t>
  </si>
  <si>
    <t>Ballast Renovation data</t>
  </si>
  <si>
    <t>EECase LPD (w/sf)</t>
  </si>
  <si>
    <t>EECase Lighting EUI (kWh/sf)</t>
  </si>
  <si>
    <t>Post EE Case</t>
  </si>
  <si>
    <t>Post EE Case Target</t>
  </si>
  <si>
    <t>Post EE Case Fixt</t>
  </si>
  <si>
    <t>Item</t>
  </si>
  <si>
    <t>LPDAdjust</t>
  </si>
  <si>
    <t>LPD Adjustment</t>
  </si>
  <si>
    <t>Adjust for Prog Accomp 2014-15</t>
  </si>
  <si>
    <t>Year</t>
  </si>
  <si>
    <t>Achieved aMW (Busbar)</t>
  </si>
  <si>
    <t>Sector and End Use</t>
  </si>
  <si>
    <t>From Six Going on Seven Database</t>
  </si>
  <si>
    <t>Forecast</t>
  </si>
  <si>
    <t>Floor Area</t>
  </si>
  <si>
    <t>kWh/sf</t>
  </si>
  <si>
    <t>Lighting 9 (aMW)</t>
  </si>
  <si>
    <t>million kWh</t>
  </si>
  <si>
    <t>Change in Base LPD (W/Ksf)</t>
  </si>
  <si>
    <t xml:space="preserve">http://www.nema.org/news/Pages/Compact-Fluorescent-Lamp-Shipments-Continue-to-Lag.aspx </t>
  </si>
  <si>
    <t>revised downward</t>
  </si>
  <si>
    <t>Linear Interpolation of DOE forecast 2013 to 2020</t>
  </si>
  <si>
    <t>Parking Garage</t>
  </si>
  <si>
    <t>Parking Lot</t>
  </si>
  <si>
    <t>Street</t>
  </si>
  <si>
    <t>Estimates based on NEMA data; qualitative interviews and market expertise</t>
  </si>
  <si>
    <t>this is directional-not to be replaed with omni?</t>
  </si>
  <si>
    <t>LF Lamp</t>
  </si>
  <si>
    <t>LF Fixt</t>
  </si>
  <si>
    <t>PAR</t>
  </si>
  <si>
    <t>MR</t>
  </si>
  <si>
    <t>Omni</t>
  </si>
  <si>
    <t>Council Forecast  Baseline 2016</t>
  </si>
  <si>
    <t>revised upward</t>
  </si>
  <si>
    <t>Downlight Lamp</t>
  </si>
  <si>
    <t>Downlight Luminaire</t>
  </si>
  <si>
    <t>DOE Forecast for 2016</t>
  </si>
  <si>
    <t>BPA/Cadeo Estimates Forecast 2016</t>
  </si>
  <si>
    <t>HighBay</t>
  </si>
  <si>
    <t>From DOE Forecast Curve Chart (visual)</t>
  </si>
  <si>
    <t>Linear Fluorescent Standard Adjust</t>
  </si>
  <si>
    <t>Low Watt FL Measure Adjust</t>
  </si>
  <si>
    <t>Description</t>
  </si>
  <si>
    <t>Who</t>
  </si>
  <si>
    <t>When</t>
  </si>
  <si>
    <t>Note</t>
  </si>
  <si>
    <t>CG</t>
  </si>
  <si>
    <t>Revised Pre2014 baslien LPFD for LF to accommodate Low Watt Fluor Lamp measure interaction</t>
  </si>
  <si>
    <t>ParkingLot</t>
  </si>
  <si>
    <t>ExteriorAll</t>
  </si>
  <si>
    <t>Residential Store Shelf Stock Data</t>
  </si>
  <si>
    <t>Source:</t>
  </si>
  <si>
    <t>20150309_Residential Lamp Baseline Methodology Memo.docx</t>
  </si>
  <si>
    <t>Technology</t>
  </si>
  <si>
    <t>Globe and Decorative</t>
  </si>
  <si>
    <t>General Purpose</t>
  </si>
  <si>
    <t>CF</t>
  </si>
  <si>
    <t>H</t>
  </si>
  <si>
    <t>I</t>
  </si>
  <si>
    <t>L</t>
  </si>
  <si>
    <t>no change</t>
  </si>
  <si>
    <t>NEMA data suggests 8% in 2014.  Store shelf data suggests 10% for residential Q42014.  Assume 12% by end 2015.</t>
  </si>
  <si>
    <t>Store shelf data 14% in Q42014</t>
  </si>
  <si>
    <t>Store shelf data 27% in Q42014</t>
  </si>
  <si>
    <t xml:space="preserve">This is the master table for sales penetration for LED.  Links to Streelight, Exterior, Parking, and Interior Lighting workbooks.  </t>
  </si>
  <si>
    <t xml:space="preserve">DOE at 16% for 2016, BPA/Cadeo at 5% for 2016, 2013 estimate from Navigant was 2%.  No sales data available. </t>
  </si>
  <si>
    <t>T-LED Line Voltage Lamp</t>
  </si>
  <si>
    <t>T-LED Over FL Ballast Lamp</t>
  </si>
  <si>
    <t>LED lamp for Can</t>
  </si>
  <si>
    <t>HP LF Lamp</t>
  </si>
  <si>
    <t xml:space="preserve">Linear Fluorescent </t>
  </si>
  <si>
    <t>Ceramic MH Lamp</t>
  </si>
</sst>
</file>

<file path=xl/styles.xml><?xml version="1.0" encoding="utf-8"?>
<styleSheet xmlns="http://schemas.openxmlformats.org/spreadsheetml/2006/main">
  <numFmts count="12">
    <numFmt numFmtId="44" formatCode="_(&quot;$&quot;* #,##0.00_);_(&quot;$&quot;* \(#,##0.00\);_(&quot;$&quot;* &quot;-&quot;??_);_(@_)"/>
    <numFmt numFmtId="43" formatCode="_(* #,##0.00_);_(* \(#,##0.00\);_(* &quot;-&quot;??_);_(@_)"/>
    <numFmt numFmtId="164" formatCode="0.0"/>
    <numFmt numFmtId="165" formatCode="0.000"/>
    <numFmt numFmtId="166" formatCode="_(* #,##0_);_(* \(#,##0\);_(* &quot;-&quot;??_);_(@_)"/>
    <numFmt numFmtId="167" formatCode="_(* #,##0.0_);_(* \(#,##0.0\);_(* &quot;-&quot;??_);_(@_)"/>
    <numFmt numFmtId="168" formatCode="0.0%"/>
    <numFmt numFmtId="169" formatCode="mm/dd/yyyy\ hh:mm:ss"/>
    <numFmt numFmtId="170" formatCode="_(* #,##0.000_);_(* \(#,##0.000\);_(* &quot;-&quot;??_);_(@_)"/>
    <numFmt numFmtId="171" formatCode="_(* #,##0.0000_);_(* \(#,##0.0000\);_(* &quot;-&quot;??_);_(@_)"/>
    <numFmt numFmtId="172" formatCode="_(* #,##0.00000_);_(* \(#,##0.00000\);_(* &quot;-&quot;??_);_(@_)"/>
    <numFmt numFmtId="173" formatCode="d\-mmm\-yyyy"/>
  </numFmts>
  <fonts count="41">
    <font>
      <sz val="10"/>
      <color theme="1"/>
      <name val="Arial"/>
      <family val="2"/>
    </font>
    <font>
      <sz val="10"/>
      <color theme="1"/>
      <name val="Arial"/>
      <family val="2"/>
    </font>
    <font>
      <b/>
      <sz val="10"/>
      <color theme="1"/>
      <name val="Arial"/>
      <family val="2"/>
    </font>
    <font>
      <sz val="10"/>
      <name val="Arial"/>
      <family val="2"/>
    </font>
    <font>
      <b/>
      <sz val="9"/>
      <color indexed="81"/>
      <name val="Tahoma"/>
      <family val="2"/>
    </font>
    <font>
      <sz val="9"/>
      <color indexed="81"/>
      <name val="Tahoma"/>
      <family val="2"/>
    </font>
    <font>
      <sz val="11"/>
      <color indexed="8"/>
      <name val="Calibri"/>
      <family val="2"/>
      <scheme val="minor"/>
    </font>
    <font>
      <i/>
      <sz val="10"/>
      <color theme="1"/>
      <name val="Arial"/>
      <family val="2"/>
    </font>
    <font>
      <i/>
      <sz val="11"/>
      <color theme="1"/>
      <name val="Arial"/>
      <family val="2"/>
    </font>
    <font>
      <i/>
      <sz val="12"/>
      <color theme="1"/>
      <name val="Arial"/>
      <family val="2"/>
    </font>
    <font>
      <sz val="18"/>
      <color theme="1"/>
      <name val="Arial"/>
      <family val="2"/>
    </font>
    <font>
      <i/>
      <sz val="18"/>
      <color theme="1"/>
      <name val="Arial"/>
      <family val="2"/>
    </font>
    <font>
      <sz val="10"/>
      <color indexed="8"/>
      <name val="Arial"/>
      <family val="2"/>
    </font>
    <font>
      <sz val="10"/>
      <color theme="0" tint="-0.499984740745262"/>
      <name val="Arial"/>
      <family val="2"/>
    </font>
    <font>
      <b/>
      <sz val="10"/>
      <color theme="0"/>
      <name val="Arial"/>
      <family val="2"/>
    </font>
    <font>
      <sz val="11"/>
      <color theme="1"/>
      <name val="bri"/>
    </font>
    <font>
      <b/>
      <sz val="10"/>
      <color indexed="8"/>
      <name val="Calibri"/>
      <family val="2"/>
      <scheme val="minor"/>
    </font>
    <font>
      <b/>
      <sz val="11"/>
      <color theme="1"/>
      <name val="Calibri"/>
      <family val="2"/>
      <scheme val="minor"/>
    </font>
    <font>
      <sz val="11"/>
      <color theme="1"/>
      <name val="Calibri"/>
      <family val="2"/>
      <scheme val="minor"/>
    </font>
    <font>
      <sz val="11"/>
      <color theme="0"/>
      <name val="Calibri"/>
      <family val="2"/>
      <scheme val="minor"/>
    </font>
    <font>
      <sz val="11"/>
      <color theme="0" tint="-0.499984740745262"/>
      <name val="Calibri"/>
      <family val="2"/>
      <scheme val="minor"/>
    </font>
    <font>
      <b/>
      <i/>
      <sz val="10"/>
      <color theme="1"/>
      <name val="Arial"/>
      <family val="2"/>
    </font>
    <font>
      <b/>
      <sz val="11"/>
      <name val="Calibri"/>
      <family val="2"/>
      <scheme val="minor"/>
    </font>
    <font>
      <b/>
      <sz val="10"/>
      <name val="Arial"/>
      <family val="2"/>
    </font>
    <font>
      <sz val="9"/>
      <color theme="1"/>
      <name val="Arial"/>
      <family val="2"/>
    </font>
    <font>
      <sz val="10"/>
      <color theme="4" tint="-0.249977111117893"/>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i/>
      <sz val="16"/>
      <color theme="1"/>
      <name val="Calibri"/>
      <family val="2"/>
      <scheme val="minor"/>
    </font>
  </fonts>
  <fills count="61">
    <fill>
      <patternFill patternType="none"/>
    </fill>
    <fill>
      <patternFill patternType="gray125"/>
    </fill>
    <fill>
      <patternFill patternType="solid">
        <fgColor indexed="49"/>
        <bgColor indexed="64"/>
      </patternFill>
    </fill>
    <fill>
      <patternFill patternType="solid">
        <fgColor theme="2" tint="-9.9978637043366805E-2"/>
        <bgColor indexed="64"/>
      </patternFill>
    </fill>
    <fill>
      <patternFill patternType="solid">
        <fgColor indexed="22"/>
      </patternFill>
    </fill>
    <fill>
      <patternFill patternType="solid">
        <fgColor theme="6" tint="0.39997558519241921"/>
        <bgColor indexed="64"/>
      </patternFill>
    </fill>
    <fill>
      <patternFill patternType="solid">
        <fgColor rgb="FFFFFF99"/>
        <bgColor indexed="64"/>
      </patternFill>
    </fill>
    <fill>
      <patternFill patternType="solid">
        <fgColor indexed="6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2"/>
        <bgColor indexed="64"/>
      </patternFill>
    </fill>
    <fill>
      <patternFill patternType="solid">
        <fgColor theme="8" tint="0.79998168889431442"/>
        <bgColor indexed="64"/>
      </patternFill>
    </fill>
    <fill>
      <patternFill patternType="solid">
        <fgColor indexed="43"/>
        <bgColor indexed="64"/>
      </patternFill>
    </fill>
    <fill>
      <patternFill patternType="solid">
        <fgColor indexed="42"/>
        <bgColor indexed="64"/>
      </patternFill>
    </fill>
    <fill>
      <patternFill patternType="solid">
        <fgColor theme="8" tint="0.59999389629810485"/>
        <bgColor indexed="64"/>
      </patternFill>
    </fill>
    <fill>
      <patternFill patternType="solid">
        <fgColor theme="3"/>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theme="2" tint="-9.9978637043366805E-2"/>
        <bgColor theme="4" tint="0.79998168889431442"/>
      </patternFill>
    </fill>
    <fill>
      <patternFill patternType="solid">
        <fgColor theme="4" tint="0.79998168889431442"/>
        <bgColor theme="4" tint="0.79998168889431442"/>
      </patternFill>
    </fill>
    <fill>
      <patternFill patternType="solid">
        <fgColor theme="1" tint="0.14999847407452621"/>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39997558519241921"/>
        <bgColor indexed="64"/>
      </patternFill>
    </fill>
    <fill>
      <patternFill patternType="solid">
        <fgColor rgb="FFDDD9C4"/>
        <bgColor rgb="FF000000"/>
      </patternFill>
    </fill>
    <fill>
      <patternFill patternType="solid">
        <fgColor theme="8" tint="-0.249977111117893"/>
        <bgColor indexed="64"/>
      </patternFill>
    </fill>
  </fills>
  <borders count="45">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diagonal/>
    </border>
    <border>
      <left/>
      <right/>
      <top/>
      <bottom style="thin">
        <color theme="4" tint="0.39997558519241921"/>
      </bottom>
      <diagonal/>
    </border>
    <border>
      <left/>
      <right/>
      <top style="thin">
        <color theme="4" tint="0.3999755851924192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s>
  <cellStyleXfs count="62">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6" fillId="4" borderId="0">
      <alignment wrapText="1"/>
    </xf>
    <xf numFmtId="0" fontId="6" fillId="0" borderId="0">
      <alignment wrapText="1"/>
    </xf>
    <xf numFmtId="0" fontId="6" fillId="0" borderId="0">
      <alignment wrapText="1"/>
    </xf>
    <xf numFmtId="0" fontId="6" fillId="0" borderId="0"/>
    <xf numFmtId="0" fontId="6" fillId="0" borderId="0">
      <alignment wrapText="1"/>
    </xf>
    <xf numFmtId="169" fontId="6" fillId="0" borderId="0">
      <alignment wrapText="1"/>
    </xf>
    <xf numFmtId="43" fontId="6" fillId="0" borderId="0" applyFont="0" applyFill="0" applyBorder="0" applyAlignment="0" applyProtection="0"/>
    <xf numFmtId="9" fontId="6" fillId="0" borderId="0" applyFont="0" applyFill="0" applyBorder="0" applyAlignment="0" applyProtection="0"/>
    <xf numFmtId="0" fontId="1" fillId="0" borderId="0"/>
    <xf numFmtId="44" fontId="1" fillId="0" borderId="0" applyFont="0" applyFill="0" applyBorder="0" applyAlignment="0" applyProtection="0"/>
    <xf numFmtId="0" fontId="3" fillId="0" borderId="0">
      <alignment readingOrder="1"/>
    </xf>
    <xf numFmtId="0" fontId="26" fillId="0" borderId="0" applyNumberFormat="0" applyFill="0" applyBorder="0" applyAlignment="0" applyProtection="0"/>
    <xf numFmtId="0" fontId="18" fillId="0" borderId="0"/>
    <xf numFmtId="0" fontId="27" fillId="0" borderId="31" applyNumberFormat="0" applyFill="0" applyAlignment="0" applyProtection="0"/>
    <xf numFmtId="0" fontId="28" fillId="0" borderId="32" applyNumberFormat="0" applyFill="0" applyAlignment="0" applyProtection="0"/>
    <xf numFmtId="0" fontId="29" fillId="0" borderId="33" applyNumberFormat="0" applyFill="0" applyAlignment="0" applyProtection="0"/>
    <xf numFmtId="0" fontId="29" fillId="0" borderId="0" applyNumberFormat="0" applyFill="0" applyBorder="0" applyAlignment="0" applyProtection="0"/>
    <xf numFmtId="0" fontId="30" fillId="27" borderId="0" applyNumberFormat="0" applyBorder="0" applyAlignment="0" applyProtection="0"/>
    <xf numFmtId="0" fontId="31" fillId="28" borderId="0" applyNumberFormat="0" applyBorder="0" applyAlignment="0" applyProtection="0"/>
    <xf numFmtId="0" fontId="32" fillId="29" borderId="0" applyNumberFormat="0" applyBorder="0" applyAlignment="0" applyProtection="0"/>
    <xf numFmtId="0" fontId="33" fillId="30" borderId="34" applyNumberFormat="0" applyAlignment="0" applyProtection="0"/>
    <xf numFmtId="0" fontId="34" fillId="31" borderId="35" applyNumberFormat="0" applyAlignment="0" applyProtection="0"/>
    <xf numFmtId="0" fontId="35" fillId="31" borderId="34" applyNumberFormat="0" applyAlignment="0" applyProtection="0"/>
    <xf numFmtId="0" fontId="36" fillId="0" borderId="36" applyNumberFormat="0" applyFill="0" applyAlignment="0" applyProtection="0"/>
    <xf numFmtId="0" fontId="37" fillId="32" borderId="37" applyNumberFormat="0" applyAlignment="0" applyProtection="0"/>
    <xf numFmtId="0" fontId="38" fillId="0" borderId="0" applyNumberFormat="0" applyFill="0" applyBorder="0" applyAlignment="0" applyProtection="0"/>
    <xf numFmtId="0" fontId="18" fillId="33" borderId="38" applyNumberFormat="0" applyFont="0" applyAlignment="0" applyProtection="0"/>
    <xf numFmtId="0" fontId="39" fillId="0" borderId="0" applyNumberFormat="0" applyFill="0" applyBorder="0" applyAlignment="0" applyProtection="0"/>
    <xf numFmtId="0" fontId="17" fillId="0" borderId="39" applyNumberFormat="0" applyFill="0" applyAlignment="0" applyProtection="0"/>
    <xf numFmtId="0" fontId="19"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9" fillId="53" borderId="0" applyNumberFormat="0" applyBorder="0" applyAlignment="0" applyProtection="0"/>
    <xf numFmtId="0" fontId="19"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9" fillId="57" borderId="0" applyNumberFormat="0" applyBorder="0" applyAlignment="0" applyProtection="0"/>
    <xf numFmtId="43"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0" fontId="1" fillId="0" borderId="0"/>
  </cellStyleXfs>
  <cellXfs count="582">
    <xf numFmtId="0" fontId="0" fillId="0" borderId="0" xfId="0"/>
    <xf numFmtId="0" fontId="3" fillId="0" borderId="0" xfId="3"/>
    <xf numFmtId="9" fontId="3" fillId="0" borderId="0" xfId="2" applyFont="1"/>
    <xf numFmtId="9" fontId="3" fillId="0" borderId="0" xfId="2" applyFont="1" applyFill="1"/>
    <xf numFmtId="0" fontId="3" fillId="2" borderId="0" xfId="3" applyFill="1"/>
    <xf numFmtId="0" fontId="3" fillId="0" borderId="0" xfId="3" applyFill="1"/>
    <xf numFmtId="2" fontId="3" fillId="0" borderId="0" xfId="3" applyNumberFormat="1" applyFill="1"/>
    <xf numFmtId="0" fontId="3" fillId="0" borderId="0" xfId="3" applyFont="1"/>
    <xf numFmtId="164" fontId="3" fillId="0" borderId="0" xfId="3" applyNumberFormat="1" applyFill="1"/>
    <xf numFmtId="0" fontId="3" fillId="3" borderId="2" xfId="3" applyFill="1" applyBorder="1"/>
    <xf numFmtId="0" fontId="3" fillId="3" borderId="2" xfId="3" applyFont="1" applyFill="1" applyBorder="1"/>
    <xf numFmtId="0" fontId="3" fillId="3" borderId="2" xfId="3" applyFill="1" applyBorder="1" applyAlignment="1">
      <alignment wrapText="1"/>
    </xf>
    <xf numFmtId="1" fontId="3" fillId="0" borderId="0" xfId="3" applyNumberFormat="1"/>
    <xf numFmtId="1" fontId="3" fillId="0" borderId="0" xfId="3" applyNumberFormat="1" applyFill="1"/>
    <xf numFmtId="0" fontId="3" fillId="0" borderId="5" xfId="3" applyFill="1" applyBorder="1"/>
    <xf numFmtId="0" fontId="3" fillId="0" borderId="6" xfId="3" applyFill="1" applyBorder="1"/>
    <xf numFmtId="0" fontId="3" fillId="0" borderId="7" xfId="3" applyFill="1" applyBorder="1"/>
    <xf numFmtId="0" fontId="3" fillId="0" borderId="8" xfId="3" applyFill="1" applyBorder="1"/>
    <xf numFmtId="0" fontId="3" fillId="0" borderId="0" xfId="3" applyFill="1" applyBorder="1"/>
    <xf numFmtId="0" fontId="3" fillId="0" borderId="9" xfId="3" applyFill="1" applyBorder="1"/>
    <xf numFmtId="0" fontId="3" fillId="0" borderId="10" xfId="3" applyFill="1" applyBorder="1"/>
    <xf numFmtId="0" fontId="3" fillId="0" borderId="1" xfId="3" applyFill="1" applyBorder="1"/>
    <xf numFmtId="0" fontId="3" fillId="0" borderId="1" xfId="3" applyFont="1" applyFill="1" applyBorder="1"/>
    <xf numFmtId="0" fontId="3" fillId="0" borderId="11" xfId="3" applyFill="1" applyBorder="1"/>
    <xf numFmtId="0" fontId="0" fillId="0" borderId="0" xfId="0">
      <alignment readingOrder="1"/>
    </xf>
    <xf numFmtId="2" fontId="3" fillId="6" borderId="0" xfId="3" applyNumberFormat="1" applyFill="1"/>
    <xf numFmtId="164" fontId="3" fillId="6" borderId="0" xfId="3" applyNumberFormat="1" applyFill="1"/>
    <xf numFmtId="9" fontId="0" fillId="0" borderId="0" xfId="0" applyNumberFormat="1"/>
    <xf numFmtId="0" fontId="0" fillId="0" borderId="12" xfId="0" applyNumberFormat="1" applyFont="1" applyFill="1" applyBorder="1" applyAlignment="1" applyProtection="1">
      <alignment horizontal="left" vertical="top" wrapText="1"/>
    </xf>
    <xf numFmtId="0" fontId="0" fillId="7" borderId="0" xfId="0" applyNumberFormat="1" applyFont="1" applyFill="1" applyBorder="1" applyAlignment="1" applyProtection="1"/>
    <xf numFmtId="0" fontId="0" fillId="0" borderId="12" xfId="0" applyNumberFormat="1" applyFont="1" applyFill="1" applyBorder="1" applyAlignment="1" applyProtection="1">
      <alignment horizontal="right" wrapText="1"/>
    </xf>
    <xf numFmtId="0" fontId="0" fillId="0" borderId="12" xfId="0" applyNumberFormat="1" applyFont="1" applyFill="1" applyBorder="1" applyAlignment="1" applyProtection="1">
      <alignment horizontal="right" vertical="top" wrapText="1"/>
    </xf>
    <xf numFmtId="9" fontId="0" fillId="8" borderId="12" xfId="2" applyFont="1" applyFill="1" applyBorder="1" applyAlignment="1" applyProtection="1">
      <alignment horizontal="right" vertical="top" wrapText="1"/>
    </xf>
    <xf numFmtId="9" fontId="0" fillId="0" borderId="12" xfId="2" applyFont="1" applyFill="1" applyBorder="1" applyAlignment="1" applyProtection="1">
      <alignment horizontal="right" vertical="top" wrapText="1"/>
    </xf>
    <xf numFmtId="9" fontId="0" fillId="9" borderId="12" xfId="2" applyFont="1" applyFill="1" applyBorder="1" applyAlignment="1" applyProtection="1">
      <alignment horizontal="right" vertical="top" wrapText="1"/>
    </xf>
    <xf numFmtId="0" fontId="0" fillId="7" borderId="0" xfId="0" applyNumberFormat="1" applyFill="1" applyBorder="1" applyAlignment="1" applyProtection="1"/>
    <xf numFmtId="0" fontId="0" fillId="7" borderId="0" xfId="0" applyFont="1" applyFill="1" applyBorder="1" applyAlignment="1" applyProtection="1"/>
    <xf numFmtId="164" fontId="0" fillId="7" borderId="0" xfId="0" applyNumberFormat="1" applyFont="1" applyFill="1" applyBorder="1" applyAlignment="1" applyProtection="1"/>
    <xf numFmtId="164" fontId="0" fillId="10" borderId="0" xfId="0" applyNumberFormat="1" applyFont="1" applyFill="1" applyBorder="1" applyAlignment="1" applyProtection="1"/>
    <xf numFmtId="166" fontId="0" fillId="7" borderId="0" xfId="0" applyNumberFormat="1" applyFont="1" applyFill="1" applyBorder="1" applyAlignment="1" applyProtection="1"/>
    <xf numFmtId="2" fontId="0" fillId="5" borderId="0" xfId="0" applyNumberFormat="1" applyFont="1" applyFill="1" applyBorder="1" applyAlignment="1" applyProtection="1"/>
    <xf numFmtId="2" fontId="0" fillId="10" borderId="0" xfId="0" applyNumberFormat="1" applyFont="1" applyFill="1" applyBorder="1" applyAlignment="1" applyProtection="1"/>
    <xf numFmtId="2" fontId="0" fillId="7" borderId="0" xfId="0" applyNumberFormat="1" applyFont="1" applyFill="1" applyBorder="1" applyAlignment="1" applyProtection="1"/>
    <xf numFmtId="164" fontId="0" fillId="9" borderId="0" xfId="0" applyNumberFormat="1" applyFont="1" applyFill="1" applyBorder="1" applyAlignment="1" applyProtection="1"/>
    <xf numFmtId="2" fontId="0" fillId="11" borderId="0" xfId="0" applyNumberFormat="1" applyFont="1" applyFill="1" applyBorder="1" applyAlignment="1" applyProtection="1"/>
    <xf numFmtId="2" fontId="0" fillId="9" borderId="0" xfId="0" applyNumberFormat="1" applyFont="1" applyFill="1" applyBorder="1" applyAlignment="1" applyProtection="1"/>
    <xf numFmtId="164" fontId="0" fillId="7" borderId="2" xfId="0" applyNumberFormat="1" applyFont="1" applyFill="1" applyBorder="1" applyAlignment="1" applyProtection="1"/>
    <xf numFmtId="164" fontId="0" fillId="11" borderId="0" xfId="0" applyNumberFormat="1" applyFont="1" applyFill="1" applyBorder="1" applyAlignment="1" applyProtection="1"/>
    <xf numFmtId="164" fontId="2" fillId="7" borderId="0" xfId="0" applyNumberFormat="1" applyFont="1" applyFill="1" applyBorder="1" applyAlignment="1" applyProtection="1"/>
    <xf numFmtId="165" fontId="0" fillId="7" borderId="2" xfId="0" applyNumberFormat="1" applyFont="1" applyFill="1" applyBorder="1" applyAlignment="1" applyProtection="1"/>
    <xf numFmtId="0" fontId="0" fillId="0" borderId="0" xfId="0" applyBorder="1"/>
    <xf numFmtId="0" fontId="0" fillId="12" borderId="0" xfId="0" applyFill="1"/>
    <xf numFmtId="0" fontId="0" fillId="12" borderId="0" xfId="0" applyFill="1" applyBorder="1"/>
    <xf numFmtId="9" fontId="0" fillId="0" borderId="0" xfId="0" applyNumberFormat="1" applyBorder="1"/>
    <xf numFmtId="0" fontId="0" fillId="12" borderId="0" xfId="0" applyFill="1" applyAlignment="1">
      <alignment wrapText="1"/>
    </xf>
    <xf numFmtId="0" fontId="0" fillId="12" borderId="0" xfId="0" applyFill="1" applyBorder="1" applyAlignment="1">
      <alignment wrapText="1"/>
    </xf>
    <xf numFmtId="166" fontId="0" fillId="0" borderId="0" xfId="0" applyNumberFormat="1"/>
    <xf numFmtId="166" fontId="0" fillId="12" borderId="0" xfId="0" applyNumberFormat="1" applyFill="1"/>
    <xf numFmtId="166" fontId="0" fillId="12" borderId="0" xfId="0" applyNumberFormat="1" applyFill="1" applyAlignment="1">
      <alignment wrapText="1"/>
    </xf>
    <xf numFmtId="166" fontId="0" fillId="5" borderId="0" xfId="0" applyNumberFormat="1" applyFill="1"/>
    <xf numFmtId="0" fontId="0" fillId="3" borderId="0" xfId="0" applyFill="1"/>
    <xf numFmtId="167" fontId="3" fillId="0" borderId="0" xfId="1" applyNumberFormat="1" applyFont="1" applyFill="1"/>
    <xf numFmtId="166" fontId="3" fillId="0" borderId="0" xfId="1" applyNumberFormat="1" applyFont="1" applyFill="1"/>
    <xf numFmtId="0" fontId="6" fillId="0" borderId="0" xfId="6" applyAlignment="1"/>
    <xf numFmtId="164" fontId="0" fillId="10" borderId="2" xfId="0" applyNumberFormat="1" applyFont="1" applyFill="1" applyBorder="1" applyAlignment="1" applyProtection="1"/>
    <xf numFmtId="2" fontId="0" fillId="5" borderId="2" xfId="0" applyNumberFormat="1" applyFont="1" applyFill="1" applyBorder="1" applyAlignment="1" applyProtection="1"/>
    <xf numFmtId="2" fontId="0" fillId="10" borderId="2" xfId="0" applyNumberFormat="1" applyFont="1" applyFill="1" applyBorder="1" applyAlignment="1" applyProtection="1"/>
    <xf numFmtId="2" fontId="0" fillId="7" borderId="2" xfId="0" applyNumberFormat="1" applyFont="1" applyFill="1" applyBorder="1" applyAlignment="1" applyProtection="1"/>
    <xf numFmtId="2" fontId="3" fillId="0" borderId="0" xfId="3" applyNumberFormat="1" applyFill="1" applyBorder="1"/>
    <xf numFmtId="1" fontId="0" fillId="7" borderId="0" xfId="0" applyNumberFormat="1" applyFont="1" applyFill="1" applyBorder="1" applyAlignment="1" applyProtection="1"/>
    <xf numFmtId="0" fontId="0" fillId="3" borderId="0" xfId="0" applyFont="1" applyFill="1" applyBorder="1" applyAlignment="1" applyProtection="1">
      <alignment wrapText="1"/>
    </xf>
    <xf numFmtId="0" fontId="0" fillId="3" borderId="0" xfId="0" applyNumberFormat="1" applyFont="1" applyFill="1" applyBorder="1" applyAlignment="1" applyProtection="1">
      <alignment wrapText="1"/>
    </xf>
    <xf numFmtId="0" fontId="0" fillId="3" borderId="0" xfId="0" applyNumberFormat="1" applyFont="1" applyFill="1" applyBorder="1" applyAlignment="1" applyProtection="1"/>
    <xf numFmtId="0" fontId="0" fillId="3" borderId="0" xfId="0" applyNumberFormat="1" applyFill="1" applyBorder="1" applyAlignment="1" applyProtection="1">
      <alignment wrapText="1"/>
    </xf>
    <xf numFmtId="0" fontId="3" fillId="0" borderId="0" xfId="3" applyFont="1" applyFill="1"/>
    <xf numFmtId="43" fontId="0" fillId="0" borderId="0" xfId="0" applyNumberFormat="1"/>
    <xf numFmtId="0" fontId="3" fillId="3" borderId="0" xfId="3" applyFill="1" applyBorder="1"/>
    <xf numFmtId="0" fontId="3" fillId="0" borderId="0" xfId="3" applyBorder="1"/>
    <xf numFmtId="0" fontId="3" fillId="3" borderId="0" xfId="3" applyFill="1" applyBorder="1" applyAlignment="1">
      <alignment wrapText="1"/>
    </xf>
    <xf numFmtId="0" fontId="3" fillId="6" borderId="0" xfId="3" applyFill="1" applyBorder="1"/>
    <xf numFmtId="2" fontId="3" fillId="6" borderId="0" xfId="3" applyNumberFormat="1" applyFill="1" applyBorder="1"/>
    <xf numFmtId="0" fontId="3" fillId="3" borderId="0" xfId="3" applyFont="1" applyFill="1" applyBorder="1"/>
    <xf numFmtId="166" fontId="0" fillId="0" borderId="0" xfId="1" applyNumberFormat="1" applyFont="1" applyFill="1" applyBorder="1"/>
    <xf numFmtId="0" fontId="7" fillId="0" borderId="0" xfId="0" applyFont="1"/>
    <xf numFmtId="164" fontId="0" fillId="0" borderId="0" xfId="0" applyNumberFormat="1"/>
    <xf numFmtId="1" fontId="0" fillId="0" borderId="0" xfId="0" applyNumberFormat="1"/>
    <xf numFmtId="0" fontId="0" fillId="3" borderId="0" xfId="0" applyFill="1" applyAlignment="1">
      <alignment wrapText="1"/>
    </xf>
    <xf numFmtId="2" fontId="0" fillId="0" borderId="0" xfId="0" applyNumberFormat="1"/>
    <xf numFmtId="0" fontId="0" fillId="0" borderId="0" xfId="0" applyAlignment="1">
      <alignment wrapText="1"/>
    </xf>
    <xf numFmtId="0" fontId="10" fillId="12" borderId="0" xfId="0" applyFont="1" applyFill="1"/>
    <xf numFmtId="0" fontId="11" fillId="12" borderId="0" xfId="0" applyFont="1" applyFill="1"/>
    <xf numFmtId="0" fontId="0" fillId="3" borderId="12" xfId="0" applyFill="1" applyBorder="1" applyAlignment="1">
      <alignment wrapText="1"/>
    </xf>
    <xf numFmtId="0" fontId="0" fillId="0" borderId="0" xfId="0" applyFill="1" applyBorder="1" applyAlignment="1">
      <alignment wrapText="1"/>
    </xf>
    <xf numFmtId="0" fontId="0" fillId="3" borderId="16" xfId="0" applyFill="1" applyBorder="1" applyAlignment="1">
      <alignment wrapText="1"/>
    </xf>
    <xf numFmtId="0" fontId="0" fillId="3" borderId="0" xfId="0" applyFill="1" applyBorder="1" applyAlignment="1">
      <alignment wrapText="1"/>
    </xf>
    <xf numFmtId="0" fontId="0" fillId="0" borderId="12" xfId="0" applyBorder="1"/>
    <xf numFmtId="0" fontId="0" fillId="0" borderId="12" xfId="0" applyBorder="1" applyAlignment="1">
      <alignment wrapText="1"/>
    </xf>
    <xf numFmtId="9" fontId="0" fillId="13" borderId="12" xfId="0" applyNumberFormat="1" applyFill="1" applyBorder="1" applyAlignment="1">
      <alignment horizontal="center" vertical="center"/>
    </xf>
    <xf numFmtId="0" fontId="6" fillId="3" borderId="12" xfId="4" applyFill="1" applyBorder="1" applyAlignment="1"/>
    <xf numFmtId="0" fontId="6" fillId="3" borderId="12" xfId="4" applyFill="1" applyBorder="1" applyAlignment="1">
      <alignment wrapText="1"/>
    </xf>
    <xf numFmtId="0" fontId="6" fillId="0" borderId="0" xfId="4" applyFill="1" applyBorder="1" applyAlignment="1">
      <alignment wrapText="1"/>
    </xf>
    <xf numFmtId="0" fontId="12" fillId="0" borderId="0" xfId="6" applyFont="1" applyAlignment="1"/>
    <xf numFmtId="164" fontId="12" fillId="0" borderId="0" xfId="5" applyNumberFormat="1" applyFont="1" applyAlignment="1"/>
    <xf numFmtId="0" fontId="12" fillId="0" borderId="0" xfId="5" applyFont="1" applyAlignment="1"/>
    <xf numFmtId="2" fontId="12" fillId="0" borderId="0" xfId="5" applyNumberFormat="1" applyFont="1" applyFill="1" applyAlignment="1"/>
    <xf numFmtId="1" fontId="12" fillId="0" borderId="0" xfId="5" applyNumberFormat="1" applyFont="1" applyFill="1" applyAlignment="1"/>
    <xf numFmtId="9" fontId="1" fillId="0" borderId="0" xfId="2" applyFont="1"/>
    <xf numFmtId="0" fontId="12" fillId="0" borderId="0" xfId="5" applyFont="1" applyFill="1" applyAlignment="1"/>
    <xf numFmtId="1" fontId="12" fillId="11" borderId="0" xfId="5" applyNumberFormat="1" applyFont="1" applyFill="1" applyAlignment="1"/>
    <xf numFmtId="164" fontId="12" fillId="0" borderId="0" xfId="5" applyNumberFormat="1" applyFont="1" applyFill="1" applyAlignment="1"/>
    <xf numFmtId="9" fontId="12" fillId="0" borderId="0" xfId="2" applyFont="1" applyFill="1" applyAlignment="1"/>
    <xf numFmtId="1" fontId="0" fillId="12" borderId="0" xfId="0" applyNumberFormat="1" applyFill="1"/>
    <xf numFmtId="9" fontId="0" fillId="0" borderId="0" xfId="2" applyFont="1"/>
    <xf numFmtId="0" fontId="1" fillId="0" borderId="0" xfId="0" applyFont="1"/>
    <xf numFmtId="0" fontId="2" fillId="0" borderId="0" xfId="0" applyFont="1"/>
    <xf numFmtId="43" fontId="0" fillId="0" borderId="0" xfId="1" applyFont="1"/>
    <xf numFmtId="43" fontId="3" fillId="0" borderId="0" xfId="1" applyNumberFormat="1" applyFont="1" applyFill="1"/>
    <xf numFmtId="0" fontId="3" fillId="5" borderId="0" xfId="3" applyFill="1"/>
    <xf numFmtId="2" fontId="3" fillId="5" borderId="0" xfId="3" applyNumberFormat="1" applyFill="1"/>
    <xf numFmtId="0" fontId="3" fillId="14" borderId="0" xfId="3" applyFill="1"/>
    <xf numFmtId="2" fontId="3" fillId="15" borderId="0" xfId="3" applyNumberFormat="1" applyFill="1"/>
    <xf numFmtId="0" fontId="3" fillId="15" borderId="0" xfId="3" applyFill="1"/>
    <xf numFmtId="164" fontId="3" fillId="15" borderId="0" xfId="3" applyNumberFormat="1" applyFill="1"/>
    <xf numFmtId="9" fontId="3" fillId="15" borderId="0" xfId="2" applyFont="1" applyFill="1"/>
    <xf numFmtId="9" fontId="3" fillId="0" borderId="0" xfId="3" applyNumberFormat="1"/>
    <xf numFmtId="0" fontId="3" fillId="2" borderId="12" xfId="3" applyFill="1" applyBorder="1"/>
    <xf numFmtId="0" fontId="3" fillId="2" borderId="0" xfId="3" applyFont="1" applyFill="1"/>
    <xf numFmtId="0" fontId="3" fillId="3" borderId="0" xfId="3" applyFill="1"/>
    <xf numFmtId="0" fontId="3" fillId="3" borderId="12" xfId="3" applyFill="1" applyBorder="1"/>
    <xf numFmtId="0" fontId="3" fillId="3" borderId="12" xfId="3" applyFill="1" applyBorder="1" applyAlignment="1">
      <alignment wrapText="1"/>
    </xf>
    <xf numFmtId="0" fontId="3" fillId="3" borderId="12" xfId="3" applyFont="1" applyFill="1" applyBorder="1"/>
    <xf numFmtId="0" fontId="0" fillId="16" borderId="0" xfId="0" applyFill="1"/>
    <xf numFmtId="0" fontId="8" fillId="16" borderId="0" xfId="0" applyFont="1" applyFill="1"/>
    <xf numFmtId="0" fontId="3" fillId="3" borderId="9" xfId="3" applyFill="1" applyBorder="1"/>
    <xf numFmtId="43" fontId="0" fillId="5" borderId="0" xfId="0" applyNumberFormat="1" applyFill="1"/>
    <xf numFmtId="0" fontId="3" fillId="0" borderId="0" xfId="3" applyFill="1" applyAlignment="1"/>
    <xf numFmtId="0" fontId="3" fillId="0" borderId="0" xfId="3" applyAlignment="1"/>
    <xf numFmtId="0" fontId="3" fillId="6" borderId="0" xfId="3" applyFill="1" applyAlignment="1"/>
    <xf numFmtId="0" fontId="0" fillId="0" borderId="0" xfId="0" applyAlignment="1"/>
    <xf numFmtId="166" fontId="0" fillId="0" borderId="0" xfId="0" applyNumberFormat="1" applyAlignment="1"/>
    <xf numFmtId="0" fontId="3" fillId="3" borderId="0" xfId="3" applyFill="1" applyBorder="1" applyAlignment="1"/>
    <xf numFmtId="0" fontId="3" fillId="0" borderId="0" xfId="3" applyFill="1" applyBorder="1" applyAlignment="1"/>
    <xf numFmtId="2" fontId="3" fillId="0" borderId="0" xfId="3" applyNumberFormat="1" applyFill="1" applyAlignment="1"/>
    <xf numFmtId="164" fontId="3" fillId="0" borderId="0" xfId="3" applyNumberFormat="1" applyFill="1" applyAlignment="1"/>
    <xf numFmtId="2" fontId="3" fillId="6" borderId="0" xfId="3" applyNumberFormat="1" applyFill="1" applyAlignment="1"/>
    <xf numFmtId="164" fontId="3" fillId="6" borderId="0" xfId="3" applyNumberFormat="1" applyFill="1" applyAlignment="1"/>
    <xf numFmtId="43" fontId="0" fillId="0" borderId="0" xfId="0" applyNumberFormat="1" applyAlignment="1"/>
    <xf numFmtId="2" fontId="3" fillId="0" borderId="0" xfId="3" applyNumberFormat="1" applyFill="1" applyBorder="1" applyAlignment="1"/>
    <xf numFmtId="164" fontId="0" fillId="0" borderId="0" xfId="0" applyNumberFormat="1" applyAlignment="1"/>
    <xf numFmtId="164" fontId="3" fillId="0" borderId="0" xfId="3" applyNumberFormat="1" applyFill="1" applyBorder="1" applyAlignment="1"/>
    <xf numFmtId="1" fontId="3" fillId="0" borderId="0" xfId="3" applyNumberFormat="1" applyFill="1" applyAlignment="1"/>
    <xf numFmtId="165" fontId="0" fillId="0" borderId="0" xfId="0" applyNumberFormat="1"/>
    <xf numFmtId="0" fontId="6" fillId="3" borderId="0" xfId="7" applyFill="1" applyAlignment="1">
      <alignment wrapText="1"/>
    </xf>
    <xf numFmtId="0" fontId="13" fillId="0" borderId="0" xfId="0" applyFont="1"/>
    <xf numFmtId="0" fontId="6" fillId="0" borderId="0" xfId="7" applyAlignment="1">
      <alignment horizontal="left"/>
    </xf>
    <xf numFmtId="0" fontId="6" fillId="3" borderId="0" xfId="7" applyFill="1"/>
    <xf numFmtId="9" fontId="6" fillId="0" borderId="0" xfId="7" applyNumberFormat="1"/>
    <xf numFmtId="0" fontId="0" fillId="8" borderId="0" xfId="0" applyFill="1"/>
    <xf numFmtId="2" fontId="0" fillId="8" borderId="0" xfId="0" applyNumberFormat="1" applyFill="1"/>
    <xf numFmtId="165" fontId="0" fillId="8" borderId="0" xfId="0" applyNumberFormat="1" applyFill="1"/>
    <xf numFmtId="0" fontId="13" fillId="8" borderId="0" xfId="0" applyFont="1" applyFill="1"/>
    <xf numFmtId="1" fontId="0" fillId="0" borderId="0" xfId="0" applyNumberFormat="1" applyAlignment="1"/>
    <xf numFmtId="0" fontId="0" fillId="0" borderId="18" xfId="0" applyBorder="1">
      <alignment readingOrder="1"/>
    </xf>
    <xf numFmtId="0" fontId="0" fillId="0" borderId="19" xfId="0" applyBorder="1">
      <alignment readingOrder="1"/>
    </xf>
    <xf numFmtId="0" fontId="0" fillId="0" borderId="20" xfId="0" applyBorder="1">
      <alignment readingOrder="1"/>
    </xf>
    <xf numFmtId="0" fontId="0" fillId="0" borderId="18" xfId="0" applyBorder="1" applyAlignment="1">
      <alignment wrapText="1" readingOrder="1"/>
    </xf>
    <xf numFmtId="0" fontId="0" fillId="0" borderId="21" xfId="0" applyBorder="1" applyAlignment="1">
      <alignment wrapText="1" readingOrder="1"/>
    </xf>
    <xf numFmtId="0" fontId="0" fillId="0" borderId="22" xfId="0" applyBorder="1" applyAlignment="1">
      <alignment wrapText="1" readingOrder="1"/>
    </xf>
    <xf numFmtId="166" fontId="0" fillId="0" borderId="18" xfId="0" applyNumberFormat="1" applyBorder="1">
      <alignment readingOrder="1"/>
    </xf>
    <xf numFmtId="166" fontId="0" fillId="0" borderId="21" xfId="0" applyNumberFormat="1" applyBorder="1">
      <alignment readingOrder="1"/>
    </xf>
    <xf numFmtId="166" fontId="0" fillId="0" borderId="22" xfId="0" applyNumberFormat="1" applyBorder="1">
      <alignment readingOrder="1"/>
    </xf>
    <xf numFmtId="0" fontId="0" fillId="0" borderId="23" xfId="0" applyBorder="1">
      <alignment readingOrder="1"/>
    </xf>
    <xf numFmtId="166" fontId="0" fillId="0" borderId="23" xfId="0" applyNumberFormat="1" applyBorder="1">
      <alignment readingOrder="1"/>
    </xf>
    <xf numFmtId="166" fontId="0" fillId="0" borderId="0" xfId="0" applyNumberFormat="1">
      <alignment readingOrder="1"/>
    </xf>
    <xf numFmtId="166" fontId="0" fillId="0" borderId="24" xfId="0" applyNumberFormat="1" applyBorder="1">
      <alignment readingOrder="1"/>
    </xf>
    <xf numFmtId="0" fontId="0" fillId="0" borderId="25" xfId="0" applyBorder="1">
      <alignment readingOrder="1"/>
    </xf>
    <xf numFmtId="166" fontId="0" fillId="0" borderId="25" xfId="0" applyNumberFormat="1" applyBorder="1">
      <alignment readingOrder="1"/>
    </xf>
    <xf numFmtId="166" fontId="0" fillId="0" borderId="26" xfId="0" applyNumberFormat="1" applyBorder="1">
      <alignment readingOrder="1"/>
    </xf>
    <xf numFmtId="166" fontId="0" fillId="0" borderId="27" xfId="0" applyNumberFormat="1" applyBorder="1">
      <alignment readingOrder="1"/>
    </xf>
    <xf numFmtId="170" fontId="0" fillId="0" borderId="0" xfId="1" applyNumberFormat="1" applyFont="1"/>
    <xf numFmtId="170" fontId="0" fillId="0" borderId="0" xfId="0" applyNumberFormat="1"/>
    <xf numFmtId="171" fontId="0" fillId="0" borderId="0" xfId="0" applyNumberFormat="1"/>
    <xf numFmtId="171" fontId="0" fillId="0" borderId="0" xfId="1" applyNumberFormat="1" applyFont="1"/>
    <xf numFmtId="167" fontId="0" fillId="0" borderId="0" xfId="0" applyNumberFormat="1" applyAlignment="1"/>
    <xf numFmtId="0" fontId="0" fillId="3" borderId="12" xfId="0" applyFill="1" applyBorder="1"/>
    <xf numFmtId="0" fontId="0" fillId="5" borderId="11" xfId="0" applyFill="1" applyBorder="1"/>
    <xf numFmtId="166" fontId="0" fillId="5" borderId="1" xfId="0" applyNumberFormat="1" applyFill="1" applyBorder="1"/>
    <xf numFmtId="164" fontId="0" fillId="5" borderId="1" xfId="0" applyNumberFormat="1" applyFill="1" applyBorder="1"/>
    <xf numFmtId="2" fontId="0" fillId="5" borderId="10" xfId="0" applyNumberFormat="1" applyFill="1" applyBorder="1"/>
    <xf numFmtId="0" fontId="0" fillId="0" borderId="9" xfId="0" applyBorder="1"/>
    <xf numFmtId="166" fontId="0" fillId="0" borderId="0" xfId="0" applyNumberFormat="1" applyBorder="1"/>
    <xf numFmtId="164" fontId="0" fillId="0" borderId="0" xfId="0" applyNumberFormat="1" applyBorder="1"/>
    <xf numFmtId="2" fontId="0" fillId="0" borderId="8" xfId="0" applyNumberFormat="1" applyBorder="1"/>
    <xf numFmtId="0" fontId="0" fillId="0" borderId="7" xfId="0" applyBorder="1"/>
    <xf numFmtId="166" fontId="0" fillId="0" borderId="6" xfId="0" applyNumberFormat="1" applyBorder="1"/>
    <xf numFmtId="164" fontId="0" fillId="0" borderId="6" xfId="0" applyNumberFormat="1" applyBorder="1"/>
    <xf numFmtId="2" fontId="0" fillId="0" borderId="5" xfId="0" applyNumberFormat="1" applyBorder="1"/>
    <xf numFmtId="0" fontId="0" fillId="3" borderId="11" xfId="0" applyFill="1" applyBorder="1"/>
    <xf numFmtId="0" fontId="0" fillId="3" borderId="1" xfId="0" applyFill="1" applyBorder="1"/>
    <xf numFmtId="0" fontId="0" fillId="3" borderId="10" xfId="0" applyFill="1" applyBorder="1"/>
    <xf numFmtId="0" fontId="0" fillId="3" borderId="11" xfId="0" applyFill="1" applyBorder="1" applyAlignment="1">
      <alignment wrapText="1"/>
    </xf>
    <xf numFmtId="0" fontId="0" fillId="3" borderId="10" xfId="0" applyFill="1" applyBorder="1" applyAlignment="1">
      <alignment wrapText="1"/>
    </xf>
    <xf numFmtId="0" fontId="0" fillId="10" borderId="9" xfId="0" applyFill="1" applyBorder="1"/>
    <xf numFmtId="166" fontId="0" fillId="10" borderId="0" xfId="0" applyNumberFormat="1" applyFill="1" applyBorder="1"/>
    <xf numFmtId="166" fontId="0" fillId="10" borderId="8" xfId="0" applyNumberFormat="1" applyFill="1" applyBorder="1"/>
    <xf numFmtId="164" fontId="0" fillId="10" borderId="9" xfId="0" applyNumberFormat="1" applyFill="1" applyBorder="1"/>
    <xf numFmtId="2" fontId="0" fillId="10" borderId="8" xfId="0" applyNumberFormat="1" applyFill="1" applyBorder="1"/>
    <xf numFmtId="166" fontId="0" fillId="0" borderId="8" xfId="0" applyNumberFormat="1" applyBorder="1"/>
    <xf numFmtId="164" fontId="0" fillId="0" borderId="9" xfId="0" applyNumberFormat="1" applyBorder="1"/>
    <xf numFmtId="0" fontId="15" fillId="0" borderId="9" xfId="0" applyFont="1" applyBorder="1"/>
    <xf numFmtId="166" fontId="15" fillId="0" borderId="0" xfId="0" applyNumberFormat="1" applyFont="1" applyBorder="1"/>
    <xf numFmtId="166" fontId="15" fillId="0" borderId="8" xfId="0" applyNumberFormat="1" applyFont="1" applyBorder="1"/>
    <xf numFmtId="164" fontId="15" fillId="0" borderId="9" xfId="0" applyNumberFormat="1" applyFont="1" applyBorder="1"/>
    <xf numFmtId="2" fontId="15" fillId="0" borderId="8" xfId="0" applyNumberFormat="1" applyFont="1" applyBorder="1"/>
    <xf numFmtId="166" fontId="0" fillId="0" borderId="5" xfId="0" applyNumberFormat="1" applyBorder="1"/>
    <xf numFmtId="164" fontId="0" fillId="0" borderId="7" xfId="0" applyNumberFormat="1" applyBorder="1"/>
    <xf numFmtId="164" fontId="0" fillId="0" borderId="12" xfId="0" applyNumberFormat="1" applyBorder="1"/>
    <xf numFmtId="164" fontId="0" fillId="0" borderId="16" xfId="0" applyNumberFormat="1" applyBorder="1"/>
    <xf numFmtId="164" fontId="0" fillId="0" borderId="28" xfId="0" applyNumberFormat="1" applyBorder="1"/>
    <xf numFmtId="164" fontId="0" fillId="0" borderId="17" xfId="0" applyNumberFormat="1" applyBorder="1"/>
    <xf numFmtId="0" fontId="14" fillId="17" borderId="13" xfId="0" applyFont="1" applyFill="1" applyBorder="1"/>
    <xf numFmtId="0" fontId="0" fillId="0" borderId="13" xfId="0" applyBorder="1"/>
    <xf numFmtId="0" fontId="0" fillId="12" borderId="12" xfId="0" applyFill="1" applyBorder="1" applyAlignment="1">
      <alignment wrapText="1"/>
    </xf>
    <xf numFmtId="0" fontId="0" fillId="0" borderId="12" xfId="0" applyFill="1" applyBorder="1" applyAlignment="1">
      <alignment wrapText="1"/>
    </xf>
    <xf numFmtId="0" fontId="0" fillId="18" borderId="15" xfId="0" applyFill="1" applyBorder="1" applyAlignment="1">
      <alignment horizontal="left"/>
    </xf>
    <xf numFmtId="0" fontId="0" fillId="18" borderId="12" xfId="0" applyNumberFormat="1" applyFill="1" applyBorder="1"/>
    <xf numFmtId="166" fontId="0" fillId="18" borderId="12" xfId="0" applyNumberFormat="1" applyFill="1" applyBorder="1"/>
    <xf numFmtId="43" fontId="0" fillId="18" borderId="12" xfId="0" applyNumberFormat="1" applyFill="1" applyBorder="1"/>
    <xf numFmtId="1" fontId="0" fillId="18" borderId="12" xfId="0" applyNumberFormat="1" applyFill="1" applyBorder="1"/>
    <xf numFmtId="1" fontId="0" fillId="18" borderId="12" xfId="0" applyNumberFormat="1" applyFill="1" applyBorder="1" applyAlignment="1">
      <alignment horizontal="center" vertical="center"/>
    </xf>
    <xf numFmtId="43" fontId="16" fillId="18" borderId="12" xfId="1" applyFont="1" applyFill="1" applyBorder="1" applyAlignment="1">
      <alignment wrapText="1"/>
    </xf>
    <xf numFmtId="0" fontId="0" fillId="10" borderId="15" xfId="0" applyFill="1" applyBorder="1" applyAlignment="1">
      <alignment horizontal="left"/>
    </xf>
    <xf numFmtId="0" fontId="0" fillId="10" borderId="12" xfId="0" applyNumberFormat="1" applyFill="1" applyBorder="1"/>
    <xf numFmtId="166" fontId="0" fillId="10" borderId="12" xfId="0" applyNumberFormat="1" applyFill="1" applyBorder="1"/>
    <xf numFmtId="43" fontId="0" fillId="10" borderId="12" xfId="0" applyNumberFormat="1" applyFill="1" applyBorder="1"/>
    <xf numFmtId="1" fontId="0" fillId="10" borderId="12" xfId="0" applyNumberFormat="1" applyFill="1" applyBorder="1"/>
    <xf numFmtId="43" fontId="16" fillId="0" borderId="12" xfId="1" applyFont="1" applyBorder="1" applyAlignment="1">
      <alignment wrapText="1"/>
    </xf>
    <xf numFmtId="0" fontId="0" fillId="19" borderId="15" xfId="0" applyFill="1" applyBorder="1" applyAlignment="1">
      <alignment horizontal="left"/>
    </xf>
    <xf numFmtId="0" fontId="0" fillId="19" borderId="12" xfId="0" applyNumberFormat="1" applyFill="1" applyBorder="1"/>
    <xf numFmtId="166" fontId="0" fillId="19" borderId="12" xfId="0" applyNumberFormat="1" applyFill="1" applyBorder="1"/>
    <xf numFmtId="43" fontId="0" fillId="19" borderId="12" xfId="0" applyNumberFormat="1" applyFill="1" applyBorder="1"/>
    <xf numFmtId="1" fontId="0" fillId="19" borderId="12" xfId="0" applyNumberFormat="1" applyFill="1" applyBorder="1"/>
    <xf numFmtId="0" fontId="0" fillId="0" borderId="12" xfId="0" applyBorder="1" applyAlignment="1">
      <alignment horizontal="left"/>
    </xf>
    <xf numFmtId="0" fontId="0" fillId="0" borderId="12" xfId="0" applyNumberFormat="1" applyBorder="1"/>
    <xf numFmtId="166" fontId="0" fillId="0" borderId="12" xfId="0" applyNumberFormat="1" applyBorder="1"/>
    <xf numFmtId="43" fontId="0" fillId="0" borderId="12" xfId="0" applyNumberFormat="1" applyBorder="1"/>
    <xf numFmtId="1" fontId="0" fillId="0" borderId="12" xfId="0" applyNumberFormat="1" applyBorder="1"/>
    <xf numFmtId="0" fontId="0" fillId="20" borderId="15" xfId="0" applyFill="1" applyBorder="1"/>
    <xf numFmtId="0" fontId="0" fillId="20" borderId="12" xfId="0" applyFill="1" applyBorder="1"/>
    <xf numFmtId="166" fontId="0" fillId="20" borderId="12" xfId="1" applyNumberFormat="1" applyFont="1" applyFill="1" applyBorder="1"/>
    <xf numFmtId="43" fontId="0" fillId="20" borderId="12" xfId="1" applyFont="1" applyFill="1" applyBorder="1"/>
    <xf numFmtId="1" fontId="0" fillId="20" borderId="12" xfId="1" applyNumberFormat="1" applyFont="1" applyFill="1" applyBorder="1"/>
    <xf numFmtId="43" fontId="16" fillId="20" borderId="12" xfId="1" applyFont="1" applyFill="1" applyBorder="1" applyAlignment="1">
      <alignment wrapText="1"/>
    </xf>
    <xf numFmtId="0" fontId="0" fillId="21" borderId="15" xfId="0" applyFill="1" applyBorder="1"/>
    <xf numFmtId="0" fontId="0" fillId="21" borderId="12" xfId="0" applyFill="1" applyBorder="1"/>
    <xf numFmtId="166" fontId="0" fillId="21" borderId="12" xfId="1" applyNumberFormat="1" applyFont="1" applyFill="1" applyBorder="1"/>
    <xf numFmtId="43" fontId="0" fillId="21" borderId="12" xfId="1" applyFont="1" applyFill="1" applyBorder="1"/>
    <xf numFmtId="1" fontId="0" fillId="21" borderId="12" xfId="1" applyNumberFormat="1" applyFont="1" applyFill="1" applyBorder="1"/>
    <xf numFmtId="43" fontId="16" fillId="21" borderId="12" xfId="1" applyFont="1" applyFill="1" applyBorder="1" applyAlignment="1">
      <alignment wrapText="1"/>
    </xf>
    <xf numFmtId="0" fontId="0" fillId="5" borderId="15" xfId="0" applyFill="1" applyBorder="1"/>
    <xf numFmtId="0" fontId="0" fillId="5" borderId="12" xfId="0" applyFill="1" applyBorder="1"/>
    <xf numFmtId="166" fontId="0" fillId="5" borderId="12" xfId="1" applyNumberFormat="1" applyFont="1" applyFill="1" applyBorder="1"/>
    <xf numFmtId="43" fontId="0" fillId="5" borderId="12" xfId="1" applyFont="1" applyFill="1" applyBorder="1"/>
    <xf numFmtId="1" fontId="0" fillId="5" borderId="12" xfId="1" applyNumberFormat="1" applyFont="1" applyFill="1" applyBorder="1"/>
    <xf numFmtId="43" fontId="16" fillId="5" borderId="12" xfId="1" applyFont="1" applyFill="1" applyBorder="1" applyAlignment="1">
      <alignment wrapText="1"/>
    </xf>
    <xf numFmtId="0" fontId="0" fillId="22" borderId="15" xfId="0" applyFill="1" applyBorder="1"/>
    <xf numFmtId="0" fontId="0" fillId="22" borderId="12" xfId="0" applyFill="1" applyBorder="1"/>
    <xf numFmtId="166" fontId="0" fillId="22" borderId="12" xfId="1" applyNumberFormat="1" applyFont="1" applyFill="1" applyBorder="1"/>
    <xf numFmtId="43" fontId="0" fillId="22" borderId="12" xfId="1" applyFont="1" applyFill="1" applyBorder="1"/>
    <xf numFmtId="1" fontId="0" fillId="22" borderId="12" xfId="1" applyNumberFormat="1" applyFont="1" applyFill="1" applyBorder="1"/>
    <xf numFmtId="43" fontId="16" fillId="22" borderId="12" xfId="1" applyFont="1" applyFill="1" applyBorder="1" applyAlignment="1">
      <alignment wrapText="1"/>
    </xf>
    <xf numFmtId="166" fontId="0" fillId="0" borderId="12" xfId="1" applyNumberFormat="1" applyFont="1" applyBorder="1"/>
    <xf numFmtId="43" fontId="0" fillId="0" borderId="12" xfId="1" applyFont="1" applyBorder="1"/>
    <xf numFmtId="1" fontId="0" fillId="0" borderId="12" xfId="1" applyNumberFormat="1" applyFont="1" applyBorder="1"/>
    <xf numFmtId="167" fontId="0" fillId="0" borderId="0" xfId="0" applyNumberFormat="1"/>
    <xf numFmtId="0" fontId="6" fillId="4" borderId="0" xfId="4" applyAlignment="1"/>
    <xf numFmtId="0" fontId="6" fillId="0" borderId="0" xfId="5" applyAlignment="1"/>
    <xf numFmtId="164" fontId="6" fillId="0" borderId="0" xfId="5" applyNumberFormat="1" applyAlignment="1"/>
    <xf numFmtId="0" fontId="3" fillId="3" borderId="0" xfId="3" applyFill="1" applyAlignment="1">
      <alignment wrapText="1"/>
    </xf>
    <xf numFmtId="0" fontId="3" fillId="3" borderId="0" xfId="3" applyFont="1" applyFill="1" applyAlignment="1">
      <alignment wrapText="1"/>
    </xf>
    <xf numFmtId="0" fontId="17" fillId="0" borderId="0" xfId="0" applyFont="1" applyFill="1" applyAlignment="1"/>
    <xf numFmtId="0" fontId="17" fillId="3" borderId="0" xfId="0" applyFont="1" applyFill="1"/>
    <xf numFmtId="0" fontId="17" fillId="3" borderId="0" xfId="0" applyFont="1" applyFill="1" applyAlignment="1">
      <alignment horizontal="center"/>
    </xf>
    <xf numFmtId="1" fontId="17" fillId="3" borderId="0" xfId="0" applyNumberFormat="1" applyFont="1" applyFill="1" applyAlignment="1">
      <alignment horizontal="center"/>
    </xf>
    <xf numFmtId="0" fontId="17" fillId="3" borderId="13" xfId="0" applyFont="1" applyFill="1" applyBorder="1"/>
    <xf numFmtId="1" fontId="17" fillId="3" borderId="14" xfId="0" applyNumberFormat="1" applyFont="1" applyFill="1" applyBorder="1" applyAlignment="1">
      <alignment horizontal="center"/>
    </xf>
    <xf numFmtId="1" fontId="17" fillId="3" borderId="15" xfId="0" applyNumberFormat="1" applyFont="1" applyFill="1" applyBorder="1" applyAlignment="1">
      <alignment horizontal="center"/>
    </xf>
    <xf numFmtId="0" fontId="17" fillId="0" borderId="29" xfId="0" applyFont="1" applyBorder="1" applyAlignment="1">
      <alignment horizontal="left"/>
    </xf>
    <xf numFmtId="43" fontId="17" fillId="0" borderId="29" xfId="0" applyNumberFormat="1" applyFont="1" applyBorder="1"/>
    <xf numFmtId="0" fontId="0" fillId="0" borderId="0" xfId="0" applyAlignment="1">
      <alignment horizontal="left" indent="1"/>
    </xf>
    <xf numFmtId="0" fontId="17" fillId="24" borderId="30" xfId="0" applyFont="1" applyFill="1" applyBorder="1" applyAlignment="1">
      <alignment horizontal="left"/>
    </xf>
    <xf numFmtId="43" fontId="17" fillId="24" borderId="30" xfId="0" applyNumberFormat="1" applyFont="1" applyFill="1" applyBorder="1"/>
    <xf numFmtId="0" fontId="0" fillId="0" borderId="6" xfId="0" applyBorder="1" applyAlignment="1">
      <alignment horizontal="left" indent="1"/>
    </xf>
    <xf numFmtId="43" fontId="0" fillId="0" borderId="6" xfId="0" applyNumberFormat="1" applyBorder="1" applyAlignment="1"/>
    <xf numFmtId="43" fontId="0" fillId="0" borderId="5" xfId="0" applyNumberFormat="1" applyBorder="1" applyAlignment="1"/>
    <xf numFmtId="0" fontId="17" fillId="3" borderId="0" xfId="0" applyFont="1" applyFill="1" applyAlignment="1">
      <alignment wrapText="1"/>
    </xf>
    <xf numFmtId="0" fontId="17" fillId="23" borderId="29" xfId="0" applyFont="1" applyFill="1" applyBorder="1" applyAlignment="1">
      <alignment wrapText="1"/>
    </xf>
    <xf numFmtId="0" fontId="0" fillId="0" borderId="0" xfId="0" applyFill="1" applyBorder="1"/>
    <xf numFmtId="2" fontId="0" fillId="5" borderId="13" xfId="0" applyNumberFormat="1" applyFill="1" applyBorder="1"/>
    <xf numFmtId="2" fontId="0" fillId="5" borderId="15" xfId="0" applyNumberFormat="1" applyFill="1" applyBorder="1"/>
    <xf numFmtId="166" fontId="17" fillId="0" borderId="29" xfId="0" applyNumberFormat="1" applyFont="1" applyBorder="1"/>
    <xf numFmtId="166" fontId="17" fillId="24" borderId="30" xfId="0" applyNumberFormat="1" applyFont="1" applyFill="1" applyBorder="1"/>
    <xf numFmtId="166" fontId="0" fillId="0" borderId="0" xfId="0" applyNumberFormat="1" applyFill="1" applyBorder="1"/>
    <xf numFmtId="2" fontId="0" fillId="0" borderId="0" xfId="0" applyNumberFormat="1" applyFill="1" applyBorder="1"/>
    <xf numFmtId="0" fontId="17" fillId="0" borderId="0" xfId="0" applyFont="1" applyFill="1" applyBorder="1" applyAlignment="1">
      <alignment horizontal="left"/>
    </xf>
    <xf numFmtId="166" fontId="17" fillId="0" borderId="0" xfId="0" applyNumberFormat="1" applyFont="1" applyFill="1" applyBorder="1"/>
    <xf numFmtId="0" fontId="0" fillId="0" borderId="0" xfId="0" applyFill="1" applyBorder="1" applyAlignment="1">
      <alignment horizontal="left" indent="1"/>
    </xf>
    <xf numFmtId="0" fontId="17" fillId="23" borderId="29" xfId="0" applyFont="1" applyFill="1" applyBorder="1"/>
    <xf numFmtId="0" fontId="0" fillId="21" borderId="0" xfId="0" applyFill="1"/>
    <xf numFmtId="0" fontId="2" fillId="18" borderId="0" xfId="0" applyFont="1" applyFill="1"/>
    <xf numFmtId="0" fontId="0" fillId="18" borderId="0" xfId="0" applyFill="1"/>
    <xf numFmtId="0" fontId="18" fillId="23" borderId="29" xfId="0" applyFont="1" applyFill="1" applyBorder="1" applyAlignment="1">
      <alignment wrapText="1"/>
    </xf>
    <xf numFmtId="0" fontId="19" fillId="25" borderId="0" xfId="0" applyFont="1" applyFill="1"/>
    <xf numFmtId="0" fontId="0" fillId="26" borderId="12" xfId="0" applyFill="1" applyBorder="1"/>
    <xf numFmtId="0" fontId="13" fillId="0" borderId="0" xfId="0" applyFont="1" applyAlignment="1">
      <alignment horizontal="center"/>
    </xf>
    <xf numFmtId="0" fontId="13" fillId="0" borderId="0" xfId="0" applyFont="1" applyAlignment="1">
      <alignment wrapText="1"/>
    </xf>
    <xf numFmtId="0" fontId="13" fillId="0" borderId="0" xfId="0" applyFont="1" applyAlignment="1">
      <alignment horizontal="center" wrapText="1"/>
    </xf>
    <xf numFmtId="0" fontId="13" fillId="0" borderId="0" xfId="0" applyFont="1" applyAlignment="1">
      <alignment horizontal="left"/>
    </xf>
    <xf numFmtId="0" fontId="13" fillId="0" borderId="0" xfId="0" applyFont="1" applyAlignment="1">
      <alignment horizontal="left" indent="1"/>
    </xf>
    <xf numFmtId="0" fontId="20" fillId="0" borderId="29" xfId="0" applyFont="1" applyBorder="1" applyAlignment="1">
      <alignment horizontal="left"/>
    </xf>
    <xf numFmtId="166" fontId="0" fillId="0" borderId="0" xfId="1" applyNumberFormat="1" applyFont="1"/>
    <xf numFmtId="0" fontId="13" fillId="0" borderId="0" xfId="3" applyFont="1" applyFill="1"/>
    <xf numFmtId="0" fontId="7" fillId="18" borderId="0" xfId="0" applyFont="1" applyFill="1"/>
    <xf numFmtId="0" fontId="21" fillId="18" borderId="0" xfId="0" applyFont="1" applyFill="1"/>
    <xf numFmtId="0" fontId="0" fillId="0" borderId="0" xfId="0" applyNumberFormat="1" applyFont="1" applyFill="1" applyBorder="1" applyAlignment="1" applyProtection="1">
      <alignment horizontal="left" vertical="top" wrapText="1"/>
    </xf>
    <xf numFmtId="2" fontId="3" fillId="5" borderId="0" xfId="3" applyNumberFormat="1" applyFont="1" applyFill="1"/>
    <xf numFmtId="0" fontId="0" fillId="0" borderId="0" xfId="0" applyFill="1"/>
    <xf numFmtId="0" fontId="22" fillId="3" borderId="0" xfId="0" applyFont="1" applyFill="1" applyBorder="1" applyAlignment="1">
      <alignment wrapText="1"/>
    </xf>
    <xf numFmtId="0" fontId="23" fillId="3" borderId="0" xfId="14" applyFont="1" applyFill="1" applyBorder="1" applyAlignment="1">
      <alignment wrapText="1" readingOrder="1"/>
    </xf>
    <xf numFmtId="0" fontId="23" fillId="3" borderId="0" xfId="14" applyFont="1" applyFill="1" applyBorder="1" applyAlignment="1">
      <alignment horizontal="left" wrapText="1" readingOrder="1"/>
    </xf>
    <xf numFmtId="0" fontId="0" fillId="21" borderId="0" xfId="0" applyFill="1" applyBorder="1"/>
    <xf numFmtId="166" fontId="0" fillId="21" borderId="0" xfId="0" applyNumberFormat="1" applyFill="1"/>
    <xf numFmtId="9" fontId="0" fillId="21" borderId="0" xfId="0" applyNumberFormat="1" applyFill="1"/>
    <xf numFmtId="0" fontId="0" fillId="21" borderId="0" xfId="0" applyFill="1" applyAlignment="1">
      <alignment horizontal="center"/>
    </xf>
    <xf numFmtId="0" fontId="0" fillId="10" borderId="0" xfId="0" applyFill="1"/>
    <xf numFmtId="0" fontId="0" fillId="10" borderId="0" xfId="0" applyFill="1" applyBorder="1"/>
    <xf numFmtId="166" fontId="0" fillId="10" borderId="0" xfId="0" applyNumberFormat="1" applyFill="1"/>
    <xf numFmtId="9" fontId="0" fillId="10" borderId="0" xfId="2" applyFont="1" applyFill="1"/>
    <xf numFmtId="9" fontId="0" fillId="10" borderId="0" xfId="0" applyNumberFormat="1" applyFill="1"/>
    <xf numFmtId="0" fontId="0" fillId="10" borderId="0" xfId="0" applyFill="1" applyAlignment="1">
      <alignment horizontal="center"/>
    </xf>
    <xf numFmtId="9" fontId="0" fillId="21" borderId="0" xfId="2" applyFont="1" applyFill="1"/>
    <xf numFmtId="0" fontId="0" fillId="0" borderId="0" xfId="0" applyFill="1" applyAlignment="1">
      <alignment horizontal="center"/>
    </xf>
    <xf numFmtId="0" fontId="0" fillId="0" borderId="0" xfId="0" applyAlignment="1">
      <alignment horizontal="center"/>
    </xf>
    <xf numFmtId="0" fontId="0" fillId="0" borderId="0" xfId="0" applyFill="1" applyAlignment="1">
      <alignment wrapText="1"/>
    </xf>
    <xf numFmtId="9" fontId="0" fillId="0" borderId="0" xfId="2" applyFont="1" applyFill="1" applyBorder="1"/>
    <xf numFmtId="9" fontId="0" fillId="0" borderId="0" xfId="0" applyNumberFormat="1" applyFill="1" applyBorder="1"/>
    <xf numFmtId="0" fontId="0" fillId="13" borderId="0" xfId="0" applyFill="1" applyBorder="1"/>
    <xf numFmtId="0" fontId="0" fillId="13" borderId="0" xfId="0" applyFill="1" applyBorder="1" applyAlignment="1">
      <alignment horizontal="center" vertical="center"/>
    </xf>
    <xf numFmtId="1" fontId="13" fillId="13" borderId="0" xfId="0" applyNumberFormat="1" applyFont="1" applyFill="1" applyBorder="1"/>
    <xf numFmtId="9" fontId="13" fillId="13" borderId="0" xfId="2" applyFont="1" applyFill="1" applyBorder="1"/>
    <xf numFmtId="9" fontId="0" fillId="13" borderId="0" xfId="0" applyNumberFormat="1" applyFill="1" applyBorder="1"/>
    <xf numFmtId="0" fontId="18" fillId="13" borderId="0" xfId="0" applyFont="1" applyFill="1" applyBorder="1"/>
    <xf numFmtId="0" fontId="18" fillId="13" borderId="0" xfId="0" applyFont="1" applyFill="1" applyBorder="1" applyAlignment="1">
      <alignment horizontal="center" vertical="center"/>
    </xf>
    <xf numFmtId="0" fontId="0" fillId="13" borderId="0" xfId="0" applyFont="1" applyFill="1" applyBorder="1" applyAlignment="1">
      <alignment horizontal="center" vertical="center"/>
    </xf>
    <xf numFmtId="9" fontId="0" fillId="13" borderId="0" xfId="2" applyFont="1" applyFill="1" applyBorder="1"/>
    <xf numFmtId="0" fontId="0" fillId="10" borderId="0" xfId="0" applyFill="1" applyBorder="1" applyAlignment="1">
      <alignment horizontal="center" vertical="center"/>
    </xf>
    <xf numFmtId="1" fontId="13" fillId="10" borderId="0" xfId="0" applyNumberFormat="1" applyFont="1" applyFill="1" applyBorder="1"/>
    <xf numFmtId="9" fontId="13" fillId="10" borderId="0" xfId="2" applyFont="1" applyFill="1" applyBorder="1"/>
    <xf numFmtId="9" fontId="0" fillId="10" borderId="0" xfId="2" applyFont="1" applyFill="1" applyBorder="1"/>
    <xf numFmtId="9" fontId="0" fillId="10" borderId="0" xfId="0" applyNumberFormat="1" applyFill="1" applyBorder="1"/>
    <xf numFmtId="166" fontId="24" fillId="3" borderId="0" xfId="0" applyNumberFormat="1" applyFont="1" applyFill="1"/>
    <xf numFmtId="0" fontId="24" fillId="3" borderId="0" xfId="0" applyFont="1" applyFill="1"/>
    <xf numFmtId="166" fontId="0" fillId="3" borderId="0" xfId="0" applyNumberFormat="1" applyFill="1"/>
    <xf numFmtId="166" fontId="24" fillId="0" borderId="0" xfId="0" applyNumberFormat="1" applyFont="1"/>
    <xf numFmtId="9" fontId="24" fillId="0" borderId="0" xfId="0" applyNumberFormat="1" applyFont="1"/>
    <xf numFmtId="0" fontId="0" fillId="10" borderId="0" xfId="0" quotePrefix="1" applyFill="1" applyBorder="1"/>
    <xf numFmtId="166" fontId="0" fillId="0" borderId="13" xfId="0" applyNumberFormat="1" applyBorder="1"/>
    <xf numFmtId="166" fontId="0" fillId="0" borderId="14" xfId="0" applyNumberFormat="1" applyBorder="1"/>
    <xf numFmtId="9" fontId="0" fillId="0" borderId="14" xfId="0" applyNumberFormat="1" applyBorder="1"/>
    <xf numFmtId="166" fontId="0" fillId="0" borderId="15" xfId="0" applyNumberFormat="1" applyBorder="1"/>
    <xf numFmtId="1" fontId="13" fillId="10" borderId="0" xfId="13" applyNumberFormat="1" applyFont="1" applyFill="1" applyBorder="1"/>
    <xf numFmtId="0" fontId="0" fillId="18" borderId="0" xfId="0" applyFill="1" applyBorder="1"/>
    <xf numFmtId="0" fontId="0" fillId="18" borderId="0" xfId="0" applyFill="1" applyBorder="1" applyAlignment="1">
      <alignment horizontal="center" vertical="center"/>
    </xf>
    <xf numFmtId="1" fontId="13" fillId="18" borderId="0" xfId="0" applyNumberFormat="1" applyFont="1" applyFill="1" applyBorder="1"/>
    <xf numFmtId="9" fontId="13" fillId="18" borderId="0" xfId="2" applyFont="1" applyFill="1" applyBorder="1"/>
    <xf numFmtId="9" fontId="0" fillId="18" borderId="0" xfId="2" applyFont="1" applyFill="1" applyBorder="1"/>
    <xf numFmtId="9" fontId="0" fillId="18" borderId="0" xfId="0" applyNumberFormat="1" applyFill="1" applyBorder="1"/>
    <xf numFmtId="0" fontId="0" fillId="0" borderId="11" xfId="0" applyBorder="1"/>
    <xf numFmtId="0" fontId="0" fillId="0" borderId="1" xfId="0" applyBorder="1"/>
    <xf numFmtId="0" fontId="0" fillId="0" borderId="10" xfId="0" applyBorder="1"/>
    <xf numFmtId="0" fontId="0" fillId="0" borderId="8" xfId="0" applyBorder="1"/>
    <xf numFmtId="0" fontId="0" fillId="3" borderId="0" xfId="0" applyFill="1" applyBorder="1"/>
    <xf numFmtId="0" fontId="0" fillId="3" borderId="8" xfId="0" applyFill="1" applyBorder="1" applyAlignment="1">
      <alignment wrapText="1"/>
    </xf>
    <xf numFmtId="0" fontId="13" fillId="0" borderId="9" xfId="0" applyFont="1" applyBorder="1"/>
    <xf numFmtId="0" fontId="0" fillId="0" borderId="6" xfId="0" applyBorder="1"/>
    <xf numFmtId="0" fontId="0" fillId="0" borderId="5" xfId="0" applyBorder="1"/>
    <xf numFmtId="0" fontId="13" fillId="0" borderId="0" xfId="0" applyFont="1" applyFill="1" applyBorder="1"/>
    <xf numFmtId="1" fontId="0" fillId="21" borderId="0" xfId="0" applyNumberFormat="1" applyFill="1"/>
    <xf numFmtId="1" fontId="0" fillId="10" borderId="0" xfId="0" applyNumberFormat="1" applyFill="1"/>
    <xf numFmtId="172" fontId="0" fillId="0" borderId="0" xfId="0" applyNumberFormat="1"/>
    <xf numFmtId="0" fontId="13" fillId="13" borderId="0" xfId="0" applyFont="1" applyFill="1" applyAlignment="1">
      <alignment horizontal="left"/>
    </xf>
    <xf numFmtId="1" fontId="0" fillId="13" borderId="0" xfId="0" applyNumberFormat="1" applyFill="1"/>
    <xf numFmtId="166" fontId="0" fillId="21" borderId="0" xfId="1" applyNumberFormat="1" applyFont="1" applyFill="1"/>
    <xf numFmtId="166" fontId="0" fillId="21" borderId="0" xfId="2" applyNumberFormat="1" applyFont="1" applyFill="1"/>
    <xf numFmtId="166" fontId="0" fillId="10" borderId="0" xfId="2" applyNumberFormat="1" applyFont="1" applyFill="1"/>
    <xf numFmtId="0" fontId="25" fillId="0" borderId="0" xfId="0" applyFont="1" applyFill="1"/>
    <xf numFmtId="2" fontId="0" fillId="5" borderId="0" xfId="0" applyNumberFormat="1" applyFill="1" applyBorder="1"/>
    <xf numFmtId="166" fontId="0" fillId="3" borderId="0" xfId="0" applyNumberFormat="1" applyFill="1" applyAlignment="1">
      <alignment wrapText="1"/>
    </xf>
    <xf numFmtId="166" fontId="0" fillId="3" borderId="0" xfId="0" applyNumberFormat="1" applyFill="1" applyAlignment="1"/>
    <xf numFmtId="166" fontId="0" fillId="0" borderId="0" xfId="0" applyNumberFormat="1" applyAlignment="1">
      <alignment horizontal="left"/>
    </xf>
    <xf numFmtId="166" fontId="0" fillId="0" borderId="0" xfId="0" applyNumberFormat="1" applyAlignment="1">
      <alignment horizontal="left" indent="1"/>
    </xf>
    <xf numFmtId="166" fontId="24" fillId="0" borderId="0" xfId="0" applyNumberFormat="1" applyFont="1" applyFill="1"/>
    <xf numFmtId="166" fontId="0" fillId="0" borderId="0" xfId="0" applyNumberFormat="1" applyFill="1" applyAlignment="1">
      <alignment wrapText="1"/>
    </xf>
    <xf numFmtId="166" fontId="0" fillId="0" borderId="0" xfId="0" applyNumberFormat="1" applyFill="1" applyAlignment="1"/>
    <xf numFmtId="0" fontId="7" fillId="16" borderId="0" xfId="0" applyFont="1" applyFill="1"/>
    <xf numFmtId="0" fontId="0" fillId="58" borderId="0" xfId="0" applyFill="1"/>
    <xf numFmtId="0" fontId="7" fillId="58" borderId="0" xfId="0" applyFont="1" applyFill="1"/>
    <xf numFmtId="166" fontId="0" fillId="58" borderId="0" xfId="0" applyNumberFormat="1" applyFill="1"/>
    <xf numFmtId="9" fontId="0" fillId="58" borderId="0" xfId="0" applyNumberFormat="1" applyFill="1"/>
    <xf numFmtId="166" fontId="0" fillId="58" borderId="0" xfId="0" applyNumberFormat="1" applyFill="1" applyAlignment="1">
      <alignment wrapText="1"/>
    </xf>
    <xf numFmtId="166" fontId="0" fillId="58" borderId="0" xfId="0" applyNumberFormat="1" applyFill="1" applyAlignment="1"/>
    <xf numFmtId="0" fontId="18" fillId="0" borderId="0" xfId="16" applyFill="1"/>
    <xf numFmtId="0" fontId="17" fillId="0" borderId="29" xfId="16" applyFont="1" applyFill="1" applyBorder="1"/>
    <xf numFmtId="0" fontId="17" fillId="0" borderId="0" xfId="16" applyFont="1" applyFill="1" applyBorder="1"/>
    <xf numFmtId="0" fontId="17" fillId="0" borderId="29" xfId="16" applyFont="1" applyFill="1" applyBorder="1" applyAlignment="1">
      <alignment horizontal="center" wrapText="1"/>
    </xf>
    <xf numFmtId="0" fontId="18" fillId="0" borderId="0" xfId="16" applyFill="1" applyAlignment="1">
      <alignment horizontal="left"/>
    </xf>
    <xf numFmtId="166" fontId="18" fillId="0" borderId="0" xfId="16" applyNumberFormat="1" applyFill="1"/>
    <xf numFmtId="2" fontId="18" fillId="0" borderId="0" xfId="16" applyNumberFormat="1" applyFill="1"/>
    <xf numFmtId="2" fontId="18" fillId="0" borderId="13" xfId="16" applyNumberFormat="1" applyFill="1" applyBorder="1"/>
    <xf numFmtId="2" fontId="18" fillId="0" borderId="15" xfId="16" applyNumberFormat="1" applyFill="1" applyBorder="1"/>
    <xf numFmtId="0" fontId="17" fillId="0" borderId="30" xfId="16" applyFont="1" applyFill="1" applyBorder="1" applyAlignment="1">
      <alignment horizontal="left"/>
    </xf>
    <xf numFmtId="166" fontId="17" fillId="0" borderId="30" xfId="16" applyNumberFormat="1" applyFont="1" applyFill="1" applyBorder="1"/>
    <xf numFmtId="0" fontId="21" fillId="58" borderId="0" xfId="0" applyFont="1" applyFill="1"/>
    <xf numFmtId="0" fontId="7" fillId="0" borderId="0" xfId="0" applyFont="1" applyFill="1"/>
    <xf numFmtId="0" fontId="24" fillId="0" borderId="0" xfId="0" applyFont="1" applyFill="1"/>
    <xf numFmtId="166" fontId="0" fillId="0" borderId="0" xfId="0" applyNumberFormat="1" applyFill="1"/>
    <xf numFmtId="9" fontId="0" fillId="0" borderId="0" xfId="0" applyNumberFormat="1" applyFill="1"/>
    <xf numFmtId="9" fontId="24" fillId="0" borderId="0" xfId="0" applyNumberFormat="1" applyFont="1" applyFill="1"/>
    <xf numFmtId="166" fontId="0" fillId="0" borderId="13" xfId="0" applyNumberFormat="1" applyFill="1" applyBorder="1"/>
    <xf numFmtId="166" fontId="0" fillId="0" borderId="14" xfId="0" applyNumberFormat="1" applyFill="1" applyBorder="1"/>
    <xf numFmtId="9" fontId="0" fillId="0" borderId="14" xfId="0" applyNumberFormat="1" applyFill="1" applyBorder="1"/>
    <xf numFmtId="166" fontId="0" fillId="0" borderId="15" xfId="0" applyNumberFormat="1" applyFill="1" applyBorder="1"/>
    <xf numFmtId="166" fontId="0" fillId="0" borderId="0" xfId="0" applyNumberFormat="1" applyFill="1" applyAlignment="1">
      <alignment horizontal="left"/>
    </xf>
    <xf numFmtId="166" fontId="0" fillId="0" borderId="0" xfId="0" applyNumberFormat="1" applyFill="1" applyAlignment="1">
      <alignment horizontal="left" indent="1"/>
    </xf>
    <xf numFmtId="0" fontId="9" fillId="18" borderId="0" xfId="0" applyFont="1" applyFill="1" applyAlignment="1">
      <alignment vertical="center"/>
    </xf>
    <xf numFmtId="0" fontId="0" fillId="18" borderId="0" xfId="0" applyFill="1" applyAlignment="1">
      <alignment wrapText="1"/>
    </xf>
    <xf numFmtId="166" fontId="0" fillId="18" borderId="0" xfId="1" applyNumberFormat="1" applyFont="1" applyFill="1"/>
    <xf numFmtId="1" fontId="0" fillId="18" borderId="0" xfId="0" applyNumberFormat="1" applyFill="1"/>
    <xf numFmtId="166" fontId="0" fillId="18" borderId="0" xfId="0" applyNumberFormat="1" applyFill="1"/>
    <xf numFmtId="2" fontId="0" fillId="18" borderId="0" xfId="0" applyNumberFormat="1" applyFill="1"/>
    <xf numFmtId="0" fontId="21" fillId="0" borderId="0" xfId="0" applyFont="1" applyFill="1"/>
    <xf numFmtId="166" fontId="0" fillId="58" borderId="0" xfId="0" applyNumberFormat="1" applyFill="1" applyBorder="1"/>
    <xf numFmtId="43" fontId="2" fillId="0" borderId="0" xfId="0" applyNumberFormat="1" applyFont="1"/>
    <xf numFmtId="0" fontId="2" fillId="0" borderId="0" xfId="0" applyFont="1" applyAlignment="1">
      <alignment horizontal="left" indent="1"/>
    </xf>
    <xf numFmtId="166" fontId="0" fillId="0" borderId="1" xfId="0" applyNumberFormat="1" applyBorder="1"/>
    <xf numFmtId="9" fontId="0" fillId="8" borderId="17" xfId="0" applyNumberFormat="1" applyFill="1" applyBorder="1" applyAlignment="1">
      <alignment horizontal="center" vertical="center"/>
    </xf>
    <xf numFmtId="9" fontId="0" fillId="8" borderId="15" xfId="0" applyNumberFormat="1" applyFill="1" applyBorder="1" applyAlignment="1">
      <alignment horizontal="center" vertical="center"/>
    </xf>
    <xf numFmtId="0" fontId="0" fillId="0" borderId="12" xfId="0" applyBorder="1" applyAlignment="1">
      <alignment horizontal="center"/>
    </xf>
    <xf numFmtId="9" fontId="0" fillId="0" borderId="1" xfId="0" applyNumberFormat="1" applyBorder="1"/>
    <xf numFmtId="9" fontId="0" fillId="0" borderId="6" xfId="0" applyNumberFormat="1" applyBorder="1"/>
    <xf numFmtId="9" fontId="0" fillId="5" borderId="0" xfId="0" applyNumberFormat="1" applyFill="1" applyBorder="1"/>
    <xf numFmtId="0" fontId="0" fillId="5" borderId="0" xfId="0" applyFill="1" applyBorder="1"/>
    <xf numFmtId="9" fontId="0" fillId="8" borderId="12" xfId="0" applyNumberFormat="1" applyFill="1" applyBorder="1" applyAlignment="1">
      <alignment vertical="center"/>
    </xf>
    <xf numFmtId="0" fontId="2" fillId="3" borderId="11" xfId="0" applyFont="1" applyFill="1" applyBorder="1"/>
    <xf numFmtId="0" fontId="2" fillId="3" borderId="1" xfId="0" applyFont="1" applyFill="1" applyBorder="1"/>
    <xf numFmtId="0" fontId="2" fillId="3" borderId="10" xfId="0" applyFont="1" applyFill="1" applyBorder="1"/>
    <xf numFmtId="9" fontId="0" fillId="0" borderId="9" xfId="0" applyNumberFormat="1" applyBorder="1"/>
    <xf numFmtId="0" fontId="2" fillId="0" borderId="6" xfId="0" applyFont="1" applyBorder="1"/>
    <xf numFmtId="9" fontId="2" fillId="0" borderId="6" xfId="0" applyNumberFormat="1" applyFont="1" applyBorder="1"/>
    <xf numFmtId="9" fontId="0" fillId="5" borderId="0" xfId="0" applyNumberFormat="1" applyFill="1"/>
    <xf numFmtId="166" fontId="0" fillId="5" borderId="0" xfId="0" applyNumberFormat="1" applyFill="1" applyAlignment="1">
      <alignment horizontal="left" indent="1"/>
    </xf>
    <xf numFmtId="9" fontId="0" fillId="7" borderId="0" xfId="58" applyFont="1" applyFill="1" applyBorder="1" applyAlignment="1" applyProtection="1"/>
    <xf numFmtId="9" fontId="0" fillId="7" borderId="0" xfId="0" applyNumberFormat="1" applyFont="1" applyFill="1" applyBorder="1" applyAlignment="1" applyProtection="1"/>
    <xf numFmtId="9" fontId="0" fillId="10" borderId="42" xfId="0" applyNumberFormat="1" applyFont="1" applyFill="1" applyBorder="1" applyAlignment="1" applyProtection="1"/>
    <xf numFmtId="9" fontId="0" fillId="10" borderId="43" xfId="0" applyNumberFormat="1" applyFont="1" applyFill="1" applyBorder="1" applyAlignment="1" applyProtection="1"/>
    <xf numFmtId="0" fontId="0" fillId="3" borderId="0" xfId="0" applyFill="1" applyBorder="1" applyAlignment="1" applyProtection="1"/>
    <xf numFmtId="9" fontId="0" fillId="3" borderId="0" xfId="0" applyNumberFormat="1" applyFont="1" applyFill="1" applyBorder="1" applyAlignment="1" applyProtection="1">
      <alignment horizontal="center"/>
    </xf>
    <xf numFmtId="9" fontId="0" fillId="5" borderId="41" xfId="58" applyFont="1" applyFill="1" applyBorder="1" applyAlignment="1" applyProtection="1"/>
    <xf numFmtId="9" fontId="0" fillId="5" borderId="42" xfId="58" applyFont="1" applyFill="1" applyBorder="1" applyAlignment="1" applyProtection="1"/>
    <xf numFmtId="0" fontId="40" fillId="3" borderId="0" xfId="0" applyFont="1" applyFill="1" applyBorder="1" applyAlignment="1" applyProtection="1"/>
    <xf numFmtId="0" fontId="0" fillId="3" borderId="40" xfId="0" applyFont="1" applyFill="1" applyBorder="1" applyAlignment="1" applyProtection="1">
      <alignment horizontal="left" wrapText="1"/>
    </xf>
    <xf numFmtId="0" fontId="0" fillId="3" borderId="0" xfId="0" applyFont="1" applyFill="1" applyBorder="1" applyAlignment="1" applyProtection="1"/>
    <xf numFmtId="0" fontId="0" fillId="10" borderId="41" xfId="0" applyFill="1" applyBorder="1" applyAlignment="1" applyProtection="1"/>
    <xf numFmtId="9" fontId="0" fillId="5" borderId="43" xfId="58" applyFont="1" applyFill="1" applyBorder="1" applyAlignment="1" applyProtection="1"/>
    <xf numFmtId="9" fontId="0" fillId="7" borderId="40" xfId="58" applyFont="1" applyFill="1" applyBorder="1" applyAlignment="1" applyProtection="1"/>
    <xf numFmtId="9" fontId="0" fillId="7" borderId="42" xfId="0" applyNumberFormat="1" applyFont="1" applyFill="1" applyBorder="1" applyAlignment="1" applyProtection="1"/>
    <xf numFmtId="9" fontId="0" fillId="7" borderId="43" xfId="0" applyNumberFormat="1" applyFont="1" applyFill="1" applyBorder="1" applyAlignment="1" applyProtection="1"/>
    <xf numFmtId="168" fontId="0" fillId="7" borderId="0" xfId="58" applyNumberFormat="1" applyFont="1" applyFill="1" applyBorder="1" applyAlignment="1" applyProtection="1"/>
    <xf numFmtId="9" fontId="0" fillId="10" borderId="41" xfId="58" applyFont="1" applyFill="1" applyBorder="1" applyAlignment="1" applyProtection="1"/>
    <xf numFmtId="0" fontId="0" fillId="0" borderId="40"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0" fillId="7" borderId="0" xfId="0" applyFill="1" applyBorder="1" applyAlignment="1" applyProtection="1"/>
    <xf numFmtId="0" fontId="0" fillId="7" borderId="41" xfId="0" applyFill="1" applyBorder="1" applyAlignment="1" applyProtection="1"/>
    <xf numFmtId="0" fontId="0" fillId="3" borderId="40" xfId="0" applyFont="1" applyFill="1" applyBorder="1" applyAlignment="1" applyProtection="1">
      <alignment wrapText="1"/>
    </xf>
    <xf numFmtId="0" fontId="0" fillId="3" borderId="40" xfId="0" applyFont="1" applyFill="1" applyBorder="1" applyAlignment="1" applyProtection="1">
      <alignment horizontal="right" wrapText="1"/>
    </xf>
    <xf numFmtId="43" fontId="3" fillId="0" borderId="0" xfId="3" applyNumberFormat="1" applyFill="1" applyBorder="1"/>
    <xf numFmtId="0" fontId="13" fillId="0" borderId="0" xfId="3" applyFont="1" applyFill="1" applyAlignment="1"/>
    <xf numFmtId="0" fontId="3" fillId="3" borderId="40" xfId="3" applyFill="1" applyBorder="1"/>
    <xf numFmtId="0" fontId="0" fillId="3" borderId="40" xfId="0" applyFill="1" applyBorder="1"/>
    <xf numFmtId="0" fontId="0" fillId="5" borderId="44" xfId="0" applyFill="1" applyBorder="1"/>
    <xf numFmtId="0" fontId="0" fillId="3" borderId="44" xfId="0" applyFill="1" applyBorder="1"/>
    <xf numFmtId="0" fontId="15" fillId="0" borderId="0" xfId="0" applyFont="1" applyBorder="1"/>
    <xf numFmtId="0" fontId="0" fillId="0" borderId="41" xfId="0" applyBorder="1"/>
    <xf numFmtId="0" fontId="0" fillId="0" borderId="40" xfId="0" applyBorder="1" applyAlignment="1">
      <alignment wrapText="1"/>
    </xf>
    <xf numFmtId="0" fontId="0" fillId="18" borderId="43" xfId="0" applyFill="1" applyBorder="1" applyAlignment="1">
      <alignment horizontal="left"/>
    </xf>
    <xf numFmtId="0" fontId="0" fillId="10" borderId="43" xfId="0" applyFill="1" applyBorder="1" applyAlignment="1">
      <alignment horizontal="left"/>
    </xf>
    <xf numFmtId="0" fontId="0" fillId="19" borderId="43" xfId="0" applyFill="1" applyBorder="1" applyAlignment="1">
      <alignment horizontal="left"/>
    </xf>
    <xf numFmtId="0" fontId="0" fillId="0" borderId="40" xfId="0" applyBorder="1" applyAlignment="1">
      <alignment horizontal="left"/>
    </xf>
    <xf numFmtId="0" fontId="0" fillId="20" borderId="43" xfId="0" applyFill="1" applyBorder="1"/>
    <xf numFmtId="0" fontId="0" fillId="21" borderId="43" xfId="0" applyFill="1" applyBorder="1"/>
    <xf numFmtId="0" fontId="0" fillId="5" borderId="43" xfId="0" applyFill="1" applyBorder="1"/>
    <xf numFmtId="0" fontId="0" fillId="22" borderId="43" xfId="0" applyFill="1" applyBorder="1"/>
    <xf numFmtId="0" fontId="0" fillId="0" borderId="40" xfId="0" applyBorder="1"/>
    <xf numFmtId="0" fontId="17" fillId="0" borderId="0" xfId="0" applyFont="1" applyBorder="1" applyAlignment="1">
      <alignment horizontal="left"/>
    </xf>
    <xf numFmtId="2" fontId="0" fillId="58" borderId="0" xfId="0" applyNumberFormat="1" applyFill="1"/>
    <xf numFmtId="1" fontId="0" fillId="0" borderId="0" xfId="0" applyNumberFormat="1" applyFill="1"/>
    <xf numFmtId="0" fontId="13" fillId="0" borderId="0" xfId="0" applyFont="1" applyFill="1"/>
    <xf numFmtId="166" fontId="0" fillId="58" borderId="0" xfId="1" applyNumberFormat="1" applyFont="1" applyFill="1"/>
    <xf numFmtId="43" fontId="0" fillId="58" borderId="0" xfId="0" applyNumberFormat="1" applyFill="1"/>
    <xf numFmtId="170" fontId="0" fillId="58" borderId="0" xfId="0" applyNumberFormat="1" applyFill="1"/>
    <xf numFmtId="10" fontId="0" fillId="0" borderId="0" xfId="0" applyNumberFormat="1"/>
    <xf numFmtId="9" fontId="0" fillId="10" borderId="40" xfId="2" applyFont="1" applyFill="1" applyBorder="1"/>
    <xf numFmtId="9" fontId="0" fillId="0" borderId="0" xfId="2" applyFont="1" applyAlignment="1">
      <alignment horizontal="right"/>
    </xf>
    <xf numFmtId="0" fontId="1" fillId="0" borderId="0" xfId="0" applyFont="1" applyFill="1" applyBorder="1"/>
    <xf numFmtId="0" fontId="1" fillId="0" borderId="8" xfId="0" applyFont="1" applyFill="1" applyBorder="1"/>
    <xf numFmtId="0" fontId="13" fillId="59" borderId="0" xfId="0" applyFont="1" applyFill="1" applyBorder="1"/>
    <xf numFmtId="0" fontId="13" fillId="59" borderId="0" xfId="0" applyFont="1" applyFill="1" applyBorder="1" applyAlignment="1">
      <alignment wrapText="1"/>
    </xf>
    <xf numFmtId="9" fontId="1" fillId="16" borderId="0" xfId="60" applyFont="1" applyFill="1" applyBorder="1" applyAlignment="1">
      <alignment wrapText="1"/>
    </xf>
    <xf numFmtId="0" fontId="13" fillId="59" borderId="8" xfId="0" applyFont="1" applyFill="1" applyBorder="1" applyAlignment="1">
      <alignment wrapText="1"/>
    </xf>
    <xf numFmtId="9" fontId="13" fillId="0" borderId="0" xfId="0" applyNumberFormat="1" applyFont="1" applyFill="1" applyBorder="1"/>
    <xf numFmtId="0" fontId="13" fillId="0" borderId="0" xfId="0" applyFont="1" applyFill="1" applyBorder="1" applyAlignment="1">
      <alignment horizontal="center"/>
    </xf>
    <xf numFmtId="9" fontId="1" fillId="16" borderId="0" xfId="60" applyFont="1" applyFill="1" applyBorder="1"/>
    <xf numFmtId="0" fontId="13" fillId="0" borderId="8" xfId="0" applyFont="1" applyFill="1" applyBorder="1"/>
    <xf numFmtId="9" fontId="1" fillId="16" borderId="0" xfId="0" applyNumberFormat="1" applyFont="1" applyFill="1" applyBorder="1"/>
    <xf numFmtId="0" fontId="1" fillId="16" borderId="0" xfId="0" applyFont="1" applyFill="1" applyBorder="1"/>
    <xf numFmtId="0" fontId="13" fillId="59" borderId="0" xfId="0" applyFont="1" applyFill="1" applyBorder="1" applyAlignment="1">
      <alignment horizontal="center"/>
    </xf>
    <xf numFmtId="0" fontId="13" fillId="0" borderId="9" xfId="0" applyFont="1" applyFill="1" applyBorder="1" applyAlignment="1"/>
    <xf numFmtId="0" fontId="13" fillId="59" borderId="0" xfId="0" applyFont="1" applyFill="1" applyBorder="1" applyAlignment="1"/>
    <xf numFmtId="9" fontId="0" fillId="0" borderId="0" xfId="0" applyNumberFormat="1" applyBorder="1" applyAlignment="1">
      <alignment horizontal="center"/>
    </xf>
    <xf numFmtId="9" fontId="0" fillId="5" borderId="0" xfId="2" applyFont="1" applyFill="1"/>
    <xf numFmtId="0" fontId="37" fillId="60" borderId="0" xfId="0" applyFont="1" applyFill="1" applyBorder="1" applyAlignment="1">
      <alignment horizontal="center" wrapText="1"/>
    </xf>
    <xf numFmtId="173" fontId="0" fillId="0" borderId="0" xfId="0" applyNumberFormat="1"/>
    <xf numFmtId="0" fontId="1" fillId="0" borderId="0" xfId="61" applyFont="1"/>
    <xf numFmtId="0" fontId="1" fillId="0" borderId="0" xfId="61"/>
    <xf numFmtId="0" fontId="1" fillId="3" borderId="0" xfId="61" applyFill="1" applyAlignment="1">
      <alignment wrapText="1"/>
    </xf>
    <xf numFmtId="9" fontId="1" fillId="0" borderId="0" xfId="61" applyNumberFormat="1"/>
    <xf numFmtId="9" fontId="0" fillId="0" borderId="6" xfId="0" applyNumberFormat="1" applyBorder="1" applyAlignment="1">
      <alignment horizontal="center"/>
    </xf>
    <xf numFmtId="9" fontId="0" fillId="5" borderId="6" xfId="0" applyNumberFormat="1" applyFill="1" applyBorder="1"/>
    <xf numFmtId="0" fontId="13" fillId="0" borderId="7" xfId="0" applyFont="1" applyBorder="1"/>
    <xf numFmtId="0" fontId="0" fillId="3" borderId="13" xfId="0" applyFill="1" applyBorder="1" applyAlignment="1">
      <alignment horizontal="center" vertical="center" wrapText="1"/>
    </xf>
    <xf numFmtId="0" fontId="0" fillId="3" borderId="14" xfId="0" applyFill="1" applyBorder="1" applyAlignment="1">
      <alignment horizontal="center" vertical="center" wrapText="1"/>
    </xf>
    <xf numFmtId="0" fontId="0" fillId="3" borderId="15" xfId="0" applyFill="1" applyBorder="1" applyAlignment="1">
      <alignment horizontal="center" vertical="center" wrapText="1"/>
    </xf>
    <xf numFmtId="0" fontId="3" fillId="3" borderId="13" xfId="3" applyFill="1" applyBorder="1" applyAlignment="1">
      <alignment horizontal="center"/>
    </xf>
    <xf numFmtId="0" fontId="3" fillId="3" borderId="15" xfId="3" applyFill="1" applyBorder="1" applyAlignment="1">
      <alignment horizontal="center"/>
    </xf>
    <xf numFmtId="0" fontId="3" fillId="3" borderId="2" xfId="3" applyFill="1" applyBorder="1" applyAlignment="1">
      <alignment horizontal="center"/>
    </xf>
    <xf numFmtId="0" fontId="3" fillId="3" borderId="4" xfId="3" applyFill="1" applyBorder="1" applyAlignment="1">
      <alignment horizontal="center"/>
    </xf>
    <xf numFmtId="0" fontId="3" fillId="3" borderId="3" xfId="3" applyFill="1" applyBorder="1" applyAlignment="1">
      <alignment horizontal="center"/>
    </xf>
    <xf numFmtId="9" fontId="0" fillId="0" borderId="0" xfId="2" applyFont="1" applyAlignment="1">
      <alignment horizontal="center"/>
    </xf>
    <xf numFmtId="0" fontId="3" fillId="3" borderId="14" xfId="3" applyFill="1" applyBorder="1" applyAlignment="1">
      <alignment horizontal="center"/>
    </xf>
    <xf numFmtId="2" fontId="0" fillId="10" borderId="16" xfId="0" applyNumberFormat="1" applyFill="1" applyBorder="1" applyAlignment="1">
      <alignment horizontal="center" vertical="center"/>
    </xf>
    <xf numFmtId="2" fontId="0" fillId="10" borderId="17" xfId="0" applyNumberFormat="1" applyFill="1" applyBorder="1" applyAlignment="1">
      <alignment horizontal="center" vertical="center"/>
    </xf>
    <xf numFmtId="1" fontId="0" fillId="10" borderId="16" xfId="0" applyNumberFormat="1" applyFill="1" applyBorder="1" applyAlignment="1">
      <alignment horizontal="center" vertical="center"/>
    </xf>
    <xf numFmtId="1" fontId="0" fillId="10" borderId="17" xfId="0" applyNumberFormat="1" applyFill="1" applyBorder="1" applyAlignment="1">
      <alignment horizontal="center" vertical="center"/>
    </xf>
    <xf numFmtId="2" fontId="0" fillId="19" borderId="16" xfId="0" applyNumberFormat="1" applyFill="1" applyBorder="1" applyAlignment="1">
      <alignment horizontal="center" vertical="center"/>
    </xf>
    <xf numFmtId="2" fontId="0" fillId="19" borderId="17" xfId="0" applyNumberFormat="1" applyFill="1" applyBorder="1" applyAlignment="1">
      <alignment horizontal="center" vertical="center"/>
    </xf>
    <xf numFmtId="1" fontId="0" fillId="19" borderId="16" xfId="0" applyNumberFormat="1" applyFill="1" applyBorder="1" applyAlignment="1">
      <alignment horizontal="center" vertical="center"/>
    </xf>
    <xf numFmtId="1" fontId="0" fillId="19" borderId="17" xfId="0" applyNumberFormat="1" applyFill="1" applyBorder="1" applyAlignment="1">
      <alignment horizontal="center" vertical="center"/>
    </xf>
    <xf numFmtId="43" fontId="3" fillId="0" borderId="0" xfId="1" applyNumberFormat="1" applyFont="1" applyFill="1" applyAlignment="1">
      <alignment horizontal="center" vertical="center"/>
    </xf>
    <xf numFmtId="0" fontId="0" fillId="3" borderId="0" xfId="0" applyFill="1" applyBorder="1" applyAlignment="1">
      <alignment horizontal="center" vertical="center"/>
    </xf>
    <xf numFmtId="0" fontId="0" fillId="12" borderId="12" xfId="0" applyFill="1" applyBorder="1" applyAlignment="1">
      <alignment horizontal="center" vertical="center" textRotation="90"/>
    </xf>
    <xf numFmtId="9" fontId="0" fillId="8" borderId="16" xfId="0" applyNumberFormat="1" applyFill="1" applyBorder="1" applyAlignment="1">
      <alignment horizontal="center" vertical="center"/>
    </xf>
    <xf numFmtId="9" fontId="0" fillId="8" borderId="28" xfId="0" applyNumberFormat="1" applyFill="1" applyBorder="1" applyAlignment="1">
      <alignment horizontal="center" vertical="center"/>
    </xf>
    <xf numFmtId="9" fontId="0" fillId="8" borderId="17" xfId="0" applyNumberFormat="1" applyFill="1" applyBorder="1" applyAlignment="1">
      <alignment horizontal="center" vertical="center"/>
    </xf>
    <xf numFmtId="9" fontId="0" fillId="12" borderId="16" xfId="0" applyNumberFormat="1" applyFill="1" applyBorder="1" applyAlignment="1">
      <alignment horizontal="center" vertical="center"/>
    </xf>
    <xf numFmtId="0" fontId="0" fillId="12" borderId="28" xfId="0" applyFill="1" applyBorder="1" applyAlignment="1">
      <alignment horizontal="center" vertical="center"/>
    </xf>
    <xf numFmtId="0" fontId="0" fillId="12" borderId="17" xfId="0" applyFill="1" applyBorder="1" applyAlignment="1">
      <alignment horizontal="center" vertical="center"/>
    </xf>
    <xf numFmtId="9" fontId="0" fillId="8" borderId="10" xfId="0" applyNumberFormat="1" applyFill="1" applyBorder="1" applyAlignment="1">
      <alignment horizontal="center" vertical="center"/>
    </xf>
    <xf numFmtId="9" fontId="0" fillId="8" borderId="8" xfId="0" applyNumberFormat="1" applyFill="1" applyBorder="1" applyAlignment="1">
      <alignment horizontal="center" vertical="center"/>
    </xf>
    <xf numFmtId="9" fontId="0" fillId="8" borderId="5" xfId="0" applyNumberFormat="1" applyFill="1" applyBorder="1" applyAlignment="1">
      <alignment horizontal="center" vertical="center"/>
    </xf>
    <xf numFmtId="0" fontId="0" fillId="0" borderId="12" xfId="0" applyBorder="1" applyAlignment="1">
      <alignment horizontal="center" vertical="center"/>
    </xf>
    <xf numFmtId="0" fontId="0" fillId="8" borderId="28" xfId="0" applyFill="1" applyBorder="1" applyAlignment="1">
      <alignment horizontal="center" vertical="center"/>
    </xf>
    <xf numFmtId="0" fontId="0" fillId="8" borderId="17" xfId="0" applyFill="1" applyBorder="1" applyAlignment="1">
      <alignment horizontal="center" vertical="center"/>
    </xf>
    <xf numFmtId="0" fontId="0" fillId="0" borderId="13" xfId="0" applyNumberFormat="1" applyFont="1" applyFill="1" applyBorder="1" applyAlignment="1" applyProtection="1">
      <alignment horizontal="center" wrapText="1"/>
    </xf>
    <xf numFmtId="0" fontId="0" fillId="0" borderId="14" xfId="0" applyNumberFormat="1" applyFont="1" applyFill="1" applyBorder="1" applyAlignment="1" applyProtection="1">
      <alignment horizontal="center" wrapText="1"/>
    </xf>
    <xf numFmtId="0" fontId="0" fillId="0" borderId="15" xfId="0" applyNumberFormat="1" applyFont="1" applyFill="1" applyBorder="1" applyAlignment="1" applyProtection="1">
      <alignment horizontal="center" wrapText="1"/>
    </xf>
    <xf numFmtId="0" fontId="0" fillId="0" borderId="16" xfId="0" applyNumberFormat="1" applyFont="1" applyFill="1" applyBorder="1" applyAlignment="1" applyProtection="1">
      <alignment horizontal="center" wrapText="1"/>
    </xf>
    <xf numFmtId="0" fontId="0" fillId="0" borderId="17" xfId="0" applyNumberFormat="1" applyFont="1" applyFill="1" applyBorder="1" applyAlignment="1" applyProtection="1">
      <alignment horizontal="center" wrapText="1"/>
    </xf>
    <xf numFmtId="0" fontId="3" fillId="3" borderId="12" xfId="3" applyFill="1" applyBorder="1" applyAlignment="1">
      <alignment horizontal="center"/>
    </xf>
    <xf numFmtId="168" fontId="3" fillId="0" borderId="12" xfId="2" applyNumberFormat="1" applyFont="1" applyBorder="1" applyAlignment="1">
      <alignment horizontal="center"/>
    </xf>
    <xf numFmtId="9" fontId="3" fillId="0" borderId="12" xfId="2" applyFont="1" applyBorder="1" applyAlignment="1">
      <alignment horizontal="center"/>
    </xf>
    <xf numFmtId="168" fontId="3" fillId="0" borderId="1" xfId="3" applyNumberFormat="1" applyBorder="1" applyAlignment="1">
      <alignment horizontal="center"/>
    </xf>
    <xf numFmtId="0" fontId="3" fillId="0" borderId="1" xfId="3" applyBorder="1" applyAlignment="1">
      <alignment horizontal="center"/>
    </xf>
  </cellXfs>
  <cellStyles count="62">
    <cellStyle name="20% - Accent1 2" xfId="34"/>
    <cellStyle name="20% - Accent2 2" xfId="38"/>
    <cellStyle name="20% - Accent3 2" xfId="42"/>
    <cellStyle name="20% - Accent4 2" xfId="46"/>
    <cellStyle name="20% - Accent5 2" xfId="50"/>
    <cellStyle name="20% - Accent6 2" xfId="54"/>
    <cellStyle name="40% - Accent1 2" xfId="35"/>
    <cellStyle name="40% - Accent2 2" xfId="39"/>
    <cellStyle name="40% - Accent3 2" xfId="43"/>
    <cellStyle name="40% - Accent4 2" xfId="47"/>
    <cellStyle name="40% - Accent5 2" xfId="51"/>
    <cellStyle name="40% - Accent6 2" xfId="55"/>
    <cellStyle name="60% - Accent1 2" xfId="36"/>
    <cellStyle name="60% - Accent2 2" xfId="40"/>
    <cellStyle name="60% - Accent3 2" xfId="44"/>
    <cellStyle name="60% - Accent4 2" xfId="48"/>
    <cellStyle name="60% - Accent5 2" xfId="52"/>
    <cellStyle name="60% - Accent6 2" xfId="56"/>
    <cellStyle name="Accent1 2" xfId="33"/>
    <cellStyle name="Accent2 2" xfId="37"/>
    <cellStyle name="Accent3 2" xfId="41"/>
    <cellStyle name="Accent4 2" xfId="45"/>
    <cellStyle name="Accent5 2" xfId="49"/>
    <cellStyle name="Accent6 2" xfId="53"/>
    <cellStyle name="Bad 2" xfId="22"/>
    <cellStyle name="Calculation 2" xfId="26"/>
    <cellStyle name="Check Cell 2" xfId="28"/>
    <cellStyle name="Comma" xfId="1" builtinId="3"/>
    <cellStyle name="Comma 2" xfId="10"/>
    <cellStyle name="Comma 3" xfId="57"/>
    <cellStyle name="Currency" xfId="13" builtinId="4"/>
    <cellStyle name="Currency 2" xfId="59"/>
    <cellStyle name="Explanatory Text 2" xfId="31"/>
    <cellStyle name="Good 2" xfId="21"/>
    <cellStyle name="Heading 1 2" xfId="17"/>
    <cellStyle name="Heading 2 2" xfId="18"/>
    <cellStyle name="Heading 3 2" xfId="19"/>
    <cellStyle name="Heading 4 2" xfId="20"/>
    <cellStyle name="Input 2" xfId="24"/>
    <cellStyle name="Linked Cell 2" xfId="27"/>
    <cellStyle name="Neutral 2" xfId="23"/>
    <cellStyle name="Normal" xfId="0" builtinId="0"/>
    <cellStyle name="Normal 13" xfId="14"/>
    <cellStyle name="Normal 2" xfId="12"/>
    <cellStyle name="Normal 3" xfId="7"/>
    <cellStyle name="Normal 4" xfId="16"/>
    <cellStyle name="Normal 5" xfId="61"/>
    <cellStyle name="Normal_PC-LPDPackageNew-5P" xfId="3"/>
    <cellStyle name="Note 2" xfId="30"/>
    <cellStyle name="Output 2" xfId="25"/>
    <cellStyle name="Percent" xfId="2" builtinId="5"/>
    <cellStyle name="Percent 2" xfId="11"/>
    <cellStyle name="Percent 2 3" xfId="60"/>
    <cellStyle name="Percent 3" xfId="58"/>
    <cellStyle name="Title" xfId="15" builtinId="15" customBuiltin="1"/>
    <cellStyle name="Total 2" xfId="32"/>
    <cellStyle name="Warning Text 2" xfId="29"/>
    <cellStyle name="XLConnect.Boolean" xfId="8"/>
    <cellStyle name="XLConnect.DateTime" xfId="9"/>
    <cellStyle name="XLConnect.Header" xfId="4"/>
    <cellStyle name="XLConnect.Numeric" xfId="5"/>
    <cellStyle name="XLConnect.String" xfId="6"/>
  </cellStyles>
  <dxfs count="0"/>
  <tableStyles count="0" defaultTableStyle="TableStyleMedium2" defaultPivotStyle="PivotStyleLight16"/>
  <colors>
    <mruColors>
      <color rgb="FFFFFF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plotArea>
      <c:layout/>
      <c:barChart>
        <c:barDir val="col"/>
        <c:grouping val="clustered"/>
        <c:ser>
          <c:idx val="0"/>
          <c:order val="0"/>
          <c:tx>
            <c:strRef>
              <c:f>Flyover!$F$86</c:f>
              <c:strCache>
                <c:ptCount val="1"/>
                <c:pt idx="0">
                  <c:v>Lighting Hours Weighted</c:v>
                </c:pt>
              </c:strCache>
            </c:strRef>
          </c:tx>
          <c:cat>
            <c:strRef>
              <c:f>Flyover!$B$87:$B$97</c:f>
              <c:strCache>
                <c:ptCount val="11"/>
                <c:pt idx="0">
                  <c:v>Assembly</c:v>
                </c:pt>
                <c:pt idx="1">
                  <c:v>Grocery</c:v>
                </c:pt>
                <c:pt idx="2">
                  <c:v>Lodging</c:v>
                </c:pt>
                <c:pt idx="3">
                  <c:v>Office</c:v>
                </c:pt>
                <c:pt idx="4">
                  <c:v>Other</c:v>
                </c:pt>
                <c:pt idx="5">
                  <c:v>Residential Care</c:v>
                </c:pt>
                <c:pt idx="6">
                  <c:v>Restaurant</c:v>
                </c:pt>
                <c:pt idx="7">
                  <c:v>Retail/Service</c:v>
                </c:pt>
                <c:pt idx="8">
                  <c:v>School K-12</c:v>
                </c:pt>
                <c:pt idx="9">
                  <c:v>Warehouse</c:v>
                </c:pt>
                <c:pt idx="10">
                  <c:v>Grand Total</c:v>
                </c:pt>
              </c:strCache>
            </c:strRef>
          </c:cat>
          <c:val>
            <c:numRef>
              <c:f>Flyover!$F$87:$F$97</c:f>
              <c:numCache>
                <c:formatCode>0</c:formatCode>
                <c:ptCount val="11"/>
                <c:pt idx="0">
                  <c:v>2967.8627071516012</c:v>
                </c:pt>
                <c:pt idx="1">
                  <c:v>7180.9530695134035</c:v>
                </c:pt>
                <c:pt idx="2">
                  <c:v>2924.0724824030326</c:v>
                </c:pt>
                <c:pt idx="3">
                  <c:v>2996.929816600104</c:v>
                </c:pt>
                <c:pt idx="4">
                  <c:v>4049.7798031758457</c:v>
                </c:pt>
                <c:pt idx="5">
                  <c:v>5629.1089151696196</c:v>
                </c:pt>
                <c:pt idx="6">
                  <c:v>5405.868510801869</c:v>
                </c:pt>
                <c:pt idx="7">
                  <c:v>4224.9019225439497</c:v>
                </c:pt>
                <c:pt idx="8">
                  <c:v>2683.598548342979</c:v>
                </c:pt>
                <c:pt idx="9">
                  <c:v>2669.8160168503773</c:v>
                </c:pt>
                <c:pt idx="10">
                  <c:v>3505.4325425970278</c:v>
                </c:pt>
              </c:numCache>
            </c:numRef>
          </c:val>
        </c:ser>
        <c:axId val="267051776"/>
        <c:axId val="267053312"/>
      </c:barChart>
      <c:catAx>
        <c:axId val="267051776"/>
        <c:scaling>
          <c:orientation val="minMax"/>
        </c:scaling>
        <c:axPos val="b"/>
        <c:numFmt formatCode="General" sourceLinked="1"/>
        <c:tickLblPos val="nextTo"/>
        <c:crossAx val="267053312"/>
        <c:crosses val="autoZero"/>
        <c:auto val="1"/>
        <c:lblAlgn val="ctr"/>
        <c:lblOffset val="100"/>
      </c:catAx>
      <c:valAx>
        <c:axId val="267053312"/>
        <c:scaling>
          <c:orientation val="minMax"/>
        </c:scaling>
        <c:axPos val="l"/>
        <c:majorGridlines/>
        <c:numFmt formatCode="0" sourceLinked="1"/>
        <c:tickLblPos val="nextTo"/>
        <c:crossAx val="267051776"/>
        <c:crosses val="autoZero"/>
        <c:crossBetween val="between"/>
      </c:valAx>
    </c:plotArea>
    <c:legend>
      <c:legendPos val="b"/>
    </c:legend>
    <c:plotVisOnly val="1"/>
  </c:chart>
  <c:printSettings>
    <c:headerFooter/>
    <c:pageMargins b="0.75000000000000444" l="0.70000000000000062" r="0.70000000000000062" t="0.750000000000004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strRef>
          <c:f>'CBSA LPD Dist t53'!$E$191</c:f>
          <c:strCache>
            <c:ptCount val="1"/>
            <c:pt idx="0">
              <c:v>Warehouse</c:v>
            </c:pt>
          </c:strCache>
        </c:strRef>
      </c:tx>
    </c:title>
    <c:plotArea>
      <c:layout/>
      <c:barChart>
        <c:barDir val="col"/>
        <c:grouping val="clustered"/>
        <c:ser>
          <c:idx val="0"/>
          <c:order val="0"/>
          <c:val>
            <c:numRef>
              <c:f>'CBSA LPD Dist t53'!$E$193:$E$235</c:f>
              <c:numCache>
                <c:formatCode>0.0</c:formatCode>
                <c:ptCount val="43"/>
                <c:pt idx="0">
                  <c:v>0.16285714285714301</c:v>
                </c:pt>
                <c:pt idx="1">
                  <c:v>0.21246628975265</c:v>
                </c:pt>
                <c:pt idx="2">
                  <c:v>0.21361384615384599</c:v>
                </c:pt>
                <c:pt idx="3">
                  <c:v>0.217113506493506</c:v>
                </c:pt>
                <c:pt idx="4">
                  <c:v>0.224</c:v>
                </c:pt>
                <c:pt idx="5">
                  <c:v>0.245754896331738</c:v>
                </c:pt>
                <c:pt idx="6">
                  <c:v>0.26984000000000002</c:v>
                </c:pt>
                <c:pt idx="7">
                  <c:v>0.28703395522388098</c:v>
                </c:pt>
                <c:pt idx="8">
                  <c:v>0.28879741594446201</c:v>
                </c:pt>
                <c:pt idx="9">
                  <c:v>0.35282394366197201</c:v>
                </c:pt>
                <c:pt idx="10">
                  <c:v>0.359410909090909</c:v>
                </c:pt>
                <c:pt idx="11">
                  <c:v>0.40701162615103698</c:v>
                </c:pt>
                <c:pt idx="12">
                  <c:v>0.44233055885850198</c:v>
                </c:pt>
                <c:pt idx="13">
                  <c:v>0.47248299549307399</c:v>
                </c:pt>
                <c:pt idx="14">
                  <c:v>0.53804074074074104</c:v>
                </c:pt>
                <c:pt idx="15">
                  <c:v>0.54502006847319295</c:v>
                </c:pt>
                <c:pt idx="16">
                  <c:v>0.57525203588423601</c:v>
                </c:pt>
                <c:pt idx="17">
                  <c:v>0.57838250961259297</c:v>
                </c:pt>
                <c:pt idx="18">
                  <c:v>0.58729457926684903</c:v>
                </c:pt>
                <c:pt idx="19">
                  <c:v>0.60250333669224998</c:v>
                </c:pt>
                <c:pt idx="20" formatCode="0.000">
                  <c:v>0.60279303730183997</c:v>
                </c:pt>
                <c:pt idx="21">
                  <c:v>0.68781482218731105</c:v>
                </c:pt>
                <c:pt idx="22">
                  <c:v>0.69428293923353801</c:v>
                </c:pt>
                <c:pt idx="23">
                  <c:v>0.702515959821429</c:v>
                </c:pt>
                <c:pt idx="24">
                  <c:v>0.74193486057062996</c:v>
                </c:pt>
                <c:pt idx="25">
                  <c:v>0.78751455472282705</c:v>
                </c:pt>
                <c:pt idx="26">
                  <c:v>0.80600571428571399</c:v>
                </c:pt>
                <c:pt idx="27">
                  <c:v>0.92740244020266305</c:v>
                </c:pt>
                <c:pt idx="28">
                  <c:v>0.95789744953605005</c:v>
                </c:pt>
                <c:pt idx="29">
                  <c:v>0.96925092095529597</c:v>
                </c:pt>
                <c:pt idx="30">
                  <c:v>0.98910921433061005</c:v>
                </c:pt>
                <c:pt idx="31">
                  <c:v>1.0062544791108301</c:v>
                </c:pt>
                <c:pt idx="32">
                  <c:v>1.0113497660687001</c:v>
                </c:pt>
                <c:pt idx="33">
                  <c:v>1.0121846604787501</c:v>
                </c:pt>
                <c:pt idx="34">
                  <c:v>1.03210810810811</c:v>
                </c:pt>
                <c:pt idx="35">
                  <c:v>1.07041641641642</c:v>
                </c:pt>
                <c:pt idx="36">
                  <c:v>1.07883470397328</c:v>
                </c:pt>
                <c:pt idx="37">
                  <c:v>1.09076115169221</c:v>
                </c:pt>
                <c:pt idx="38">
                  <c:v>1.1200000000000001</c:v>
                </c:pt>
                <c:pt idx="39">
                  <c:v>1.2248762321122</c:v>
                </c:pt>
                <c:pt idx="40">
                  <c:v>1.24328744939271</c:v>
                </c:pt>
                <c:pt idx="41">
                  <c:v>1.25</c:v>
                </c:pt>
                <c:pt idx="42">
                  <c:v>1.2942524495668299</c:v>
                </c:pt>
              </c:numCache>
            </c:numRef>
          </c:val>
        </c:ser>
        <c:axId val="274109568"/>
        <c:axId val="274111488"/>
      </c:barChart>
      <c:catAx>
        <c:axId val="274109568"/>
        <c:scaling>
          <c:orientation val="minMax"/>
        </c:scaling>
        <c:axPos val="b"/>
        <c:title>
          <c:tx>
            <c:rich>
              <a:bodyPr/>
              <a:lstStyle/>
              <a:p>
                <a:pPr>
                  <a:defRPr/>
                </a:pPr>
                <a:r>
                  <a:rPr lang="en-US"/>
                  <a:t>Site</a:t>
                </a:r>
              </a:p>
            </c:rich>
          </c:tx>
        </c:title>
        <c:tickLblPos val="nextTo"/>
        <c:txPr>
          <a:bodyPr/>
          <a:lstStyle/>
          <a:p>
            <a:pPr>
              <a:defRPr sz="800"/>
            </a:pPr>
            <a:endParaRPr lang="en-US"/>
          </a:p>
        </c:txPr>
        <c:crossAx val="274111488"/>
        <c:crosses val="autoZero"/>
        <c:auto val="1"/>
        <c:lblAlgn val="ctr"/>
        <c:lblOffset val="100"/>
      </c:catAx>
      <c:valAx>
        <c:axId val="274111488"/>
        <c:scaling>
          <c:orientation val="minMax"/>
        </c:scaling>
        <c:axPos val="l"/>
        <c:majorGridlines/>
        <c:title>
          <c:tx>
            <c:rich>
              <a:bodyPr rot="-5400000" vert="horz"/>
              <a:lstStyle/>
              <a:p>
                <a:pPr>
                  <a:defRPr/>
                </a:pPr>
                <a:r>
                  <a:rPr lang="en-US"/>
                  <a:t>Lighting Power Density (Watt/SF)</a:t>
                </a:r>
              </a:p>
            </c:rich>
          </c:tx>
        </c:title>
        <c:numFmt formatCode="0.0" sourceLinked="1"/>
        <c:tickLblPos val="nextTo"/>
        <c:crossAx val="274109568"/>
        <c:crosses val="autoZero"/>
        <c:crossBetween val="between"/>
      </c:valAx>
    </c:plotArea>
    <c:plotVisOnly val="1"/>
  </c:chart>
  <c:txPr>
    <a:bodyPr/>
    <a:lstStyle/>
    <a:p>
      <a:pPr>
        <a:defRPr sz="1400"/>
      </a:pPr>
      <a:endParaRPr lang="en-US"/>
    </a:p>
  </c:txPr>
  <c:printSettings>
    <c:headerFooter/>
    <c:pageMargins b="0.75000000000000511" l="0.70000000000000062" r="0.70000000000000062" t="0.750000000000005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5.7905074365704294E-2"/>
          <c:y val="5.1400554097404488E-2"/>
          <c:w val="0.76629068241470721"/>
          <c:h val="0.72150845727618074"/>
        </c:manualLayout>
      </c:layout>
      <c:barChart>
        <c:barDir val="col"/>
        <c:grouping val="clustered"/>
        <c:ser>
          <c:idx val="0"/>
          <c:order val="0"/>
          <c:cat>
            <c:numRef>
              <c:f>'CBSA LPD Dist t53'!$G$192:$G$211</c:f>
              <c:numCache>
                <c:formatCode>General</c:formatCode>
                <c:ptCount val="20"/>
                <c:pt idx="0">
                  <c:v>0.1</c:v>
                </c:pt>
                <c:pt idx="1">
                  <c:v>0.2</c:v>
                </c:pt>
                <c:pt idx="2">
                  <c:v>0.3</c:v>
                </c:pt>
                <c:pt idx="3">
                  <c:v>0.4</c:v>
                </c:pt>
                <c:pt idx="4">
                  <c:v>0.5</c:v>
                </c:pt>
                <c:pt idx="5">
                  <c:v>0.6</c:v>
                </c:pt>
                <c:pt idx="6">
                  <c:v>0.7</c:v>
                </c:pt>
                <c:pt idx="7">
                  <c:v>0.8</c:v>
                </c:pt>
                <c:pt idx="8">
                  <c:v>0.9</c:v>
                </c:pt>
                <c:pt idx="9" formatCode="0.0">
                  <c:v>1</c:v>
                </c:pt>
                <c:pt idx="10">
                  <c:v>1.1000000000000001</c:v>
                </c:pt>
                <c:pt idx="11">
                  <c:v>1.2</c:v>
                </c:pt>
                <c:pt idx="12">
                  <c:v>1.3</c:v>
                </c:pt>
                <c:pt idx="13">
                  <c:v>1.4</c:v>
                </c:pt>
                <c:pt idx="14">
                  <c:v>1.5</c:v>
                </c:pt>
                <c:pt idx="15">
                  <c:v>1.6</c:v>
                </c:pt>
                <c:pt idx="16">
                  <c:v>1.7</c:v>
                </c:pt>
                <c:pt idx="17">
                  <c:v>1.8</c:v>
                </c:pt>
                <c:pt idx="18">
                  <c:v>1.9</c:v>
                </c:pt>
                <c:pt idx="19">
                  <c:v>2</c:v>
                </c:pt>
              </c:numCache>
            </c:numRef>
          </c:cat>
          <c:val>
            <c:numRef>
              <c:f>'CBSA LPD Dist t53'!$H$192:$H$211</c:f>
              <c:numCache>
                <c:formatCode>General</c:formatCode>
                <c:ptCount val="20"/>
                <c:pt idx="0">
                  <c:v>0</c:v>
                </c:pt>
                <c:pt idx="1">
                  <c:v>1</c:v>
                </c:pt>
                <c:pt idx="2">
                  <c:v>8</c:v>
                </c:pt>
                <c:pt idx="3">
                  <c:v>2</c:v>
                </c:pt>
                <c:pt idx="4">
                  <c:v>3</c:v>
                </c:pt>
                <c:pt idx="5">
                  <c:v>5</c:v>
                </c:pt>
                <c:pt idx="6">
                  <c:v>4</c:v>
                </c:pt>
                <c:pt idx="7">
                  <c:v>3</c:v>
                </c:pt>
                <c:pt idx="8">
                  <c:v>1</c:v>
                </c:pt>
                <c:pt idx="9">
                  <c:v>4</c:v>
                </c:pt>
                <c:pt idx="10">
                  <c:v>7</c:v>
                </c:pt>
                <c:pt idx="11">
                  <c:v>1</c:v>
                </c:pt>
                <c:pt idx="12">
                  <c:v>4</c:v>
                </c:pt>
                <c:pt idx="13">
                  <c:v>0</c:v>
                </c:pt>
                <c:pt idx="14">
                  <c:v>0</c:v>
                </c:pt>
                <c:pt idx="15">
                  <c:v>0</c:v>
                </c:pt>
                <c:pt idx="16">
                  <c:v>0</c:v>
                </c:pt>
                <c:pt idx="17">
                  <c:v>0</c:v>
                </c:pt>
                <c:pt idx="18">
                  <c:v>0</c:v>
                </c:pt>
                <c:pt idx="19">
                  <c:v>0</c:v>
                </c:pt>
              </c:numCache>
            </c:numRef>
          </c:val>
        </c:ser>
        <c:axId val="274217600"/>
        <c:axId val="274219392"/>
      </c:barChart>
      <c:catAx>
        <c:axId val="274217600"/>
        <c:scaling>
          <c:orientation val="minMax"/>
        </c:scaling>
        <c:axPos val="b"/>
        <c:numFmt formatCode="General" sourceLinked="1"/>
        <c:tickLblPos val="nextTo"/>
        <c:txPr>
          <a:bodyPr rot="-2280000"/>
          <a:lstStyle/>
          <a:p>
            <a:pPr>
              <a:defRPr/>
            </a:pPr>
            <a:endParaRPr lang="en-US"/>
          </a:p>
        </c:txPr>
        <c:crossAx val="274219392"/>
        <c:crosses val="autoZero"/>
        <c:auto val="1"/>
        <c:lblAlgn val="ctr"/>
        <c:lblOffset val="100"/>
      </c:catAx>
      <c:valAx>
        <c:axId val="274219392"/>
        <c:scaling>
          <c:orientation val="minMax"/>
        </c:scaling>
        <c:axPos val="l"/>
        <c:majorGridlines/>
        <c:numFmt formatCode="General" sourceLinked="1"/>
        <c:tickLblPos val="nextTo"/>
        <c:crossAx val="274217600"/>
        <c:crosses val="autoZero"/>
        <c:crossBetween val="between"/>
      </c:valAx>
    </c:plotArea>
    <c:legend>
      <c:legendPos val="r"/>
    </c:legend>
    <c:plotVisOnly val="1"/>
  </c:chart>
  <c:printSettings>
    <c:headerFooter/>
    <c:pageMargins b="0.75000000000000466" l="0.70000000000000062" r="0.70000000000000062" t="0.7500000000000046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'CBSA LPD Dist t53'!$BA$81</c:f>
              <c:strCache>
                <c:ptCount val="1"/>
                <c:pt idx="0">
                  <c:v>Pre_2004_Office</c:v>
                </c:pt>
              </c:strCache>
            </c:strRef>
          </c:tx>
          <c:marker>
            <c:symbol val="none"/>
          </c:marker>
          <c:cat>
            <c:numRef>
              <c:f>'CBSA LPD Dist t53'!$AZ$82:$AZ$100</c:f>
              <c:numCache>
                <c:formatCode>General</c:formatCode>
                <c:ptCount val="19"/>
                <c:pt idx="0">
                  <c:v>0.4</c:v>
                </c:pt>
                <c:pt idx="1">
                  <c:v>0.5</c:v>
                </c:pt>
                <c:pt idx="2">
                  <c:v>0.6</c:v>
                </c:pt>
                <c:pt idx="3">
                  <c:v>0.7</c:v>
                </c:pt>
                <c:pt idx="4">
                  <c:v>0.8</c:v>
                </c:pt>
                <c:pt idx="5">
                  <c:v>0.9</c:v>
                </c:pt>
                <c:pt idx="6" formatCode="0.0">
                  <c:v>1</c:v>
                </c:pt>
                <c:pt idx="7">
                  <c:v>1.1000000000000001</c:v>
                </c:pt>
                <c:pt idx="8">
                  <c:v>1.2</c:v>
                </c:pt>
                <c:pt idx="9">
                  <c:v>1.3</c:v>
                </c:pt>
                <c:pt idx="10">
                  <c:v>1.4</c:v>
                </c:pt>
                <c:pt idx="11">
                  <c:v>1.5</c:v>
                </c:pt>
                <c:pt idx="12">
                  <c:v>1.6</c:v>
                </c:pt>
                <c:pt idx="13">
                  <c:v>1.7</c:v>
                </c:pt>
                <c:pt idx="14">
                  <c:v>1.8</c:v>
                </c:pt>
                <c:pt idx="15">
                  <c:v>1.9</c:v>
                </c:pt>
                <c:pt idx="16" formatCode="0.0">
                  <c:v>2</c:v>
                </c:pt>
                <c:pt idx="17">
                  <c:v>2.1</c:v>
                </c:pt>
                <c:pt idx="18">
                  <c:v>2.2000000000000002</c:v>
                </c:pt>
              </c:numCache>
            </c:numRef>
          </c:cat>
          <c:val>
            <c:numRef>
              <c:f>'CBSA LPD Dist t53'!$BA$82:$BA$100</c:f>
              <c:numCache>
                <c:formatCode>General</c:formatCode>
                <c:ptCount val="19"/>
                <c:pt idx="0">
                  <c:v>0</c:v>
                </c:pt>
                <c:pt idx="1">
                  <c:v>1</c:v>
                </c:pt>
                <c:pt idx="2">
                  <c:v>3</c:v>
                </c:pt>
                <c:pt idx="3">
                  <c:v>6</c:v>
                </c:pt>
                <c:pt idx="4">
                  <c:v>3</c:v>
                </c:pt>
                <c:pt idx="5">
                  <c:v>6</c:v>
                </c:pt>
                <c:pt idx="6">
                  <c:v>3</c:v>
                </c:pt>
                <c:pt idx="7">
                  <c:v>8</c:v>
                </c:pt>
                <c:pt idx="8">
                  <c:v>6</c:v>
                </c:pt>
                <c:pt idx="9">
                  <c:v>8</c:v>
                </c:pt>
                <c:pt idx="10">
                  <c:v>4</c:v>
                </c:pt>
                <c:pt idx="11">
                  <c:v>6</c:v>
                </c:pt>
                <c:pt idx="12">
                  <c:v>4</c:v>
                </c:pt>
                <c:pt idx="13">
                  <c:v>1</c:v>
                </c:pt>
                <c:pt idx="14">
                  <c:v>3</c:v>
                </c:pt>
                <c:pt idx="15">
                  <c:v>4</c:v>
                </c:pt>
                <c:pt idx="16">
                  <c:v>2</c:v>
                </c:pt>
                <c:pt idx="17">
                  <c:v>1</c:v>
                </c:pt>
                <c:pt idx="18">
                  <c:v>1</c:v>
                </c:pt>
              </c:numCache>
            </c:numRef>
          </c:val>
        </c:ser>
        <c:ser>
          <c:idx val="1"/>
          <c:order val="1"/>
          <c:tx>
            <c:strRef>
              <c:f>'CBSA LPD Dist t53'!$BB$81</c:f>
              <c:strCache>
                <c:ptCount val="1"/>
                <c:pt idx="0">
                  <c:v>Post_2004_Office</c:v>
                </c:pt>
              </c:strCache>
            </c:strRef>
          </c:tx>
          <c:marker>
            <c:symbol val="none"/>
          </c:marker>
          <c:cat>
            <c:numRef>
              <c:f>'CBSA LPD Dist t53'!$AZ$82:$AZ$100</c:f>
              <c:numCache>
                <c:formatCode>General</c:formatCode>
                <c:ptCount val="19"/>
                <c:pt idx="0">
                  <c:v>0.4</c:v>
                </c:pt>
                <c:pt idx="1">
                  <c:v>0.5</c:v>
                </c:pt>
                <c:pt idx="2">
                  <c:v>0.6</c:v>
                </c:pt>
                <c:pt idx="3">
                  <c:v>0.7</c:v>
                </c:pt>
                <c:pt idx="4">
                  <c:v>0.8</c:v>
                </c:pt>
                <c:pt idx="5">
                  <c:v>0.9</c:v>
                </c:pt>
                <c:pt idx="6" formatCode="0.0">
                  <c:v>1</c:v>
                </c:pt>
                <c:pt idx="7">
                  <c:v>1.1000000000000001</c:v>
                </c:pt>
                <c:pt idx="8">
                  <c:v>1.2</c:v>
                </c:pt>
                <c:pt idx="9">
                  <c:v>1.3</c:v>
                </c:pt>
                <c:pt idx="10">
                  <c:v>1.4</c:v>
                </c:pt>
                <c:pt idx="11">
                  <c:v>1.5</c:v>
                </c:pt>
                <c:pt idx="12">
                  <c:v>1.6</c:v>
                </c:pt>
                <c:pt idx="13">
                  <c:v>1.7</c:v>
                </c:pt>
                <c:pt idx="14">
                  <c:v>1.8</c:v>
                </c:pt>
                <c:pt idx="15">
                  <c:v>1.9</c:v>
                </c:pt>
                <c:pt idx="16" formatCode="0.0">
                  <c:v>2</c:v>
                </c:pt>
                <c:pt idx="17">
                  <c:v>2.1</c:v>
                </c:pt>
                <c:pt idx="18">
                  <c:v>2.2000000000000002</c:v>
                </c:pt>
              </c:numCache>
            </c:numRef>
          </c:cat>
          <c:val>
            <c:numRef>
              <c:f>'CBSA LPD Dist t53'!$BB$82:$BB$100</c:f>
              <c:numCache>
                <c:formatCode>General</c:formatCode>
                <c:ptCount val="19"/>
                <c:pt idx="0">
                  <c:v>0</c:v>
                </c:pt>
                <c:pt idx="1">
                  <c:v>0</c:v>
                </c:pt>
                <c:pt idx="2">
                  <c:v>3</c:v>
                </c:pt>
                <c:pt idx="3">
                  <c:v>3</c:v>
                </c:pt>
                <c:pt idx="4">
                  <c:v>3</c:v>
                </c:pt>
                <c:pt idx="5">
                  <c:v>9</c:v>
                </c:pt>
                <c:pt idx="6">
                  <c:v>6</c:v>
                </c:pt>
                <c:pt idx="7">
                  <c:v>4</c:v>
                </c:pt>
                <c:pt idx="8">
                  <c:v>8</c:v>
                </c:pt>
                <c:pt idx="9">
                  <c:v>2</c:v>
                </c:pt>
                <c:pt idx="10">
                  <c:v>3</c:v>
                </c:pt>
                <c:pt idx="11">
                  <c:v>1</c:v>
                </c:pt>
                <c:pt idx="12">
                  <c:v>0</c:v>
                </c:pt>
                <c:pt idx="13">
                  <c:v>0</c:v>
                </c:pt>
                <c:pt idx="14">
                  <c:v>2</c:v>
                </c:pt>
                <c:pt idx="15">
                  <c:v>0</c:v>
                </c:pt>
                <c:pt idx="16">
                  <c:v>2</c:v>
                </c:pt>
                <c:pt idx="17">
                  <c:v>1</c:v>
                </c:pt>
                <c:pt idx="18">
                  <c:v>0</c:v>
                </c:pt>
              </c:numCache>
            </c:numRef>
          </c:val>
        </c:ser>
        <c:marker val="1"/>
        <c:axId val="274264448"/>
        <c:axId val="274265984"/>
      </c:lineChart>
      <c:catAx>
        <c:axId val="274264448"/>
        <c:scaling>
          <c:orientation val="minMax"/>
        </c:scaling>
        <c:axPos val="b"/>
        <c:numFmt formatCode="General" sourceLinked="1"/>
        <c:tickLblPos val="nextTo"/>
        <c:crossAx val="274265984"/>
        <c:crosses val="autoZero"/>
        <c:auto val="1"/>
        <c:lblAlgn val="ctr"/>
        <c:lblOffset val="100"/>
      </c:catAx>
      <c:valAx>
        <c:axId val="274265984"/>
        <c:scaling>
          <c:orientation val="minMax"/>
        </c:scaling>
        <c:axPos val="l"/>
        <c:majorGridlines/>
        <c:numFmt formatCode="General" sourceLinked="1"/>
        <c:tickLblPos val="nextTo"/>
        <c:crossAx val="274264448"/>
        <c:crosses val="autoZero"/>
        <c:crossBetween val="between"/>
      </c:valAx>
    </c:plotArea>
    <c:legend>
      <c:legendPos val="b"/>
    </c:legend>
    <c:plotVisOnly val="1"/>
  </c:chart>
  <c:txPr>
    <a:bodyPr/>
    <a:lstStyle/>
    <a:p>
      <a:pPr>
        <a:defRPr sz="1600"/>
      </a:pPr>
      <a:endParaRPr lang="en-US"/>
    </a:p>
  </c:txPr>
  <c:printSettings>
    <c:headerFooter/>
    <c:pageMargins b="0.75000000000000455" l="0.70000000000000062" r="0.70000000000000062" t="0.7500000000000045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LDP in Offices </a:t>
            </a:r>
          </a:p>
        </c:rich>
      </c:tx>
    </c:title>
    <c:plotArea>
      <c:layout/>
      <c:barChart>
        <c:barDir val="col"/>
        <c:grouping val="clustered"/>
        <c:ser>
          <c:idx val="0"/>
          <c:order val="0"/>
          <c:tx>
            <c:strRef>
              <c:f>'CBSA LPD Dist t53'!$AO$80</c:f>
              <c:strCache>
                <c:ptCount val="1"/>
                <c:pt idx="0">
                  <c:v>Pre-2004</c:v>
                </c:pt>
              </c:strCache>
            </c:strRef>
          </c:tx>
          <c:cat>
            <c:multiLvlStrRef>
              <c:f>'Table 53 - Table LPD_Ind   Bldg'!#REF!</c:f>
            </c:multiLvlStrRef>
          </c:cat>
          <c:val>
            <c:numRef>
              <c:f>'CBSA LPD Dist t53'!$AO$82:$AO$151</c:f>
              <c:numCache>
                <c:formatCode>0.0</c:formatCode>
                <c:ptCount val="70"/>
                <c:pt idx="0">
                  <c:v>2.1242121027874599</c:v>
                </c:pt>
                <c:pt idx="1">
                  <c:v>2.0874999999999999</c:v>
                </c:pt>
                <c:pt idx="2">
                  <c:v>1.9847619047619001</c:v>
                </c:pt>
                <c:pt idx="3">
                  <c:v>1.95294021961756</c:v>
                </c:pt>
                <c:pt idx="4">
                  <c:v>1.86787330316742</c:v>
                </c:pt>
                <c:pt idx="5">
                  <c:v>1.86069143139139</c:v>
                </c:pt>
                <c:pt idx="6">
                  <c:v>1.82390109182392</c:v>
                </c:pt>
                <c:pt idx="7">
                  <c:v>1.80666666666667</c:v>
                </c:pt>
                <c:pt idx="8">
                  <c:v>1.7691011796860601</c:v>
                </c:pt>
                <c:pt idx="9">
                  <c:v>1.7418483692635101</c:v>
                </c:pt>
                <c:pt idx="10">
                  <c:v>1.73779715864728</c:v>
                </c:pt>
                <c:pt idx="11">
                  <c:v>1.6645885286783</c:v>
                </c:pt>
                <c:pt idx="12">
                  <c:v>1.5422153369481</c:v>
                </c:pt>
                <c:pt idx="13">
                  <c:v>1.53720068310998</c:v>
                </c:pt>
                <c:pt idx="14">
                  <c:v>1.52952638076022</c:v>
                </c:pt>
                <c:pt idx="15">
                  <c:v>1.5197946197181</c:v>
                </c:pt>
                <c:pt idx="16">
                  <c:v>1.4698181818181799</c:v>
                </c:pt>
                <c:pt idx="17">
                  <c:v>1.4603421461897399</c:v>
                </c:pt>
                <c:pt idx="18">
                  <c:v>1.45584255744256</c:v>
                </c:pt>
                <c:pt idx="19">
                  <c:v>1.4547834934395301</c:v>
                </c:pt>
                <c:pt idx="20">
                  <c:v>1.4536781426806</c:v>
                </c:pt>
                <c:pt idx="21">
                  <c:v>1.4120322006919199</c:v>
                </c:pt>
                <c:pt idx="22">
                  <c:v>1.38979132915881</c:v>
                </c:pt>
                <c:pt idx="23">
                  <c:v>1.3423789466790901</c:v>
                </c:pt>
                <c:pt idx="24">
                  <c:v>1.3392533333333301</c:v>
                </c:pt>
                <c:pt idx="25">
                  <c:v>1.3160000000000001</c:v>
                </c:pt>
                <c:pt idx="26">
                  <c:v>1.2873040437158501</c:v>
                </c:pt>
                <c:pt idx="27">
                  <c:v>1.2701123922219799</c:v>
                </c:pt>
                <c:pt idx="28">
                  <c:v>1.2462091260727299</c:v>
                </c:pt>
                <c:pt idx="29">
                  <c:v>1.2438095238095199</c:v>
                </c:pt>
                <c:pt idx="30">
                  <c:v>1.2289436619718299</c:v>
                </c:pt>
                <c:pt idx="31">
                  <c:v>1.2209248850281</c:v>
                </c:pt>
                <c:pt idx="32">
                  <c:v>1.2175069064539601</c:v>
                </c:pt>
                <c:pt idx="33">
                  <c:v>1.20715268225585</c:v>
                </c:pt>
                <c:pt idx="34">
                  <c:v>1.1977605228088899</c:v>
                </c:pt>
                <c:pt idx="35">
                  <c:v>1.1905808865048</c:v>
                </c:pt>
                <c:pt idx="36">
                  <c:v>1.1750274084124801</c:v>
                </c:pt>
                <c:pt idx="37">
                  <c:v>1.1725070440222201</c:v>
                </c:pt>
                <c:pt idx="38">
                  <c:v>1.1130539236474799</c:v>
                </c:pt>
                <c:pt idx="39">
                  <c:v>1.1024764780833001</c:v>
                </c:pt>
                <c:pt idx="40">
                  <c:v>1.09140121668635</c:v>
                </c:pt>
                <c:pt idx="41">
                  <c:v>1.05779358296816</c:v>
                </c:pt>
                <c:pt idx="42">
                  <c:v>1.04625817123233</c:v>
                </c:pt>
                <c:pt idx="43">
                  <c:v>1.0378157820460701</c:v>
                </c:pt>
                <c:pt idx="44">
                  <c:v>1.0329901187411801</c:v>
                </c:pt>
                <c:pt idx="45">
                  <c:v>1.01113148245155</c:v>
                </c:pt>
                <c:pt idx="46">
                  <c:v>1.0069581945985899</c:v>
                </c:pt>
                <c:pt idx="47">
                  <c:v>1.0030442905457799</c:v>
                </c:pt>
                <c:pt idx="48">
                  <c:v>0.93447620340209903</c:v>
                </c:pt>
                <c:pt idx="49">
                  <c:v>0.92727366515443199</c:v>
                </c:pt>
                <c:pt idx="50">
                  <c:v>0.92309425879976603</c:v>
                </c:pt>
                <c:pt idx="51">
                  <c:v>0.89148571428571399</c:v>
                </c:pt>
                <c:pt idx="52">
                  <c:v>0.87523962628980101</c:v>
                </c:pt>
                <c:pt idx="53">
                  <c:v>0.86896417869176801</c:v>
                </c:pt>
                <c:pt idx="54">
                  <c:v>0.856894758909853</c:v>
                </c:pt>
                <c:pt idx="55">
                  <c:v>0.83481043276108102</c:v>
                </c:pt>
                <c:pt idx="56">
                  <c:v>0.80878888720818798</c:v>
                </c:pt>
                <c:pt idx="57">
                  <c:v>0.77755235755471896</c:v>
                </c:pt>
                <c:pt idx="58">
                  <c:v>0.77625163083617599</c:v>
                </c:pt>
                <c:pt idx="59">
                  <c:v>0.70897065931247405</c:v>
                </c:pt>
                <c:pt idx="60">
                  <c:v>0.69984586782230995</c:v>
                </c:pt>
                <c:pt idx="61">
                  <c:v>0.69775401069518705</c:v>
                </c:pt>
                <c:pt idx="62">
                  <c:v>0.67529779058597506</c:v>
                </c:pt>
                <c:pt idx="63">
                  <c:v>0.66838154121632398</c:v>
                </c:pt>
                <c:pt idx="64">
                  <c:v>0.66390189477680295</c:v>
                </c:pt>
                <c:pt idx="65">
                  <c:v>0.655723787072651</c:v>
                </c:pt>
                <c:pt idx="66">
                  <c:v>0.56815371024734995</c:v>
                </c:pt>
                <c:pt idx="67">
                  <c:v>0.56714758751182603</c:v>
                </c:pt>
                <c:pt idx="68">
                  <c:v>0.53224938874613803</c:v>
                </c:pt>
                <c:pt idx="69">
                  <c:v>0.45817351900972603</c:v>
                </c:pt>
              </c:numCache>
            </c:numRef>
          </c:val>
        </c:ser>
        <c:ser>
          <c:idx val="1"/>
          <c:order val="1"/>
          <c:tx>
            <c:strRef>
              <c:f>'CBSA LPD Dist t53'!$AW$80</c:f>
              <c:strCache>
                <c:ptCount val="1"/>
                <c:pt idx="0">
                  <c:v>Post-2004</c:v>
                </c:pt>
              </c:strCache>
            </c:strRef>
          </c:tx>
          <c:spPr>
            <a:solidFill>
              <a:schemeClr val="accent2"/>
            </a:solidFill>
          </c:spPr>
          <c:cat>
            <c:multiLvlStrRef>
              <c:f>'Table 53 - Table LPD_Ind   Bldg'!#REF!</c:f>
            </c:multiLvlStrRef>
          </c:cat>
          <c:val>
            <c:numRef>
              <c:f>'CBSA LPD Dist t53'!$AW$82:$AW$128</c:f>
              <c:numCache>
                <c:formatCode>0.0</c:formatCode>
                <c:ptCount val="47"/>
                <c:pt idx="0">
                  <c:v>2.08119658119658</c:v>
                </c:pt>
                <c:pt idx="1">
                  <c:v>1.94228358506887</c:v>
                </c:pt>
                <c:pt idx="2">
                  <c:v>1.9059452778785</c:v>
                </c:pt>
                <c:pt idx="3">
                  <c:v>1.7731384829505901</c:v>
                </c:pt>
                <c:pt idx="4">
                  <c:v>1.7218523597995701</c:v>
                </c:pt>
                <c:pt idx="5">
                  <c:v>1.4531345819681101</c:v>
                </c:pt>
                <c:pt idx="6">
                  <c:v>1.3815107506174</c:v>
                </c:pt>
                <c:pt idx="7">
                  <c:v>1.3248015616800699</c:v>
                </c:pt>
                <c:pt idx="8">
                  <c:v>1.3239982516948099</c:v>
                </c:pt>
                <c:pt idx="9">
                  <c:v>1.2654825648938901</c:v>
                </c:pt>
                <c:pt idx="10">
                  <c:v>1.2313743444601699</c:v>
                </c:pt>
                <c:pt idx="11">
                  <c:v>1.1979661016949199</c:v>
                </c:pt>
                <c:pt idx="12">
                  <c:v>1.18276717709843</c:v>
                </c:pt>
                <c:pt idx="13">
                  <c:v>1.1592866192348501</c:v>
                </c:pt>
                <c:pt idx="14">
                  <c:v>1.1251691589422099</c:v>
                </c:pt>
                <c:pt idx="15">
                  <c:v>1.12362471310713</c:v>
                </c:pt>
                <c:pt idx="16">
                  <c:v>1.1226684226369701</c:v>
                </c:pt>
                <c:pt idx="17">
                  <c:v>1.12075226977951</c:v>
                </c:pt>
                <c:pt idx="18">
                  <c:v>1.11159561629393</c:v>
                </c:pt>
                <c:pt idx="19">
                  <c:v>1.08935300391042</c:v>
                </c:pt>
                <c:pt idx="20">
                  <c:v>1.0752677963851001</c:v>
                </c:pt>
                <c:pt idx="21">
                  <c:v>1.0502550899833101</c:v>
                </c:pt>
                <c:pt idx="22">
                  <c:v>1.0437207586528301</c:v>
                </c:pt>
                <c:pt idx="23">
                  <c:v>0.99647876571758898</c:v>
                </c:pt>
                <c:pt idx="24">
                  <c:v>0.99565253663354902</c:v>
                </c:pt>
                <c:pt idx="25">
                  <c:v>0.98644095128363696</c:v>
                </c:pt>
                <c:pt idx="26">
                  <c:v>0.977265248687055</c:v>
                </c:pt>
                <c:pt idx="27">
                  <c:v>0.94587704632532199</c:v>
                </c:pt>
                <c:pt idx="28">
                  <c:v>0.92426542734333506</c:v>
                </c:pt>
                <c:pt idx="29">
                  <c:v>0.89809482718708999</c:v>
                </c:pt>
                <c:pt idx="30">
                  <c:v>0.87857063584477402</c:v>
                </c:pt>
                <c:pt idx="31">
                  <c:v>0.86502276335360495</c:v>
                </c:pt>
                <c:pt idx="32">
                  <c:v>0.84252941870265197</c:v>
                </c:pt>
                <c:pt idx="33">
                  <c:v>0.84133333333333304</c:v>
                </c:pt>
                <c:pt idx="34">
                  <c:v>0.833324199642407</c:v>
                </c:pt>
                <c:pt idx="35">
                  <c:v>0.81599898682877403</c:v>
                </c:pt>
                <c:pt idx="36">
                  <c:v>0.81253128149162002</c:v>
                </c:pt>
                <c:pt idx="37">
                  <c:v>0.80077623922922403</c:v>
                </c:pt>
                <c:pt idx="38">
                  <c:v>0.77024317301583101</c:v>
                </c:pt>
                <c:pt idx="39">
                  <c:v>0.74289810097180697</c:v>
                </c:pt>
                <c:pt idx="40">
                  <c:v>0.72686881672571801</c:v>
                </c:pt>
                <c:pt idx="41">
                  <c:v>0.68074744494544404</c:v>
                </c:pt>
                <c:pt idx="42">
                  <c:v>0.63424346539461196</c:v>
                </c:pt>
                <c:pt idx="43">
                  <c:v>0.60164793349066403</c:v>
                </c:pt>
                <c:pt idx="44">
                  <c:v>0.59849899546974095</c:v>
                </c:pt>
                <c:pt idx="45">
                  <c:v>0.546912384885897</c:v>
                </c:pt>
                <c:pt idx="46">
                  <c:v>0.50658996484499796</c:v>
                </c:pt>
              </c:numCache>
            </c:numRef>
          </c:val>
        </c:ser>
        <c:gapWidth val="91"/>
        <c:axId val="274417920"/>
        <c:axId val="274423808"/>
      </c:barChart>
      <c:catAx>
        <c:axId val="274417920"/>
        <c:scaling>
          <c:orientation val="minMax"/>
        </c:scaling>
        <c:delete val="1"/>
        <c:axPos val="b"/>
        <c:numFmt formatCode="0.0" sourceLinked="1"/>
        <c:tickLblPos val="none"/>
        <c:crossAx val="274423808"/>
        <c:crosses val="autoZero"/>
        <c:auto val="1"/>
        <c:lblAlgn val="ctr"/>
        <c:lblOffset val="100"/>
      </c:catAx>
      <c:valAx>
        <c:axId val="274423808"/>
        <c:scaling>
          <c:orientation val="minMax"/>
          <c:max val="2.2000000000000002"/>
          <c:min val="0"/>
        </c:scaling>
        <c:axPos val="l"/>
        <c:majorGridlines/>
        <c:title>
          <c:tx>
            <c:rich>
              <a:bodyPr rot="-5400000" vert="horz"/>
              <a:lstStyle/>
              <a:p>
                <a:pPr>
                  <a:defRPr/>
                </a:pPr>
                <a:r>
                  <a:rPr lang="en-US"/>
                  <a:t>LPD in W/sf</a:t>
                </a:r>
              </a:p>
            </c:rich>
          </c:tx>
        </c:title>
        <c:numFmt formatCode="0.0" sourceLinked="1"/>
        <c:tickLblPos val="nextTo"/>
        <c:crossAx val="274417920"/>
        <c:crosses val="autoZero"/>
        <c:crossBetween val="between"/>
        <c:majorUnit val="0.30000000000000032"/>
      </c:valAx>
    </c:plotArea>
    <c:legend>
      <c:legendPos val="b"/>
    </c:legend>
    <c:plotVisOnly val="1"/>
  </c:chart>
  <c:txPr>
    <a:bodyPr/>
    <a:lstStyle/>
    <a:p>
      <a:pPr>
        <a:defRPr sz="1600"/>
      </a:pPr>
      <a:endParaRPr lang="en-US"/>
    </a:p>
  </c:txPr>
  <c:printSettings>
    <c:headerFooter/>
    <c:pageMargins b="0.75000000000000455" l="0.70000000000000062" r="0.70000000000000062" t="0.750000000000004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plotArea>
      <c:layout/>
      <c:barChart>
        <c:barDir val="col"/>
        <c:grouping val="clustered"/>
        <c:ser>
          <c:idx val="0"/>
          <c:order val="0"/>
          <c:tx>
            <c:strRef>
              <c:f>Flyover!$F$67</c:f>
              <c:strCache>
                <c:ptCount val="1"/>
                <c:pt idx="0">
                  <c:v>Lighting EUI Weighted</c:v>
                </c:pt>
              </c:strCache>
            </c:strRef>
          </c:tx>
          <c:cat>
            <c:strRef>
              <c:f>Flyover!$B$68:$B$78</c:f>
              <c:strCache>
                <c:ptCount val="11"/>
                <c:pt idx="0">
                  <c:v>Assembly</c:v>
                </c:pt>
                <c:pt idx="1">
                  <c:v>Grocery</c:v>
                </c:pt>
                <c:pt idx="2">
                  <c:v>Lodging</c:v>
                </c:pt>
                <c:pt idx="3">
                  <c:v>Office</c:v>
                </c:pt>
                <c:pt idx="4">
                  <c:v>Other</c:v>
                </c:pt>
                <c:pt idx="5">
                  <c:v>Residential Care</c:v>
                </c:pt>
                <c:pt idx="6">
                  <c:v>Restaurant</c:v>
                </c:pt>
                <c:pt idx="7">
                  <c:v>Retail/Service</c:v>
                </c:pt>
                <c:pt idx="8">
                  <c:v>School K-12</c:v>
                </c:pt>
                <c:pt idx="9">
                  <c:v>Warehouse</c:v>
                </c:pt>
                <c:pt idx="10">
                  <c:v>Grand Total</c:v>
                </c:pt>
              </c:strCache>
            </c:strRef>
          </c:cat>
          <c:val>
            <c:numRef>
              <c:f>Flyover!$F$68:$F$78</c:f>
              <c:numCache>
                <c:formatCode>0.0</c:formatCode>
                <c:ptCount val="11"/>
                <c:pt idx="0">
                  <c:v>2.9822316269028462</c:v>
                </c:pt>
                <c:pt idx="1">
                  <c:v>8.2846877579699569</c:v>
                </c:pt>
                <c:pt idx="2">
                  <c:v>2.6463220143590998</c:v>
                </c:pt>
                <c:pt idx="3">
                  <c:v>2.7289663261946573</c:v>
                </c:pt>
                <c:pt idx="4">
                  <c:v>3.4104514624963524</c:v>
                </c:pt>
                <c:pt idx="5">
                  <c:v>6.2875508772087194</c:v>
                </c:pt>
                <c:pt idx="6">
                  <c:v>6.3315049774065066</c:v>
                </c:pt>
                <c:pt idx="7">
                  <c:v>5.026786699731927</c:v>
                </c:pt>
                <c:pt idx="8">
                  <c:v>2.5102426991993956</c:v>
                </c:pt>
                <c:pt idx="9">
                  <c:v>1.5590237925303492</c:v>
                </c:pt>
                <c:pt idx="10">
                  <c:v>3.405651438928246</c:v>
                </c:pt>
              </c:numCache>
            </c:numRef>
          </c:val>
        </c:ser>
        <c:axId val="267069312"/>
        <c:axId val="267070848"/>
      </c:barChart>
      <c:catAx>
        <c:axId val="267069312"/>
        <c:scaling>
          <c:orientation val="minMax"/>
        </c:scaling>
        <c:axPos val="b"/>
        <c:numFmt formatCode="General" sourceLinked="1"/>
        <c:tickLblPos val="nextTo"/>
        <c:crossAx val="267070848"/>
        <c:crosses val="autoZero"/>
        <c:auto val="1"/>
        <c:lblAlgn val="ctr"/>
        <c:lblOffset val="100"/>
      </c:catAx>
      <c:valAx>
        <c:axId val="267070848"/>
        <c:scaling>
          <c:orientation val="minMax"/>
        </c:scaling>
        <c:axPos val="l"/>
        <c:majorGridlines/>
        <c:numFmt formatCode="0.0" sourceLinked="1"/>
        <c:tickLblPos val="nextTo"/>
        <c:crossAx val="267069312"/>
        <c:crosses val="autoZero"/>
        <c:crossBetween val="between"/>
      </c:valAx>
    </c:plotArea>
    <c:legend>
      <c:legendPos val="b"/>
    </c:legend>
    <c:plotVisOnly val="1"/>
  </c:chart>
  <c:printSettings>
    <c:headerFooter/>
    <c:pageMargins b="0.75000000000000444" l="0.70000000000000062" r="0.70000000000000062" t="0.750000000000004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style val="3"/>
  <c:chart>
    <c:title>
      <c:tx>
        <c:rich>
          <a:bodyPr/>
          <a:lstStyle/>
          <a:p>
            <a:pPr>
              <a:defRPr/>
            </a:pPr>
            <a:r>
              <a:rPr lang="en-US"/>
              <a:t>Lighting Energy Intensity</a:t>
            </a:r>
          </a:p>
        </c:rich>
      </c:tx>
    </c:title>
    <c:plotArea>
      <c:layout/>
      <c:barChart>
        <c:barDir val="col"/>
        <c:grouping val="stacked"/>
        <c:ser>
          <c:idx val="0"/>
          <c:order val="0"/>
          <c:tx>
            <c:strRef>
              <c:f>Flyover!$V$9</c:f>
              <c:strCache>
                <c:ptCount val="1"/>
                <c:pt idx="0">
                  <c:v>Indoor Lighting EUI kWh/SF</c:v>
                </c:pt>
              </c:strCache>
            </c:strRef>
          </c:tx>
          <c:cat>
            <c:strRef>
              <c:f>Flyover!$U$10:$U$20</c:f>
              <c:strCache>
                <c:ptCount val="11"/>
                <c:pt idx="0">
                  <c:v>Assembly</c:v>
                </c:pt>
                <c:pt idx="1">
                  <c:v>Food
Service</c:v>
                </c:pt>
                <c:pt idx="2">
                  <c:v>Grocery</c:v>
                </c:pt>
                <c:pt idx="3">
                  <c:v>Lodging</c:v>
                </c:pt>
                <c:pt idx="4">
                  <c:v>Office</c:v>
                </c:pt>
                <c:pt idx="5">
                  <c:v>Residential
Care</c:v>
                </c:pt>
                <c:pt idx="6">
                  <c:v>Retail</c:v>
                </c:pt>
                <c:pt idx="7">
                  <c:v>School</c:v>
                </c:pt>
                <c:pt idx="8">
                  <c:v>Warehouse</c:v>
                </c:pt>
                <c:pt idx="9">
                  <c:v>Other</c:v>
                </c:pt>
                <c:pt idx="10">
                  <c:v>All</c:v>
                </c:pt>
              </c:strCache>
            </c:strRef>
          </c:cat>
          <c:val>
            <c:numRef>
              <c:f>Flyover!$V$10:$V$20</c:f>
              <c:numCache>
                <c:formatCode>0.0</c:formatCode>
                <c:ptCount val="11"/>
                <c:pt idx="0">
                  <c:v>2.9822316269028462</c:v>
                </c:pt>
                <c:pt idx="1">
                  <c:v>6.3315049774065066</c:v>
                </c:pt>
                <c:pt idx="2">
                  <c:v>8.2846877579699569</c:v>
                </c:pt>
                <c:pt idx="3">
                  <c:v>2.6463220143590998</c:v>
                </c:pt>
                <c:pt idx="4">
                  <c:v>2.7289663261946573</c:v>
                </c:pt>
                <c:pt idx="5">
                  <c:v>6.2875508772087194</c:v>
                </c:pt>
                <c:pt idx="6">
                  <c:v>5.026786699731927</c:v>
                </c:pt>
                <c:pt idx="7">
                  <c:v>2.5102426991993956</c:v>
                </c:pt>
                <c:pt idx="8">
                  <c:v>1.5590237925303492</c:v>
                </c:pt>
                <c:pt idx="9">
                  <c:v>3.4104514624963524</c:v>
                </c:pt>
                <c:pt idx="10">
                  <c:v>3.4</c:v>
                </c:pt>
              </c:numCache>
            </c:numRef>
          </c:val>
        </c:ser>
        <c:ser>
          <c:idx val="1"/>
          <c:order val="1"/>
          <c:tx>
            <c:strRef>
              <c:f>Flyover!$W$9</c:f>
              <c:strCache>
                <c:ptCount val="1"/>
                <c:pt idx="0">
                  <c:v>Outdoor Lighting: kWh/SF indoor space</c:v>
                </c:pt>
              </c:strCache>
            </c:strRef>
          </c:tx>
          <c:cat>
            <c:strRef>
              <c:f>Flyover!$U$10:$U$20</c:f>
              <c:strCache>
                <c:ptCount val="11"/>
                <c:pt idx="0">
                  <c:v>Assembly</c:v>
                </c:pt>
                <c:pt idx="1">
                  <c:v>Food
Service</c:v>
                </c:pt>
                <c:pt idx="2">
                  <c:v>Grocery</c:v>
                </c:pt>
                <c:pt idx="3">
                  <c:v>Lodging</c:v>
                </c:pt>
                <c:pt idx="4">
                  <c:v>Office</c:v>
                </c:pt>
                <c:pt idx="5">
                  <c:v>Residential
Care</c:v>
                </c:pt>
                <c:pt idx="6">
                  <c:v>Retail</c:v>
                </c:pt>
                <c:pt idx="7">
                  <c:v>School</c:v>
                </c:pt>
                <c:pt idx="8">
                  <c:v>Warehouse</c:v>
                </c:pt>
                <c:pt idx="9">
                  <c:v>Other</c:v>
                </c:pt>
                <c:pt idx="10">
                  <c:v>All</c:v>
                </c:pt>
              </c:strCache>
            </c:strRef>
          </c:cat>
          <c:val>
            <c:numRef>
              <c:f>Flyover!$W$10:$W$20</c:f>
              <c:numCache>
                <c:formatCode>0.0</c:formatCode>
                <c:ptCount val="11"/>
                <c:pt idx="0">
                  <c:v>0.67820832110846019</c:v>
                </c:pt>
                <c:pt idx="1">
                  <c:v>1.8775593473908787</c:v>
                </c:pt>
                <c:pt idx="2">
                  <c:v>1.1193846945256793</c:v>
                </c:pt>
                <c:pt idx="3">
                  <c:v>0.44117279579497287</c:v>
                </c:pt>
                <c:pt idx="4">
                  <c:v>0.5888506638244686</c:v>
                </c:pt>
                <c:pt idx="5">
                  <c:v>0.30259955809809952</c:v>
                </c:pt>
                <c:pt idx="6">
                  <c:v>1.2225584099512612</c:v>
                </c:pt>
                <c:pt idx="7">
                  <c:v>0.45757016017443591</c:v>
                </c:pt>
                <c:pt idx="8">
                  <c:v>0.35919032858327776</c:v>
                </c:pt>
                <c:pt idx="9">
                  <c:v>0.62576574787674721</c:v>
                </c:pt>
                <c:pt idx="10">
                  <c:v>0.69323078873680288</c:v>
                </c:pt>
              </c:numCache>
            </c:numRef>
          </c:val>
        </c:ser>
        <c:overlap val="100"/>
        <c:axId val="267097216"/>
        <c:axId val="267098752"/>
      </c:barChart>
      <c:catAx>
        <c:axId val="267097216"/>
        <c:scaling>
          <c:orientation val="minMax"/>
        </c:scaling>
        <c:axPos val="b"/>
        <c:numFmt formatCode="General" sourceLinked="1"/>
        <c:tickLblPos val="nextTo"/>
        <c:txPr>
          <a:bodyPr/>
          <a:lstStyle/>
          <a:p>
            <a:pPr>
              <a:defRPr sz="1100"/>
            </a:pPr>
            <a:endParaRPr lang="en-US"/>
          </a:p>
        </c:txPr>
        <c:crossAx val="267098752"/>
        <c:crosses val="autoZero"/>
        <c:auto val="1"/>
        <c:lblAlgn val="ctr"/>
        <c:lblOffset val="100"/>
      </c:catAx>
      <c:valAx>
        <c:axId val="267098752"/>
        <c:scaling>
          <c:orientation val="minMax"/>
        </c:scaling>
        <c:axPos val="l"/>
        <c:majorGridlines/>
        <c:title>
          <c:tx>
            <c:rich>
              <a:bodyPr rot="-5400000" vert="horz"/>
              <a:lstStyle/>
              <a:p>
                <a:pPr>
                  <a:defRPr/>
                </a:pPr>
                <a:r>
                  <a:rPr lang="en-US"/>
                  <a:t>kWh/SF</a:t>
                </a:r>
              </a:p>
            </c:rich>
          </c:tx>
        </c:title>
        <c:numFmt formatCode="0.0" sourceLinked="1"/>
        <c:tickLblPos val="nextTo"/>
        <c:crossAx val="267097216"/>
        <c:crosses val="autoZero"/>
        <c:crossBetween val="between"/>
      </c:valAx>
    </c:plotArea>
    <c:legend>
      <c:legendPos val="b"/>
    </c:legend>
    <c:plotVisOnly val="1"/>
  </c:chart>
  <c:txPr>
    <a:bodyPr/>
    <a:lstStyle/>
    <a:p>
      <a:pPr>
        <a:defRPr sz="1800"/>
      </a:pPr>
      <a:endParaRPr lang="en-US"/>
    </a:p>
  </c:txPr>
  <c:printSettings>
    <c:headerFooter/>
    <c:pageMargins b="0.75000000000000433" l="0.70000000000000062" r="0.70000000000000062" t="0.750000000000004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style val="3"/>
  <c:chart>
    <c:title>
      <c:tx>
        <c:rich>
          <a:bodyPr/>
          <a:lstStyle/>
          <a:p>
            <a:pPr>
              <a:defRPr/>
            </a:pPr>
            <a:r>
              <a:rPr lang="en-US"/>
              <a:t>Lighting Energy</a:t>
            </a:r>
            <a:r>
              <a:rPr lang="en-US" baseline="0"/>
              <a:t> by Building Type</a:t>
            </a:r>
            <a:r>
              <a:rPr lang="en-US"/>
              <a:t> </a:t>
            </a:r>
          </a:p>
          <a:p>
            <a:pPr>
              <a:defRPr/>
            </a:pPr>
            <a:endParaRPr lang="en-US"/>
          </a:p>
        </c:rich>
      </c:tx>
    </c:title>
    <c:plotArea>
      <c:layout/>
      <c:barChart>
        <c:barDir val="col"/>
        <c:grouping val="stacked"/>
        <c:ser>
          <c:idx val="0"/>
          <c:order val="0"/>
          <c:tx>
            <c:strRef>
              <c:f>Flyover!$AD$9</c:f>
              <c:strCache>
                <c:ptCount val="1"/>
                <c:pt idx="0">
                  <c:v>Indoor Lighting Site Energy 2014 in aMW</c:v>
                </c:pt>
              </c:strCache>
            </c:strRef>
          </c:tx>
          <c:cat>
            <c:strRef>
              <c:f>Flyover!$AA$10:$AA$19</c:f>
              <c:strCache>
                <c:ptCount val="10"/>
                <c:pt idx="0">
                  <c:v>Assembly</c:v>
                </c:pt>
                <c:pt idx="1">
                  <c:v>Food
Service</c:v>
                </c:pt>
                <c:pt idx="2">
                  <c:v>Grocery</c:v>
                </c:pt>
                <c:pt idx="3">
                  <c:v>Lodging</c:v>
                </c:pt>
                <c:pt idx="4">
                  <c:v>Office</c:v>
                </c:pt>
                <c:pt idx="5">
                  <c:v>Residential
Care</c:v>
                </c:pt>
                <c:pt idx="6">
                  <c:v>Retail</c:v>
                </c:pt>
                <c:pt idx="7">
                  <c:v>School</c:v>
                </c:pt>
                <c:pt idx="8">
                  <c:v>Warehouse</c:v>
                </c:pt>
                <c:pt idx="9">
                  <c:v>Other</c:v>
                </c:pt>
              </c:strCache>
            </c:strRef>
          </c:cat>
          <c:val>
            <c:numRef>
              <c:f>Flyover!$AD$10:$AD$19</c:f>
              <c:numCache>
                <c:formatCode>0</c:formatCode>
                <c:ptCount val="10"/>
                <c:pt idx="0">
                  <c:v>125.57784243777982</c:v>
                </c:pt>
                <c:pt idx="1">
                  <c:v>38.333604676245415</c:v>
                </c:pt>
                <c:pt idx="2">
                  <c:v>72.936308500340672</c:v>
                </c:pt>
                <c:pt idx="3">
                  <c:v>51.670019762877828</c:v>
                </c:pt>
                <c:pt idx="4">
                  <c:v>228.77152936317501</c:v>
                </c:pt>
                <c:pt idx="5">
                  <c:v>89.834916286963605</c:v>
                </c:pt>
                <c:pt idx="6">
                  <c:v>327.61880784967565</c:v>
                </c:pt>
                <c:pt idx="7">
                  <c:v>70.307760402482174</c:v>
                </c:pt>
                <c:pt idx="8">
                  <c:v>78.702947695802038</c:v>
                </c:pt>
                <c:pt idx="9">
                  <c:v>129.81302041163687</c:v>
                </c:pt>
              </c:numCache>
            </c:numRef>
          </c:val>
        </c:ser>
        <c:ser>
          <c:idx val="1"/>
          <c:order val="1"/>
          <c:tx>
            <c:strRef>
              <c:f>Flyover!$AE$9</c:f>
              <c:strCache>
                <c:ptCount val="1"/>
                <c:pt idx="0">
                  <c:v>Outdoor Lighting Site Energy 2014 in aMW</c:v>
                </c:pt>
              </c:strCache>
            </c:strRef>
          </c:tx>
          <c:cat>
            <c:strRef>
              <c:f>Flyover!$AA$10:$AA$19</c:f>
              <c:strCache>
                <c:ptCount val="10"/>
                <c:pt idx="0">
                  <c:v>Assembly</c:v>
                </c:pt>
                <c:pt idx="1">
                  <c:v>Food
Service</c:v>
                </c:pt>
                <c:pt idx="2">
                  <c:v>Grocery</c:v>
                </c:pt>
                <c:pt idx="3">
                  <c:v>Lodging</c:v>
                </c:pt>
                <c:pt idx="4">
                  <c:v>Office</c:v>
                </c:pt>
                <c:pt idx="5">
                  <c:v>Residential
Care</c:v>
                </c:pt>
                <c:pt idx="6">
                  <c:v>Retail</c:v>
                </c:pt>
                <c:pt idx="7">
                  <c:v>School</c:v>
                </c:pt>
                <c:pt idx="8">
                  <c:v>Warehouse</c:v>
                </c:pt>
                <c:pt idx="9">
                  <c:v>Other</c:v>
                </c:pt>
              </c:strCache>
            </c:strRef>
          </c:cat>
          <c:val>
            <c:numRef>
              <c:f>Flyover!$AE$10:$AE$19</c:f>
              <c:numCache>
                <c:formatCode>0</c:formatCode>
                <c:ptCount val="10"/>
                <c:pt idx="0">
                  <c:v>28.558458343693225</c:v>
                </c:pt>
                <c:pt idx="1">
                  <c:v>11.367537107828808</c:v>
                </c:pt>
                <c:pt idx="2">
                  <c:v>9.8547814710267581</c:v>
                </c:pt>
                <c:pt idx="3">
                  <c:v>8.6139959362016736</c:v>
                </c:pt>
                <c:pt idx="4">
                  <c:v>49.363843605022005</c:v>
                </c:pt>
                <c:pt idx="5">
                  <c:v>4.3234649708763797</c:v>
                </c:pt>
                <c:pt idx="6">
                  <c:v>79.679754228717769</c:v>
                </c:pt>
                <c:pt idx="7">
                  <c:v>12.815785979232208</c:v>
                </c:pt>
                <c:pt idx="8">
                  <c:v>18.132717267544422</c:v>
                </c:pt>
                <c:pt idx="9">
                  <c:v>23.818706319475808</c:v>
                </c:pt>
              </c:numCache>
            </c:numRef>
          </c:val>
        </c:ser>
        <c:overlap val="100"/>
        <c:axId val="267124096"/>
        <c:axId val="267523200"/>
      </c:barChart>
      <c:catAx>
        <c:axId val="267124096"/>
        <c:scaling>
          <c:orientation val="minMax"/>
        </c:scaling>
        <c:axPos val="b"/>
        <c:numFmt formatCode="General" sourceLinked="1"/>
        <c:tickLblPos val="nextTo"/>
        <c:txPr>
          <a:bodyPr/>
          <a:lstStyle/>
          <a:p>
            <a:pPr>
              <a:defRPr sz="1100"/>
            </a:pPr>
            <a:endParaRPr lang="en-US"/>
          </a:p>
        </c:txPr>
        <c:crossAx val="267523200"/>
        <c:crosses val="autoZero"/>
        <c:auto val="1"/>
        <c:lblAlgn val="ctr"/>
        <c:lblOffset val="100"/>
      </c:catAx>
      <c:valAx>
        <c:axId val="267523200"/>
        <c:scaling>
          <c:orientation val="minMax"/>
        </c:scaling>
        <c:axPos val="l"/>
        <c:majorGridlines/>
        <c:title>
          <c:tx>
            <c:rich>
              <a:bodyPr rot="-5400000" vert="horz"/>
              <a:lstStyle/>
              <a:p>
                <a:pPr>
                  <a:defRPr/>
                </a:pPr>
                <a:r>
                  <a:rPr lang="en-US"/>
                  <a:t>aMW</a:t>
                </a:r>
              </a:p>
            </c:rich>
          </c:tx>
        </c:title>
        <c:numFmt formatCode="0" sourceLinked="1"/>
        <c:tickLblPos val="nextTo"/>
        <c:crossAx val="267124096"/>
        <c:crosses val="autoZero"/>
        <c:crossBetween val="between"/>
      </c:valAx>
    </c:plotArea>
    <c:legend>
      <c:legendPos val="b"/>
    </c:legend>
    <c:plotVisOnly val="1"/>
  </c:chart>
  <c:txPr>
    <a:bodyPr/>
    <a:lstStyle/>
    <a:p>
      <a:pPr>
        <a:defRPr sz="1800"/>
      </a:pPr>
      <a:endParaRPr lang="en-US"/>
    </a:p>
  </c:txPr>
  <c:printSettings>
    <c:headerFooter/>
    <c:pageMargins b="0.75000000000000455" l="0.70000000000000062" r="0.70000000000000062" t="0.750000000000004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style val="3"/>
  <c:chart>
    <c:title>
      <c:tx>
        <c:rich>
          <a:bodyPr/>
          <a:lstStyle/>
          <a:p>
            <a:pPr>
              <a:defRPr/>
            </a:pPr>
            <a:r>
              <a:rPr lang="en-US"/>
              <a:t>2013 Site Energy for Buildings in aMW</a:t>
            </a:r>
          </a:p>
        </c:rich>
      </c:tx>
    </c:title>
    <c:plotArea>
      <c:layout/>
      <c:pieChart>
        <c:varyColors val="1"/>
        <c:ser>
          <c:idx val="0"/>
          <c:order val="0"/>
          <c:dLbls>
            <c:showVal val="1"/>
            <c:showLeaderLines val="1"/>
          </c:dLbls>
          <c:cat>
            <c:strRef>
              <c:f>Flyover!$AA$23:$AA$25</c:f>
              <c:strCache>
                <c:ptCount val="3"/>
                <c:pt idx="0">
                  <c:v>Lighting Indoor</c:v>
                </c:pt>
                <c:pt idx="1">
                  <c:v>Lighting Outdoor</c:v>
                </c:pt>
                <c:pt idx="2">
                  <c:v>Other Site Energy</c:v>
                </c:pt>
              </c:strCache>
            </c:strRef>
          </c:cat>
          <c:val>
            <c:numRef>
              <c:f>Flyover!$AB$23:$AB$25</c:f>
              <c:numCache>
                <c:formatCode>0</c:formatCode>
                <c:ptCount val="3"/>
                <c:pt idx="0">
                  <c:v>1200</c:v>
                </c:pt>
                <c:pt idx="1">
                  <c:v>250</c:v>
                </c:pt>
                <c:pt idx="2">
                  <c:v>3600</c:v>
                </c:pt>
              </c:numCache>
            </c:numRef>
          </c:val>
        </c:ser>
        <c:firstSliceAng val="0"/>
      </c:pieChart>
    </c:plotArea>
    <c:legend>
      <c:legendPos val="b"/>
    </c:legend>
    <c:plotVisOnly val="1"/>
  </c:chart>
  <c:txPr>
    <a:bodyPr/>
    <a:lstStyle/>
    <a:p>
      <a:pPr>
        <a:defRPr sz="1400"/>
      </a:pPr>
      <a:endParaRPr lang="en-US"/>
    </a:p>
  </c:txPr>
  <c:printSettings>
    <c:headerFooter/>
    <c:pageMargins b="0.75000000000000433" l="0.70000000000000062" r="0.70000000000000062" t="0.7500000000000043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style val="3"/>
  <c:chart>
    <c:title>
      <c:tx>
        <c:rich>
          <a:bodyPr/>
          <a:lstStyle/>
          <a:p>
            <a:pPr>
              <a:defRPr/>
            </a:pPr>
            <a:r>
              <a:rPr lang="en-US"/>
              <a:t>Reported Lighting Hours per Year</a:t>
            </a:r>
          </a:p>
        </c:rich>
      </c:tx>
    </c:title>
    <c:plotArea>
      <c:layout>
        <c:manualLayout>
          <c:layoutTarget val="inner"/>
          <c:xMode val="edge"/>
          <c:yMode val="edge"/>
          <c:x val="0.18506443104868411"/>
          <c:y val="0.12161638764959"/>
          <c:w val="0.79702755104329903"/>
          <c:h val="0.65777746698181905"/>
        </c:manualLayout>
      </c:layout>
      <c:barChart>
        <c:barDir val="col"/>
        <c:grouping val="stacked"/>
        <c:ser>
          <c:idx val="0"/>
          <c:order val="0"/>
          <c:tx>
            <c:strRef>
              <c:f>Flyover!$L$9</c:f>
              <c:strCache>
                <c:ptCount val="1"/>
                <c:pt idx="0">
                  <c:v>hrs</c:v>
                </c:pt>
              </c:strCache>
            </c:strRef>
          </c:tx>
          <c:cat>
            <c:strRef>
              <c:f>Flyover!$B$10:$B$20</c:f>
              <c:strCache>
                <c:ptCount val="11"/>
                <c:pt idx="0">
                  <c:v>Assembly</c:v>
                </c:pt>
                <c:pt idx="1">
                  <c:v>Food
Service</c:v>
                </c:pt>
                <c:pt idx="2">
                  <c:v>Grocery</c:v>
                </c:pt>
                <c:pt idx="3">
                  <c:v>Lodging</c:v>
                </c:pt>
                <c:pt idx="4">
                  <c:v>Office</c:v>
                </c:pt>
                <c:pt idx="5">
                  <c:v>Residential
Care</c:v>
                </c:pt>
                <c:pt idx="6">
                  <c:v>Retail</c:v>
                </c:pt>
                <c:pt idx="7">
                  <c:v>School</c:v>
                </c:pt>
                <c:pt idx="8">
                  <c:v>Warehouse</c:v>
                </c:pt>
                <c:pt idx="9">
                  <c:v>Other</c:v>
                </c:pt>
                <c:pt idx="10">
                  <c:v>All</c:v>
                </c:pt>
              </c:strCache>
            </c:strRef>
          </c:cat>
          <c:val>
            <c:numRef>
              <c:f>Flyover!$L$10:$L$20</c:f>
              <c:numCache>
                <c:formatCode>0</c:formatCode>
                <c:ptCount val="11"/>
                <c:pt idx="0">
                  <c:v>2967.8627071516012</c:v>
                </c:pt>
                <c:pt idx="1">
                  <c:v>5405.868510801869</c:v>
                </c:pt>
                <c:pt idx="2">
                  <c:v>7180.9530695134035</c:v>
                </c:pt>
                <c:pt idx="3">
                  <c:v>2924.0724824030326</c:v>
                </c:pt>
                <c:pt idx="4">
                  <c:v>2996.929816600104</c:v>
                </c:pt>
                <c:pt idx="5">
                  <c:v>5629.1089151696196</c:v>
                </c:pt>
                <c:pt idx="6">
                  <c:v>4224.9019225439497</c:v>
                </c:pt>
                <c:pt idx="7">
                  <c:v>2683.598548342979</c:v>
                </c:pt>
                <c:pt idx="8">
                  <c:v>2669.8160168503773</c:v>
                </c:pt>
                <c:pt idx="9">
                  <c:v>4049.7798031758457</c:v>
                </c:pt>
                <c:pt idx="10">
                  <c:v>3505.4325425970255</c:v>
                </c:pt>
              </c:numCache>
            </c:numRef>
          </c:val>
        </c:ser>
        <c:overlap val="100"/>
        <c:axId val="267558272"/>
        <c:axId val="267560064"/>
      </c:barChart>
      <c:catAx>
        <c:axId val="267558272"/>
        <c:scaling>
          <c:orientation val="minMax"/>
        </c:scaling>
        <c:axPos val="b"/>
        <c:numFmt formatCode="General" sourceLinked="1"/>
        <c:tickLblPos val="nextTo"/>
        <c:txPr>
          <a:bodyPr/>
          <a:lstStyle/>
          <a:p>
            <a:pPr>
              <a:defRPr sz="1400"/>
            </a:pPr>
            <a:endParaRPr lang="en-US"/>
          </a:p>
        </c:txPr>
        <c:crossAx val="267560064"/>
        <c:crosses val="autoZero"/>
        <c:auto val="1"/>
        <c:lblAlgn val="ctr"/>
        <c:lblOffset val="100"/>
      </c:catAx>
      <c:valAx>
        <c:axId val="267560064"/>
        <c:scaling>
          <c:orientation val="minMax"/>
        </c:scaling>
        <c:axPos val="l"/>
        <c:majorGridlines/>
        <c:title>
          <c:tx>
            <c:rich>
              <a:bodyPr rot="-5400000" vert="horz"/>
              <a:lstStyle/>
              <a:p>
                <a:pPr>
                  <a:defRPr/>
                </a:pPr>
                <a:r>
                  <a:rPr lang="en-US"/>
                  <a:t>Annual Hours</a:t>
                </a:r>
              </a:p>
            </c:rich>
          </c:tx>
          <c:layout>
            <c:manualLayout>
              <c:xMode val="edge"/>
              <c:yMode val="edge"/>
              <c:x val="4.2328042328042333E-2"/>
              <c:y val="0.32343584938206366"/>
            </c:manualLayout>
          </c:layout>
        </c:title>
        <c:numFmt formatCode="0" sourceLinked="1"/>
        <c:tickLblPos val="nextTo"/>
        <c:crossAx val="267558272"/>
        <c:crosses val="autoZero"/>
        <c:crossBetween val="between"/>
      </c:valAx>
    </c:plotArea>
    <c:plotVisOnly val="1"/>
  </c:chart>
  <c:txPr>
    <a:bodyPr/>
    <a:lstStyle/>
    <a:p>
      <a:pPr>
        <a:defRPr sz="1800"/>
      </a:pPr>
      <a:endParaRPr lang="en-US"/>
    </a:p>
  </c:txPr>
  <c:printSettings>
    <c:headerFooter/>
    <c:pageMargins b="0.75000000000000455" l="0.70000000000000062" r="0.70000000000000062" t="0.750000000000004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strRef>
          <c:f>'CBSA LPD Dist t53'!$E$80</c:f>
          <c:strCache>
            <c:ptCount val="1"/>
            <c:pt idx="0">
              <c:v>Small Office LPD</c:v>
            </c:pt>
          </c:strCache>
        </c:strRef>
      </c:tx>
    </c:title>
    <c:plotArea>
      <c:layout/>
      <c:barChart>
        <c:barDir val="col"/>
        <c:grouping val="clustered"/>
        <c:ser>
          <c:idx val="0"/>
          <c:order val="0"/>
          <c:val>
            <c:numRef>
              <c:f>'CBSA LPD Dist t53'!$E$82:$E$114</c:f>
              <c:numCache>
                <c:formatCode>0.0</c:formatCode>
                <c:ptCount val="33"/>
                <c:pt idx="0">
                  <c:v>0.655723787072651</c:v>
                </c:pt>
                <c:pt idx="1">
                  <c:v>0.69775401069518705</c:v>
                </c:pt>
                <c:pt idx="2">
                  <c:v>0.77755235755471896</c:v>
                </c:pt>
                <c:pt idx="3">
                  <c:v>0.80878888720818798</c:v>
                </c:pt>
                <c:pt idx="4">
                  <c:v>0.856894758909853</c:v>
                </c:pt>
                <c:pt idx="5">
                  <c:v>0.99565253663354902</c:v>
                </c:pt>
                <c:pt idx="6">
                  <c:v>1.08935300391042</c:v>
                </c:pt>
                <c:pt idx="7">
                  <c:v>1.1226684226369701</c:v>
                </c:pt>
                <c:pt idx="8">
                  <c:v>1.12362471310713</c:v>
                </c:pt>
                <c:pt idx="9">
                  <c:v>1.1979661016949199</c:v>
                </c:pt>
                <c:pt idx="10">
                  <c:v>1.20715268225585</c:v>
                </c:pt>
                <c:pt idx="11">
                  <c:v>1.2438095238095199</c:v>
                </c:pt>
                <c:pt idx="12">
                  <c:v>1.2654825648938901</c:v>
                </c:pt>
                <c:pt idx="13">
                  <c:v>1.2873040437158501</c:v>
                </c:pt>
                <c:pt idx="14">
                  <c:v>1.3160000000000001</c:v>
                </c:pt>
                <c:pt idx="15">
                  <c:v>1.3392533333333301</c:v>
                </c:pt>
                <c:pt idx="16">
                  <c:v>1.3815107506174</c:v>
                </c:pt>
                <c:pt idx="17">
                  <c:v>1.45584255744256</c:v>
                </c:pt>
                <c:pt idx="18">
                  <c:v>1.53720068310998</c:v>
                </c:pt>
                <c:pt idx="19">
                  <c:v>1.5422153369481</c:v>
                </c:pt>
                <c:pt idx="20">
                  <c:v>1.6645885286783</c:v>
                </c:pt>
                <c:pt idx="21">
                  <c:v>1.7218523597995701</c:v>
                </c:pt>
                <c:pt idx="22">
                  <c:v>1.7418483692635101</c:v>
                </c:pt>
                <c:pt idx="23">
                  <c:v>1.7731384829505901</c:v>
                </c:pt>
                <c:pt idx="24">
                  <c:v>1.80666666666667</c:v>
                </c:pt>
                <c:pt idx="25">
                  <c:v>1.86069143139139</c:v>
                </c:pt>
                <c:pt idx="26">
                  <c:v>1.86787330316742</c:v>
                </c:pt>
                <c:pt idx="27">
                  <c:v>1.9059452778785</c:v>
                </c:pt>
                <c:pt idx="28">
                  <c:v>1.94228358506887</c:v>
                </c:pt>
                <c:pt idx="29">
                  <c:v>1.9847619047619001</c:v>
                </c:pt>
                <c:pt idx="30">
                  <c:v>2.08119658119658</c:v>
                </c:pt>
                <c:pt idx="31">
                  <c:v>2.0874999999999999</c:v>
                </c:pt>
                <c:pt idx="32">
                  <c:v>2.1242121027874599</c:v>
                </c:pt>
              </c:numCache>
            </c:numRef>
          </c:val>
        </c:ser>
        <c:axId val="273879040"/>
        <c:axId val="273880960"/>
      </c:barChart>
      <c:catAx>
        <c:axId val="273879040"/>
        <c:scaling>
          <c:orientation val="minMax"/>
        </c:scaling>
        <c:axPos val="b"/>
        <c:title>
          <c:tx>
            <c:rich>
              <a:bodyPr/>
              <a:lstStyle/>
              <a:p>
                <a:pPr>
                  <a:defRPr/>
                </a:pPr>
                <a:r>
                  <a:rPr lang="en-US"/>
                  <a:t>Site</a:t>
                </a:r>
              </a:p>
            </c:rich>
          </c:tx>
        </c:title>
        <c:tickLblPos val="nextTo"/>
        <c:txPr>
          <a:bodyPr/>
          <a:lstStyle/>
          <a:p>
            <a:pPr>
              <a:defRPr sz="800"/>
            </a:pPr>
            <a:endParaRPr lang="en-US"/>
          </a:p>
        </c:txPr>
        <c:crossAx val="273880960"/>
        <c:crosses val="autoZero"/>
        <c:auto val="1"/>
        <c:lblAlgn val="ctr"/>
        <c:lblOffset val="100"/>
      </c:catAx>
      <c:valAx>
        <c:axId val="273880960"/>
        <c:scaling>
          <c:orientation val="minMax"/>
        </c:scaling>
        <c:axPos val="l"/>
        <c:majorGridlines/>
        <c:title>
          <c:tx>
            <c:rich>
              <a:bodyPr rot="-5400000" vert="horz"/>
              <a:lstStyle/>
              <a:p>
                <a:pPr>
                  <a:defRPr/>
                </a:pPr>
                <a:r>
                  <a:rPr lang="en-US"/>
                  <a:t>Lighting Power Density (Watt/SF)</a:t>
                </a:r>
              </a:p>
            </c:rich>
          </c:tx>
        </c:title>
        <c:numFmt formatCode="0.0" sourceLinked="1"/>
        <c:tickLblPos val="nextTo"/>
        <c:crossAx val="273879040"/>
        <c:crosses val="autoZero"/>
        <c:crossBetween val="between"/>
      </c:valAx>
    </c:plotArea>
    <c:plotVisOnly val="1"/>
  </c:chart>
  <c:txPr>
    <a:bodyPr/>
    <a:lstStyle/>
    <a:p>
      <a:pPr>
        <a:defRPr sz="1400"/>
      </a:pPr>
      <a:endParaRPr lang="en-US"/>
    </a:p>
  </c:txPr>
  <c:printSettings>
    <c:headerFooter/>
    <c:pageMargins b="0.75000000000000488" l="0.70000000000000062" r="0.70000000000000062" t="0.7500000000000048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strRef>
          <c:f>'CBSA LPD Dist t53'!$K$80</c:f>
          <c:strCache>
            <c:ptCount val="1"/>
            <c:pt idx="0">
              <c:v>Medium Office LPD</c:v>
            </c:pt>
          </c:strCache>
        </c:strRef>
      </c:tx>
    </c:title>
    <c:plotArea>
      <c:layout/>
      <c:barChart>
        <c:barDir val="col"/>
        <c:grouping val="clustered"/>
        <c:ser>
          <c:idx val="0"/>
          <c:order val="0"/>
          <c:val>
            <c:numRef>
              <c:f>'CBSA LPD Dist t53'!$K$82:$K$131</c:f>
              <c:numCache>
                <c:formatCode>0.00</c:formatCode>
                <c:ptCount val="50"/>
                <c:pt idx="0">
                  <c:v>0.45817351900972603</c:v>
                </c:pt>
                <c:pt idx="1">
                  <c:v>0.60164793349066403</c:v>
                </c:pt>
                <c:pt idx="2">
                  <c:v>0.66390189477680295</c:v>
                </c:pt>
                <c:pt idx="3">
                  <c:v>0.68074744494544404</c:v>
                </c:pt>
                <c:pt idx="4">
                  <c:v>0.69984586782230995</c:v>
                </c:pt>
                <c:pt idx="5">
                  <c:v>0.74289810097180697</c:v>
                </c:pt>
                <c:pt idx="6">
                  <c:v>0.81599898682877403</c:v>
                </c:pt>
                <c:pt idx="7">
                  <c:v>0.833324199642407</c:v>
                </c:pt>
                <c:pt idx="8">
                  <c:v>0.84133333333333304</c:v>
                </c:pt>
                <c:pt idx="9">
                  <c:v>0.86896417869176801</c:v>
                </c:pt>
                <c:pt idx="10">
                  <c:v>0.89809482718708999</c:v>
                </c:pt>
                <c:pt idx="11">
                  <c:v>0.92426542734333506</c:v>
                </c:pt>
                <c:pt idx="12" formatCode="0.0">
                  <c:v>0.93447620340209903</c:v>
                </c:pt>
                <c:pt idx="13" formatCode="0.0">
                  <c:v>0.977265248687055</c:v>
                </c:pt>
                <c:pt idx="14" formatCode="0.0">
                  <c:v>0.98644095128363696</c:v>
                </c:pt>
                <c:pt idx="15" formatCode="0.0">
                  <c:v>1.0030442905457799</c:v>
                </c:pt>
                <c:pt idx="16" formatCode="0.0">
                  <c:v>1.0069581945985899</c:v>
                </c:pt>
                <c:pt idx="17" formatCode="0.0">
                  <c:v>1.01113148245155</c:v>
                </c:pt>
                <c:pt idx="18" formatCode="0.0">
                  <c:v>1.0378157820460701</c:v>
                </c:pt>
                <c:pt idx="19" formatCode="0.0">
                  <c:v>1.0437207586528301</c:v>
                </c:pt>
                <c:pt idx="20" formatCode="0.0">
                  <c:v>1.04625817123233</c:v>
                </c:pt>
                <c:pt idx="21" formatCode="0.0">
                  <c:v>1.0502550899833101</c:v>
                </c:pt>
                <c:pt idx="22" formatCode="0.0">
                  <c:v>1.0752677963851001</c:v>
                </c:pt>
                <c:pt idx="23" formatCode="0.0">
                  <c:v>1.1024764780833001</c:v>
                </c:pt>
                <c:pt idx="24">
                  <c:v>1.11159561629393</c:v>
                </c:pt>
                <c:pt idx="25" formatCode="0.0">
                  <c:v>1.12075226977951</c:v>
                </c:pt>
                <c:pt idx="26" formatCode="0.0">
                  <c:v>1.1251691589422099</c:v>
                </c:pt>
                <c:pt idx="27" formatCode="0.0">
                  <c:v>1.1592866192348501</c:v>
                </c:pt>
                <c:pt idx="28" formatCode="0.0">
                  <c:v>1.1750274084124801</c:v>
                </c:pt>
                <c:pt idx="29" formatCode="0.0">
                  <c:v>1.1905808865048</c:v>
                </c:pt>
                <c:pt idx="30" formatCode="0.0">
                  <c:v>1.1977605228088899</c:v>
                </c:pt>
                <c:pt idx="31" formatCode="0.0">
                  <c:v>1.2175069064539601</c:v>
                </c:pt>
                <c:pt idx="32" formatCode="0.0">
                  <c:v>1.2289436619718299</c:v>
                </c:pt>
                <c:pt idx="33" formatCode="0.0">
                  <c:v>1.2313743444601699</c:v>
                </c:pt>
                <c:pt idx="34" formatCode="0.0">
                  <c:v>1.2701123922219799</c:v>
                </c:pt>
                <c:pt idx="35" formatCode="0.0">
                  <c:v>1.3239982516948099</c:v>
                </c:pt>
                <c:pt idx="36" formatCode="0.0">
                  <c:v>1.3248015616800699</c:v>
                </c:pt>
                <c:pt idx="37" formatCode="0.0">
                  <c:v>1.3423789466790901</c:v>
                </c:pt>
                <c:pt idx="38">
                  <c:v>1.38979132915881</c:v>
                </c:pt>
                <c:pt idx="39">
                  <c:v>1.4120322006919199</c:v>
                </c:pt>
                <c:pt idx="40">
                  <c:v>1.4531345819681101</c:v>
                </c:pt>
                <c:pt idx="41">
                  <c:v>1.4536781426806</c:v>
                </c:pt>
                <c:pt idx="42">
                  <c:v>1.4547834934395301</c:v>
                </c:pt>
                <c:pt idx="43">
                  <c:v>1.4603421461897399</c:v>
                </c:pt>
                <c:pt idx="44">
                  <c:v>1.4698181818181799</c:v>
                </c:pt>
                <c:pt idx="45">
                  <c:v>1.5197946197181</c:v>
                </c:pt>
                <c:pt idx="46">
                  <c:v>1.73779715864728</c:v>
                </c:pt>
                <c:pt idx="47">
                  <c:v>1.7691011796860601</c:v>
                </c:pt>
                <c:pt idx="48">
                  <c:v>1.82390109182392</c:v>
                </c:pt>
                <c:pt idx="49">
                  <c:v>1.95294021961756</c:v>
                </c:pt>
              </c:numCache>
            </c:numRef>
          </c:val>
        </c:ser>
        <c:axId val="273913344"/>
        <c:axId val="273915264"/>
      </c:barChart>
      <c:catAx>
        <c:axId val="273913344"/>
        <c:scaling>
          <c:orientation val="minMax"/>
        </c:scaling>
        <c:axPos val="b"/>
        <c:title>
          <c:tx>
            <c:rich>
              <a:bodyPr/>
              <a:lstStyle/>
              <a:p>
                <a:pPr>
                  <a:defRPr/>
                </a:pPr>
                <a:r>
                  <a:rPr lang="en-US"/>
                  <a:t>Site</a:t>
                </a:r>
              </a:p>
            </c:rich>
          </c:tx>
        </c:title>
        <c:tickLblPos val="nextTo"/>
        <c:txPr>
          <a:bodyPr/>
          <a:lstStyle/>
          <a:p>
            <a:pPr>
              <a:defRPr sz="800"/>
            </a:pPr>
            <a:endParaRPr lang="en-US"/>
          </a:p>
        </c:txPr>
        <c:crossAx val="273915264"/>
        <c:crosses val="autoZero"/>
        <c:auto val="1"/>
        <c:lblAlgn val="ctr"/>
        <c:lblOffset val="100"/>
      </c:catAx>
      <c:valAx>
        <c:axId val="273915264"/>
        <c:scaling>
          <c:orientation val="minMax"/>
        </c:scaling>
        <c:axPos val="l"/>
        <c:majorGridlines/>
        <c:title>
          <c:tx>
            <c:rich>
              <a:bodyPr rot="-5400000" vert="horz"/>
              <a:lstStyle/>
              <a:p>
                <a:pPr>
                  <a:defRPr/>
                </a:pPr>
                <a:r>
                  <a:rPr lang="en-US"/>
                  <a:t>Lighting Power Density (Watt/SF)</a:t>
                </a:r>
              </a:p>
            </c:rich>
          </c:tx>
        </c:title>
        <c:numFmt formatCode="0.0" sourceLinked="0"/>
        <c:tickLblPos val="nextTo"/>
        <c:crossAx val="273913344"/>
        <c:crosses val="autoZero"/>
        <c:crossBetween val="between"/>
      </c:valAx>
    </c:plotArea>
    <c:plotVisOnly val="1"/>
  </c:chart>
  <c:txPr>
    <a:bodyPr/>
    <a:lstStyle/>
    <a:p>
      <a:pPr>
        <a:defRPr sz="1400"/>
      </a:pPr>
      <a:endParaRPr lang="en-US"/>
    </a:p>
  </c:txPr>
  <c:printSettings>
    <c:headerFooter/>
    <c:pageMargins b="0.75000000000000511" l="0.70000000000000062" r="0.70000000000000062" t="0.750000000000005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strRef>
          <c:f>'CBSA LPD Dist t53'!$R$80</c:f>
          <c:strCache>
            <c:ptCount val="1"/>
            <c:pt idx="0">
              <c:v>Large Office LPD</c:v>
            </c:pt>
          </c:strCache>
        </c:strRef>
      </c:tx>
    </c:title>
    <c:plotArea>
      <c:layout/>
      <c:barChart>
        <c:barDir val="col"/>
        <c:grouping val="clustered"/>
        <c:ser>
          <c:idx val="0"/>
          <c:order val="0"/>
          <c:val>
            <c:numRef>
              <c:f>'CBSA LPD Dist t53'!$R$82:$R$115</c:f>
              <c:numCache>
                <c:formatCode>0.00</c:formatCode>
                <c:ptCount val="34"/>
                <c:pt idx="0">
                  <c:v>0.50658996484499796</c:v>
                </c:pt>
                <c:pt idx="1">
                  <c:v>0.53224938874613803</c:v>
                </c:pt>
                <c:pt idx="2">
                  <c:v>0.546912384885897</c:v>
                </c:pt>
                <c:pt idx="3">
                  <c:v>0.56714758751182603</c:v>
                </c:pt>
                <c:pt idx="4">
                  <c:v>0.56815371024734995</c:v>
                </c:pt>
                <c:pt idx="5">
                  <c:v>0.59849899546974095</c:v>
                </c:pt>
                <c:pt idx="6">
                  <c:v>0.63424346539461196</c:v>
                </c:pt>
                <c:pt idx="7">
                  <c:v>0.66838154121632398</c:v>
                </c:pt>
                <c:pt idx="8">
                  <c:v>0.67529779058597506</c:v>
                </c:pt>
                <c:pt idx="9">
                  <c:v>0.70897065931247405</c:v>
                </c:pt>
                <c:pt idx="10">
                  <c:v>0.72686881672571801</c:v>
                </c:pt>
                <c:pt idx="11">
                  <c:v>0.77024317301583101</c:v>
                </c:pt>
                <c:pt idx="12">
                  <c:v>0.77625163083617599</c:v>
                </c:pt>
                <c:pt idx="13">
                  <c:v>0.80077623922922403</c:v>
                </c:pt>
                <c:pt idx="14">
                  <c:v>0.81253128149162002</c:v>
                </c:pt>
                <c:pt idx="15">
                  <c:v>0.83481043276108102</c:v>
                </c:pt>
                <c:pt idx="16">
                  <c:v>0.84252941870265197</c:v>
                </c:pt>
                <c:pt idx="17">
                  <c:v>0.86502276335360495</c:v>
                </c:pt>
                <c:pt idx="18">
                  <c:v>0.87523962628980101</c:v>
                </c:pt>
                <c:pt idx="19">
                  <c:v>0.87857063584477402</c:v>
                </c:pt>
                <c:pt idx="20">
                  <c:v>0.89148571428571399</c:v>
                </c:pt>
                <c:pt idx="21">
                  <c:v>0.92309425879976603</c:v>
                </c:pt>
                <c:pt idx="22">
                  <c:v>0.92727366515443199</c:v>
                </c:pt>
                <c:pt idx="23">
                  <c:v>0.94587704632532199</c:v>
                </c:pt>
                <c:pt idx="24">
                  <c:v>0.99647876571758898</c:v>
                </c:pt>
                <c:pt idx="25">
                  <c:v>1.0329901187411801</c:v>
                </c:pt>
                <c:pt idx="26">
                  <c:v>1.05779358296816</c:v>
                </c:pt>
                <c:pt idx="27">
                  <c:v>1.09140121668635</c:v>
                </c:pt>
                <c:pt idx="28">
                  <c:v>1.1130539236474799</c:v>
                </c:pt>
                <c:pt idx="29">
                  <c:v>1.1725070440222201</c:v>
                </c:pt>
                <c:pt idx="30">
                  <c:v>1.18276717709843</c:v>
                </c:pt>
                <c:pt idx="31">
                  <c:v>1.2209248850281</c:v>
                </c:pt>
                <c:pt idx="32">
                  <c:v>1.2462091260727299</c:v>
                </c:pt>
                <c:pt idx="33">
                  <c:v>1.52952638076022</c:v>
                </c:pt>
              </c:numCache>
            </c:numRef>
          </c:val>
        </c:ser>
        <c:axId val="274074624"/>
        <c:axId val="274084992"/>
      </c:barChart>
      <c:catAx>
        <c:axId val="274074624"/>
        <c:scaling>
          <c:orientation val="minMax"/>
        </c:scaling>
        <c:axPos val="b"/>
        <c:title>
          <c:tx>
            <c:rich>
              <a:bodyPr/>
              <a:lstStyle/>
              <a:p>
                <a:pPr>
                  <a:defRPr/>
                </a:pPr>
                <a:r>
                  <a:rPr lang="en-US"/>
                  <a:t>Site</a:t>
                </a:r>
              </a:p>
            </c:rich>
          </c:tx>
        </c:title>
        <c:tickLblPos val="nextTo"/>
        <c:txPr>
          <a:bodyPr/>
          <a:lstStyle/>
          <a:p>
            <a:pPr>
              <a:defRPr sz="800"/>
            </a:pPr>
            <a:endParaRPr lang="en-US"/>
          </a:p>
        </c:txPr>
        <c:crossAx val="274084992"/>
        <c:crosses val="autoZero"/>
        <c:auto val="1"/>
        <c:lblAlgn val="ctr"/>
        <c:lblOffset val="100"/>
      </c:catAx>
      <c:valAx>
        <c:axId val="274084992"/>
        <c:scaling>
          <c:orientation val="minMax"/>
          <c:max val="2.5"/>
        </c:scaling>
        <c:axPos val="l"/>
        <c:majorGridlines/>
        <c:title>
          <c:tx>
            <c:rich>
              <a:bodyPr rot="-5400000" vert="horz"/>
              <a:lstStyle/>
              <a:p>
                <a:pPr>
                  <a:defRPr/>
                </a:pPr>
                <a:r>
                  <a:rPr lang="en-US"/>
                  <a:t>Lighting Power Density (Watt/SF)</a:t>
                </a:r>
              </a:p>
            </c:rich>
          </c:tx>
        </c:title>
        <c:numFmt formatCode="0.0" sourceLinked="0"/>
        <c:tickLblPos val="nextTo"/>
        <c:crossAx val="274074624"/>
        <c:crosses val="autoZero"/>
        <c:crossBetween val="between"/>
      </c:valAx>
    </c:plotArea>
    <c:plotVisOnly val="1"/>
  </c:chart>
  <c:txPr>
    <a:bodyPr/>
    <a:lstStyle/>
    <a:p>
      <a:pPr>
        <a:defRPr sz="1400"/>
      </a:pPr>
      <a:endParaRPr lang="en-US"/>
    </a:p>
  </c:txPr>
  <c:printSettings>
    <c:headerFooter/>
    <c:pageMargins b="0.75000000000000533" l="0.70000000000000062" r="0.70000000000000062" t="0.75000000000000533" header="0.30000000000000032" footer="0.30000000000000032"/>
    <c:pageSetup/>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png"/><Relationship Id="rId14" Type="http://schemas.openxmlformats.org/officeDocument/2006/relationships/image" Target="../media/image14.emf"/></Relationships>
</file>

<file path=xl/drawings/_rels/drawing4.xml.rels><?xml version="1.0" encoding="UTF-8" standalone="yes"?>
<Relationships xmlns="http://schemas.openxmlformats.org/package/2006/relationships"><Relationship Id="rId1" Type="http://schemas.openxmlformats.org/officeDocument/2006/relationships/image" Target="../media/image21.emf"/></Relationships>
</file>

<file path=xl/drawings/_rels/drawing5.xml.rels><?xml version="1.0" encoding="UTF-8" standalone="yes"?>
<Relationships xmlns="http://schemas.openxmlformats.org/package/2006/relationships"><Relationship Id="rId1" Type="http://schemas.openxmlformats.org/officeDocument/2006/relationships/image" Target="../media/image21.emf"/></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7" Type="http://schemas.openxmlformats.org/officeDocument/2006/relationships/chart" Target="../charts/chart13.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3" Type="http://schemas.openxmlformats.org/officeDocument/2006/relationships/image" Target="../media/image24.emf"/><Relationship Id="rId7" Type="http://schemas.openxmlformats.org/officeDocument/2006/relationships/image" Target="../media/image28.emf"/><Relationship Id="rId2" Type="http://schemas.openxmlformats.org/officeDocument/2006/relationships/image" Target="../media/image23.emf"/><Relationship Id="rId1" Type="http://schemas.openxmlformats.org/officeDocument/2006/relationships/image" Target="../media/image22.emf"/><Relationship Id="rId6" Type="http://schemas.openxmlformats.org/officeDocument/2006/relationships/image" Target="../media/image27.emf"/><Relationship Id="rId5" Type="http://schemas.openxmlformats.org/officeDocument/2006/relationships/image" Target="../media/image26.emf"/><Relationship Id="rId4"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twoCellAnchor>
    <xdr:from>
      <xdr:col>0</xdr:col>
      <xdr:colOff>581025</xdr:colOff>
      <xdr:row>1</xdr:row>
      <xdr:rowOff>152400</xdr:rowOff>
    </xdr:from>
    <xdr:to>
      <xdr:col>17</xdr:col>
      <xdr:colOff>485775</xdr:colOff>
      <xdr:row>17</xdr:row>
      <xdr:rowOff>85725</xdr:rowOff>
    </xdr:to>
    <xdr:sp macro="" textlink="">
      <xdr:nvSpPr>
        <xdr:cNvPr id="2" name="TextBox 1"/>
        <xdr:cNvSpPr txBox="1"/>
      </xdr:nvSpPr>
      <xdr:spPr>
        <a:xfrm>
          <a:off x="581025" y="314325"/>
          <a:ext cx="10267950" cy="2524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This</a:t>
          </a:r>
          <a:r>
            <a:rPr lang="en-US" sz="1100" baseline="0"/>
            <a:t> workbook is used for several purposes for the 7P and other  analysis.</a:t>
          </a:r>
        </a:p>
        <a:p>
          <a:endParaRPr lang="en-US" sz="1100" baseline="0"/>
        </a:p>
        <a:p>
          <a:r>
            <a:rPr lang="en-US" sz="1100" baseline="0"/>
            <a:t>Contains key data and inputs for a varitiety of lighting and plan analyses.  </a:t>
          </a:r>
        </a:p>
        <a:p>
          <a:endParaRPr lang="en-US" sz="1100" baseline="0"/>
        </a:p>
        <a:p>
          <a:r>
            <a:rPr lang="en-US" sz="1100" baseline="0"/>
            <a:t>Is updated periodically as additioanl information is required.</a:t>
          </a:r>
        </a:p>
        <a:p>
          <a:endParaRPr lang="en-US" sz="1100" baseline="0"/>
        </a:p>
        <a:p>
          <a:r>
            <a:rPr lang="en-US" sz="1100" baseline="0"/>
            <a:t>Some tables in this workbook feed other 7P workbooks</a:t>
          </a:r>
        </a:p>
        <a:p>
          <a:endParaRPr lang="en-US" sz="1100" baseline="0"/>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723900</xdr:colOff>
      <xdr:row>84</xdr:row>
      <xdr:rowOff>66674</xdr:rowOff>
    </xdr:from>
    <xdr:to>
      <xdr:col>15</xdr:col>
      <xdr:colOff>762000</xdr:colOff>
      <xdr:row>104</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714375</xdr:colOff>
      <xdr:row>62</xdr:row>
      <xdr:rowOff>19050</xdr:rowOff>
    </xdr:from>
    <xdr:to>
      <xdr:col>15</xdr:col>
      <xdr:colOff>685799</xdr:colOff>
      <xdr:row>81</xdr:row>
      <xdr:rowOff>85725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161925</xdr:colOff>
      <xdr:row>26</xdr:row>
      <xdr:rowOff>9523</xdr:rowOff>
    </xdr:from>
    <xdr:to>
      <xdr:col>27</xdr:col>
      <xdr:colOff>476249</xdr:colOff>
      <xdr:row>58</xdr:row>
      <xdr:rowOff>152399</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1009649</xdr:colOff>
      <xdr:row>25</xdr:row>
      <xdr:rowOff>123824</xdr:rowOff>
    </xdr:from>
    <xdr:to>
      <xdr:col>37</xdr:col>
      <xdr:colOff>428625</xdr:colOff>
      <xdr:row>58</xdr:row>
      <xdr:rowOff>123825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38</xdr:col>
      <xdr:colOff>228600</xdr:colOff>
      <xdr:row>25</xdr:row>
      <xdr:rowOff>114300</xdr:rowOff>
    </xdr:from>
    <xdr:to>
      <xdr:col>45</xdr:col>
      <xdr:colOff>533400</xdr:colOff>
      <xdr:row>49</xdr:row>
      <xdr:rowOff>9525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485776</xdr:colOff>
      <xdr:row>25</xdr:row>
      <xdr:rowOff>161924</xdr:rowOff>
    </xdr:from>
    <xdr:to>
      <xdr:col>16</xdr:col>
      <xdr:colOff>504825</xdr:colOff>
      <xdr:row>58</xdr:row>
      <xdr:rowOff>152399</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10</xdr:col>
      <xdr:colOff>463221</xdr:colOff>
      <xdr:row>21</xdr:row>
      <xdr:rowOff>76200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09600" y="647700"/>
          <a:ext cx="5949621" cy="3476625"/>
        </a:xfrm>
        <a:prstGeom prst="rect">
          <a:avLst/>
        </a:prstGeom>
        <a:noFill/>
      </xdr:spPr>
    </xdr:pic>
    <xdr:clientData/>
  </xdr:twoCellAnchor>
  <xdr:twoCellAnchor editAs="oneCell">
    <xdr:from>
      <xdr:col>0</xdr:col>
      <xdr:colOff>561976</xdr:colOff>
      <xdr:row>27</xdr:row>
      <xdr:rowOff>9525</xdr:rowOff>
    </xdr:from>
    <xdr:to>
      <xdr:col>10</xdr:col>
      <xdr:colOff>447676</xdr:colOff>
      <xdr:row>37</xdr:row>
      <xdr:rowOff>3700</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61976" y="4867275"/>
          <a:ext cx="5981700" cy="1842025"/>
        </a:xfrm>
        <a:prstGeom prst="rect">
          <a:avLst/>
        </a:prstGeom>
        <a:noFill/>
      </xdr:spPr>
    </xdr:pic>
    <xdr:clientData/>
  </xdr:twoCellAnchor>
  <xdr:twoCellAnchor editAs="oneCell">
    <xdr:from>
      <xdr:col>1</xdr:col>
      <xdr:colOff>0</xdr:colOff>
      <xdr:row>41</xdr:row>
      <xdr:rowOff>0</xdr:rowOff>
    </xdr:from>
    <xdr:to>
      <xdr:col>10</xdr:col>
      <xdr:colOff>421530</xdr:colOff>
      <xdr:row>61</xdr:row>
      <xdr:rowOff>114299</xdr:rowOff>
    </xdr:to>
    <xdr:pic>
      <xdr:nvPicPr>
        <xdr:cNvPr id="4"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609600" y="7124700"/>
          <a:ext cx="5907930" cy="3352799"/>
        </a:xfrm>
        <a:prstGeom prst="rect">
          <a:avLst/>
        </a:prstGeom>
        <a:noFill/>
      </xdr:spPr>
    </xdr:pic>
    <xdr:clientData/>
  </xdr:twoCellAnchor>
  <xdr:twoCellAnchor editAs="oneCell">
    <xdr:from>
      <xdr:col>12</xdr:col>
      <xdr:colOff>161925</xdr:colOff>
      <xdr:row>4</xdr:row>
      <xdr:rowOff>47625</xdr:rowOff>
    </xdr:from>
    <xdr:to>
      <xdr:col>22</xdr:col>
      <xdr:colOff>6668</xdr:colOff>
      <xdr:row>22</xdr:row>
      <xdr:rowOff>19050</xdr:rowOff>
    </xdr:to>
    <xdr:pic>
      <xdr:nvPicPr>
        <xdr:cNvPr id="5"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477125" y="695325"/>
          <a:ext cx="5940743" cy="3533775"/>
        </a:xfrm>
        <a:prstGeom prst="rect">
          <a:avLst/>
        </a:prstGeom>
        <a:noFill/>
      </xdr:spPr>
    </xdr:pic>
    <xdr:clientData/>
  </xdr:twoCellAnchor>
  <xdr:twoCellAnchor editAs="oneCell">
    <xdr:from>
      <xdr:col>12</xdr:col>
      <xdr:colOff>209550</xdr:colOff>
      <xdr:row>27</xdr:row>
      <xdr:rowOff>9525</xdr:rowOff>
    </xdr:from>
    <xdr:to>
      <xdr:col>22</xdr:col>
      <xdr:colOff>28575</xdr:colOff>
      <xdr:row>42</xdr:row>
      <xdr:rowOff>68764</xdr:rowOff>
    </xdr:to>
    <xdr:pic>
      <xdr:nvPicPr>
        <xdr:cNvPr id="6"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7524750" y="4867275"/>
          <a:ext cx="5915025" cy="2973889"/>
        </a:xfrm>
        <a:prstGeom prst="rect">
          <a:avLst/>
        </a:prstGeom>
        <a:noFill/>
      </xdr:spPr>
    </xdr:pic>
    <xdr:clientData/>
  </xdr:twoCellAnchor>
  <xdr:twoCellAnchor editAs="oneCell">
    <xdr:from>
      <xdr:col>12</xdr:col>
      <xdr:colOff>171451</xdr:colOff>
      <xdr:row>48</xdr:row>
      <xdr:rowOff>19050</xdr:rowOff>
    </xdr:from>
    <xdr:to>
      <xdr:col>22</xdr:col>
      <xdr:colOff>152401</xdr:colOff>
      <xdr:row>59</xdr:row>
      <xdr:rowOff>31073</xdr:rowOff>
    </xdr:to>
    <xdr:pic>
      <xdr:nvPicPr>
        <xdr:cNvPr id="7"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7486651" y="8277225"/>
          <a:ext cx="6076950" cy="1793198"/>
        </a:xfrm>
        <a:prstGeom prst="rect">
          <a:avLst/>
        </a:prstGeom>
        <a:noFill/>
      </xdr:spPr>
    </xdr:pic>
    <xdr:clientData/>
  </xdr:twoCellAnchor>
  <xdr:twoCellAnchor editAs="oneCell">
    <xdr:from>
      <xdr:col>12</xdr:col>
      <xdr:colOff>219075</xdr:colOff>
      <xdr:row>61</xdr:row>
      <xdr:rowOff>114300</xdr:rowOff>
    </xdr:from>
    <xdr:to>
      <xdr:col>22</xdr:col>
      <xdr:colOff>396126</xdr:colOff>
      <xdr:row>80</xdr:row>
      <xdr:rowOff>9525</xdr:rowOff>
    </xdr:to>
    <xdr:pic>
      <xdr:nvPicPr>
        <xdr:cNvPr id="8"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7534275" y="10477500"/>
          <a:ext cx="6273051" cy="3295650"/>
        </a:xfrm>
        <a:prstGeom prst="rect">
          <a:avLst/>
        </a:prstGeom>
        <a:noFill/>
      </xdr:spPr>
    </xdr:pic>
    <xdr:clientData/>
  </xdr:twoCellAnchor>
  <xdr:twoCellAnchor editAs="oneCell">
    <xdr:from>
      <xdr:col>12</xdr:col>
      <xdr:colOff>95250</xdr:colOff>
      <xdr:row>84</xdr:row>
      <xdr:rowOff>66675</xdr:rowOff>
    </xdr:from>
    <xdr:to>
      <xdr:col>23</xdr:col>
      <xdr:colOff>94817</xdr:colOff>
      <xdr:row>97</xdr:row>
      <xdr:rowOff>66675</xdr:rowOff>
    </xdr:to>
    <xdr:pic>
      <xdr:nvPicPr>
        <xdr:cNvPr id="9"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7410450" y="14154150"/>
          <a:ext cx="6705167" cy="2105025"/>
        </a:xfrm>
        <a:prstGeom prst="rect">
          <a:avLst/>
        </a:prstGeom>
        <a:noFill/>
      </xdr:spPr>
    </xdr:pic>
    <xdr:clientData/>
  </xdr:twoCellAnchor>
  <xdr:twoCellAnchor>
    <xdr:from>
      <xdr:col>39</xdr:col>
      <xdr:colOff>142875</xdr:colOff>
      <xdr:row>4</xdr:row>
      <xdr:rowOff>47625</xdr:rowOff>
    </xdr:from>
    <xdr:to>
      <xdr:col>47</xdr:col>
      <xdr:colOff>485775</xdr:colOff>
      <xdr:row>41</xdr:row>
      <xdr:rowOff>0</xdr:rowOff>
    </xdr:to>
    <xdr:pic>
      <xdr:nvPicPr>
        <xdr:cNvPr id="16385" name="Picture 1" descr="http://www.nema.org/Intelligence/Documents/cfl-Lamp-Index-3qtr-14.gif"/>
        <xdr:cNvPicPr>
          <a:picLocks noChangeAspect="1" noChangeArrowheads="1"/>
        </xdr:cNvPicPr>
      </xdr:nvPicPr>
      <xdr:blipFill>
        <a:blip xmlns:r="http://schemas.openxmlformats.org/officeDocument/2006/relationships" r:embed="rId9" cstate="print"/>
        <a:srcRect/>
        <a:stretch>
          <a:fillRect/>
        </a:stretch>
      </xdr:blipFill>
      <xdr:spPr bwMode="auto">
        <a:xfrm>
          <a:off x="27527250" y="1343025"/>
          <a:ext cx="5391150" cy="6591300"/>
        </a:xfrm>
        <a:prstGeom prst="rect">
          <a:avLst/>
        </a:prstGeom>
        <a:noFill/>
        <a:ln w="9525">
          <a:noFill/>
          <a:miter lim="800000"/>
          <a:headEnd/>
          <a:tailEnd/>
        </a:ln>
      </xdr:spPr>
    </xdr:pic>
    <xdr:clientData/>
  </xdr:twoCellAnchor>
  <xdr:twoCellAnchor>
    <xdr:from>
      <xdr:col>48</xdr:col>
      <xdr:colOff>0</xdr:colOff>
      <xdr:row>4</xdr:row>
      <xdr:rowOff>0</xdr:rowOff>
    </xdr:from>
    <xdr:to>
      <xdr:col>60</xdr:col>
      <xdr:colOff>0</xdr:colOff>
      <xdr:row>32</xdr:row>
      <xdr:rowOff>152400</xdr:rowOff>
    </xdr:to>
    <xdr:sp macro="" textlink="">
      <xdr:nvSpPr>
        <xdr:cNvPr id="11" name="TextBox 10"/>
        <xdr:cNvSpPr txBox="1"/>
      </xdr:nvSpPr>
      <xdr:spPr>
        <a:xfrm>
          <a:off x="32708850" y="647700"/>
          <a:ext cx="7315200" cy="517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Hi Charlie,</a:t>
          </a:r>
        </a:p>
        <a:p>
          <a:r>
            <a:rPr lang="en-US" sz="1100">
              <a:solidFill>
                <a:schemeClr val="dk1"/>
              </a:solidFill>
              <a:latin typeface="+mn-lt"/>
              <a:ea typeface="+mn-ea"/>
              <a:cs typeface="+mn-cs"/>
            </a:rPr>
            <a:t> </a:t>
          </a:r>
        </a:p>
        <a:p>
          <a:r>
            <a:rPr lang="en-US" sz="1100">
              <a:solidFill>
                <a:schemeClr val="dk1"/>
              </a:solidFill>
              <a:latin typeface="+mn-lt"/>
              <a:ea typeface="+mn-ea"/>
              <a:cs typeface="+mn-cs"/>
            </a:rPr>
            <a:t>My main concern is using the DOE analysis projected to 2016. I think their analysis is useful—and I do think LEDs will take off no matter what we do—but the current product flow saturation is lower than what they projected to this point based on data we have available to date. I think they are off by a few years—meaning, I think that what might be showing as short-term LED penetration for 2016 might be more accurate for 2019. But because this Plan is mostly 2016-2020, having it off by a few years is a big deal. </a:t>
          </a:r>
        </a:p>
        <a:p>
          <a:r>
            <a:rPr lang="en-US" sz="1100">
              <a:solidFill>
                <a:schemeClr val="dk1"/>
              </a:solidFill>
              <a:latin typeface="+mn-lt"/>
              <a:ea typeface="+mn-ea"/>
              <a:cs typeface="+mn-cs"/>
            </a:rPr>
            <a:t> </a:t>
          </a:r>
        </a:p>
        <a:p>
          <a:r>
            <a:rPr lang="en-US" sz="1100">
              <a:solidFill>
                <a:schemeClr val="dk1"/>
              </a:solidFill>
              <a:latin typeface="+mn-lt"/>
              <a:ea typeface="+mn-ea"/>
              <a:cs typeface="+mn-cs"/>
            </a:rPr>
            <a:t>Rob Carmichael and I spent some time going through your analysis today, and we thought that the integration of the 2018 standard early in the LPD made sense; the market is essentially at 32w T-8 so the 2018 standard is just reinforcing that. But 10% TLED was more than we would add in to that efficiency baseline: we think it makes the baseline too high. In the short-term, that potential is still technically remaining. In the long-term, LEDs will remove it, but we don’t think it is there yet. The linear applications are certainly my largest worry, as they are the bulk of the sq ft. You are correct that my concern is that the 2018 standard plus adding the LED efficiency raises the baseline above the low wattage T8 lamps: low-wattage T8s are an easy efficiency win for maintenance applications and if the baseline rises higher than they can meet it would need to be on better data than what we have.</a:t>
          </a:r>
        </a:p>
        <a:p>
          <a:r>
            <a:rPr lang="en-US" sz="1100">
              <a:solidFill>
                <a:schemeClr val="dk1"/>
              </a:solidFill>
              <a:latin typeface="+mn-lt"/>
              <a:ea typeface="+mn-ea"/>
              <a:cs typeface="+mn-cs"/>
            </a:rPr>
            <a:t> </a:t>
          </a:r>
        </a:p>
        <a:p>
          <a:r>
            <a:rPr lang="en-US" sz="1100">
              <a:solidFill>
                <a:schemeClr val="dk1"/>
              </a:solidFill>
              <a:latin typeface="+mn-lt"/>
              <a:ea typeface="+mn-ea"/>
              <a:cs typeface="+mn-cs"/>
            </a:rPr>
            <a:t>On the PAR and A-lamp side, these applications are where LED is winning, but we think more conservative estimates of LED saturation of the flow is appropriate. Rob thought A lamp was likely more LED in commercial than residential, but we think it is lower than what was projected.</a:t>
          </a:r>
        </a:p>
        <a:p>
          <a:r>
            <a:rPr lang="en-US" sz="1100">
              <a:solidFill>
                <a:schemeClr val="dk1"/>
              </a:solidFill>
              <a:latin typeface="+mn-lt"/>
              <a:ea typeface="+mn-ea"/>
              <a:cs typeface="+mn-cs"/>
            </a:rPr>
            <a:t> </a:t>
          </a:r>
        </a:p>
        <a:p>
          <a:r>
            <a:rPr lang="en-US" sz="1100" b="1">
              <a:solidFill>
                <a:schemeClr val="dk1"/>
              </a:solidFill>
              <a:latin typeface="+mn-lt"/>
              <a:ea typeface="+mn-ea"/>
              <a:cs typeface="+mn-cs"/>
            </a:rPr>
            <a:t>Our concrete recommendation</a:t>
          </a:r>
          <a:r>
            <a:rPr lang="en-US" sz="1100">
              <a:solidFill>
                <a:schemeClr val="dk1"/>
              </a:solidFill>
              <a:latin typeface="+mn-lt"/>
              <a:ea typeface="+mn-ea"/>
              <a:cs typeface="+mn-cs"/>
            </a:rPr>
            <a:t>: I have attached what we think are more reasonable LED penetration (we were confused past row 23). I also want to share that when we were comparing different lighting scenarios on this model, the sensitivities were always WHEN not IF—in the short-term, things could look really different depending on the assumptions. That is why I am advocating a more conservative approach, because I think that these models are incorrect in the short-term.</a:t>
          </a:r>
        </a:p>
        <a:p>
          <a:r>
            <a:rPr lang="en-US" sz="1100">
              <a:solidFill>
                <a:schemeClr val="dk1"/>
              </a:solidFill>
              <a:latin typeface="+mn-lt"/>
              <a:ea typeface="+mn-ea"/>
              <a:cs typeface="+mn-cs"/>
            </a:rPr>
            <a:t> </a:t>
          </a:r>
        </a:p>
        <a:p>
          <a:r>
            <a:rPr lang="en-US" sz="1100">
              <a:solidFill>
                <a:schemeClr val="dk1"/>
              </a:solidFill>
              <a:latin typeface="+mn-lt"/>
              <a:ea typeface="+mn-ea"/>
              <a:cs typeface="+mn-cs"/>
            </a:rPr>
            <a:t>Carrie Cobb</a:t>
          </a:r>
        </a:p>
        <a:p>
          <a:r>
            <a:rPr lang="en-US" sz="1100" u="sng">
              <a:solidFill>
                <a:schemeClr val="dk1"/>
              </a:solidFill>
              <a:latin typeface="+mn-lt"/>
              <a:ea typeface="+mn-ea"/>
              <a:cs typeface="+mn-cs"/>
              <a:hlinkClick xmlns:r="http://schemas.openxmlformats.org/officeDocument/2006/relationships" r:id=""/>
            </a:rPr>
            <a:t>clcobb@bpa.gov</a:t>
          </a:r>
          <a:endParaRPr lang="en-US" sz="1100">
            <a:solidFill>
              <a:schemeClr val="dk1"/>
            </a:solidFill>
            <a:latin typeface="+mn-lt"/>
            <a:ea typeface="+mn-ea"/>
            <a:cs typeface="+mn-cs"/>
          </a:endParaRPr>
        </a:p>
        <a:p>
          <a:r>
            <a:rPr lang="en-US" sz="1100">
              <a:solidFill>
                <a:schemeClr val="dk1"/>
              </a:solidFill>
              <a:latin typeface="+mn-lt"/>
              <a:ea typeface="+mn-ea"/>
              <a:cs typeface="+mn-cs"/>
            </a:rPr>
            <a:t>503-230-4985</a:t>
          </a:r>
        </a:p>
        <a:p>
          <a:endParaRPr lang="en-US" sz="1100"/>
        </a:p>
      </xdr:txBody>
    </xdr:sp>
    <xdr:clientData/>
  </xdr:twoCellAnchor>
  <xdr:twoCellAnchor editAs="oneCell">
    <xdr:from>
      <xdr:col>34</xdr:col>
      <xdr:colOff>371475</xdr:colOff>
      <xdr:row>89</xdr:row>
      <xdr:rowOff>0</xdr:rowOff>
    </xdr:from>
    <xdr:to>
      <xdr:col>40</xdr:col>
      <xdr:colOff>216212</xdr:colOff>
      <xdr:row>102</xdr:row>
      <xdr:rowOff>66675</xdr:rowOff>
    </xdr:to>
    <xdr:pic>
      <xdr:nvPicPr>
        <xdr:cNvPr id="12" name="Picture 1"/>
        <xdr:cNvPicPr>
          <a:picLocks noChangeAspect="1" noChangeArrowheads="1"/>
        </xdr:cNvPicPr>
      </xdr:nvPicPr>
      <xdr:blipFill>
        <a:blip xmlns:r="http://schemas.openxmlformats.org/officeDocument/2006/relationships" r:embed="rId10" cstate="print"/>
        <a:srcRect/>
        <a:stretch>
          <a:fillRect/>
        </a:stretch>
      </xdr:blipFill>
      <xdr:spPr bwMode="auto">
        <a:xfrm>
          <a:off x="24545925" y="15868650"/>
          <a:ext cx="3807137" cy="2171700"/>
        </a:xfrm>
        <a:prstGeom prst="rect">
          <a:avLst/>
        </a:prstGeom>
        <a:noFill/>
        <a:ln>
          <a:solidFill>
            <a:schemeClr val="accent1"/>
          </a:solidFill>
        </a:ln>
      </xdr:spPr>
    </xdr:pic>
    <xdr:clientData/>
  </xdr:twoCellAnchor>
  <xdr:twoCellAnchor editAs="oneCell">
    <xdr:from>
      <xdr:col>29</xdr:col>
      <xdr:colOff>95251</xdr:colOff>
      <xdr:row>89</xdr:row>
      <xdr:rowOff>19051</xdr:rowOff>
    </xdr:from>
    <xdr:to>
      <xdr:col>33</xdr:col>
      <xdr:colOff>1147417</xdr:colOff>
      <xdr:row>105</xdr:row>
      <xdr:rowOff>133351</xdr:rowOff>
    </xdr:to>
    <xdr:pic>
      <xdr:nvPicPr>
        <xdr:cNvPr id="13" name="Picture 2"/>
        <xdr:cNvPicPr>
          <a:picLocks noChangeAspect="1" noChangeArrowheads="1"/>
        </xdr:cNvPicPr>
      </xdr:nvPicPr>
      <xdr:blipFill>
        <a:blip xmlns:r="http://schemas.openxmlformats.org/officeDocument/2006/relationships" r:embed="rId11" cstate="print"/>
        <a:srcRect/>
        <a:stretch>
          <a:fillRect/>
        </a:stretch>
      </xdr:blipFill>
      <xdr:spPr bwMode="auto">
        <a:xfrm>
          <a:off x="20202526" y="15887701"/>
          <a:ext cx="3852516" cy="2705100"/>
        </a:xfrm>
        <a:prstGeom prst="rect">
          <a:avLst/>
        </a:prstGeom>
        <a:noFill/>
      </xdr:spPr>
    </xdr:pic>
    <xdr:clientData/>
  </xdr:twoCellAnchor>
  <xdr:twoCellAnchor editAs="oneCell">
    <xdr:from>
      <xdr:col>26</xdr:col>
      <xdr:colOff>0</xdr:colOff>
      <xdr:row>89</xdr:row>
      <xdr:rowOff>1</xdr:rowOff>
    </xdr:from>
    <xdr:to>
      <xdr:col>28</xdr:col>
      <xdr:colOff>665158</xdr:colOff>
      <xdr:row>104</xdr:row>
      <xdr:rowOff>38100</xdr:rowOff>
    </xdr:to>
    <xdr:pic>
      <xdr:nvPicPr>
        <xdr:cNvPr id="14" name="Picture 3"/>
        <xdr:cNvPicPr>
          <a:picLocks noChangeAspect="1" noChangeArrowheads="1"/>
        </xdr:cNvPicPr>
      </xdr:nvPicPr>
      <xdr:blipFill>
        <a:blip xmlns:r="http://schemas.openxmlformats.org/officeDocument/2006/relationships" r:embed="rId12" cstate="print"/>
        <a:srcRect/>
        <a:stretch>
          <a:fillRect/>
        </a:stretch>
      </xdr:blipFill>
      <xdr:spPr bwMode="auto">
        <a:xfrm>
          <a:off x="15849600" y="15868651"/>
          <a:ext cx="4160833" cy="2466974"/>
        </a:xfrm>
        <a:prstGeom prst="rect">
          <a:avLst/>
        </a:prstGeom>
        <a:noFill/>
      </xdr:spPr>
    </xdr:pic>
    <xdr:clientData/>
  </xdr:twoCellAnchor>
  <xdr:twoCellAnchor editAs="oneCell">
    <xdr:from>
      <xdr:col>30</xdr:col>
      <xdr:colOff>0</xdr:colOff>
      <xdr:row>108</xdr:row>
      <xdr:rowOff>0</xdr:rowOff>
    </xdr:from>
    <xdr:to>
      <xdr:col>35</xdr:col>
      <xdr:colOff>28575</xdr:colOff>
      <xdr:row>126</xdr:row>
      <xdr:rowOff>9067</xdr:rowOff>
    </xdr:to>
    <xdr:pic>
      <xdr:nvPicPr>
        <xdr:cNvPr id="16386" name="Picture 2"/>
        <xdr:cNvPicPr>
          <a:picLocks noChangeAspect="1" noChangeArrowheads="1"/>
        </xdr:cNvPicPr>
      </xdr:nvPicPr>
      <xdr:blipFill>
        <a:blip xmlns:r="http://schemas.openxmlformats.org/officeDocument/2006/relationships" r:embed="rId13" cstate="print"/>
        <a:srcRect/>
        <a:stretch>
          <a:fillRect/>
        </a:stretch>
      </xdr:blipFill>
      <xdr:spPr bwMode="auto">
        <a:xfrm>
          <a:off x="20707350" y="18945225"/>
          <a:ext cx="4133850" cy="2923717"/>
        </a:xfrm>
        <a:prstGeom prst="rect">
          <a:avLst/>
        </a:prstGeom>
        <a:noFill/>
      </xdr:spPr>
    </xdr:pic>
    <xdr:clientData/>
  </xdr:twoCellAnchor>
  <xdr:twoCellAnchor editAs="oneCell">
    <xdr:from>
      <xdr:col>36</xdr:col>
      <xdr:colOff>28575</xdr:colOff>
      <xdr:row>108</xdr:row>
      <xdr:rowOff>1</xdr:rowOff>
    </xdr:from>
    <xdr:to>
      <xdr:col>41</xdr:col>
      <xdr:colOff>563338</xdr:colOff>
      <xdr:row>126</xdr:row>
      <xdr:rowOff>1</xdr:rowOff>
    </xdr:to>
    <xdr:pic>
      <xdr:nvPicPr>
        <xdr:cNvPr id="16387" name="Picture 3"/>
        <xdr:cNvPicPr>
          <a:picLocks noChangeAspect="1" noChangeArrowheads="1"/>
        </xdr:cNvPicPr>
      </xdr:nvPicPr>
      <xdr:blipFill>
        <a:blip xmlns:r="http://schemas.openxmlformats.org/officeDocument/2006/relationships" r:embed="rId14" cstate="print"/>
        <a:srcRect/>
        <a:stretch>
          <a:fillRect/>
        </a:stretch>
      </xdr:blipFill>
      <xdr:spPr bwMode="auto">
        <a:xfrm>
          <a:off x="25422225" y="19269076"/>
          <a:ext cx="3887563" cy="2914650"/>
        </a:xfrm>
        <a:prstGeom prst="rect">
          <a:avLst/>
        </a:prstGeom>
        <a:noFill/>
      </xdr:spPr>
    </xdr:pic>
    <xdr:clientData/>
  </xdr:twoCellAnchor>
  <xdr:twoCellAnchor editAs="oneCell">
    <xdr:from>
      <xdr:col>26</xdr:col>
      <xdr:colOff>1</xdr:colOff>
      <xdr:row>132</xdr:row>
      <xdr:rowOff>0</xdr:rowOff>
    </xdr:from>
    <xdr:to>
      <xdr:col>28</xdr:col>
      <xdr:colOff>773816</xdr:colOff>
      <xdr:row>147</xdr:row>
      <xdr:rowOff>104775</xdr:rowOff>
    </xdr:to>
    <xdr:pic>
      <xdr:nvPicPr>
        <xdr:cNvPr id="16388" name="Picture 4"/>
        <xdr:cNvPicPr>
          <a:picLocks noChangeAspect="1" noChangeArrowheads="1"/>
        </xdr:cNvPicPr>
      </xdr:nvPicPr>
      <xdr:blipFill>
        <a:blip xmlns:r="http://schemas.openxmlformats.org/officeDocument/2006/relationships" r:embed="rId15" cstate="print"/>
        <a:srcRect/>
        <a:stretch>
          <a:fillRect/>
        </a:stretch>
      </xdr:blipFill>
      <xdr:spPr bwMode="auto">
        <a:xfrm>
          <a:off x="15849601" y="22993350"/>
          <a:ext cx="4269490" cy="2533650"/>
        </a:xfrm>
        <a:prstGeom prst="rect">
          <a:avLst/>
        </a:prstGeom>
        <a:noFill/>
      </xdr:spPr>
    </xdr:pic>
    <xdr:clientData/>
  </xdr:twoCellAnchor>
  <xdr:twoCellAnchor editAs="oneCell">
    <xdr:from>
      <xdr:col>29</xdr:col>
      <xdr:colOff>600074</xdr:colOff>
      <xdr:row>131</xdr:row>
      <xdr:rowOff>161924</xdr:rowOff>
    </xdr:from>
    <xdr:to>
      <xdr:col>35</xdr:col>
      <xdr:colOff>293003</xdr:colOff>
      <xdr:row>161</xdr:row>
      <xdr:rowOff>19050</xdr:rowOff>
    </xdr:to>
    <xdr:pic>
      <xdr:nvPicPr>
        <xdr:cNvPr id="16389" name="Picture 5"/>
        <xdr:cNvPicPr>
          <a:picLocks noChangeAspect="1" noChangeArrowheads="1"/>
        </xdr:cNvPicPr>
      </xdr:nvPicPr>
      <xdr:blipFill>
        <a:blip xmlns:r="http://schemas.openxmlformats.org/officeDocument/2006/relationships" r:embed="rId16" cstate="print"/>
        <a:srcRect/>
        <a:stretch>
          <a:fillRect/>
        </a:stretch>
      </xdr:blipFill>
      <xdr:spPr bwMode="auto">
        <a:xfrm>
          <a:off x="20707349" y="22831424"/>
          <a:ext cx="4398279" cy="4714876"/>
        </a:xfrm>
        <a:prstGeom prst="rect">
          <a:avLst/>
        </a:prstGeom>
        <a:noFill/>
      </xdr:spPr>
    </xdr:pic>
    <xdr:clientData/>
  </xdr:twoCellAnchor>
  <xdr:twoCellAnchor editAs="oneCell">
    <xdr:from>
      <xdr:col>37</xdr:col>
      <xdr:colOff>0</xdr:colOff>
      <xdr:row>132</xdr:row>
      <xdr:rowOff>0</xdr:rowOff>
    </xdr:from>
    <xdr:to>
      <xdr:col>44</xdr:col>
      <xdr:colOff>82885</xdr:colOff>
      <xdr:row>161</xdr:row>
      <xdr:rowOff>95250</xdr:rowOff>
    </xdr:to>
    <xdr:pic>
      <xdr:nvPicPr>
        <xdr:cNvPr id="16390" name="Picture 6"/>
        <xdr:cNvPicPr>
          <a:picLocks noChangeAspect="1" noChangeArrowheads="1"/>
        </xdr:cNvPicPr>
      </xdr:nvPicPr>
      <xdr:blipFill>
        <a:blip xmlns:r="http://schemas.openxmlformats.org/officeDocument/2006/relationships" r:embed="rId17" cstate="print"/>
        <a:srcRect/>
        <a:stretch>
          <a:fillRect/>
        </a:stretch>
      </xdr:blipFill>
      <xdr:spPr bwMode="auto">
        <a:xfrm>
          <a:off x="26003250" y="22831425"/>
          <a:ext cx="4597735" cy="4791075"/>
        </a:xfrm>
        <a:prstGeom prst="rect">
          <a:avLst/>
        </a:prstGeom>
        <a:noFill/>
      </xdr:spPr>
    </xdr:pic>
    <xdr:clientData/>
  </xdr:twoCellAnchor>
  <xdr:twoCellAnchor editAs="oneCell">
    <xdr:from>
      <xdr:col>25</xdr:col>
      <xdr:colOff>552451</xdr:colOff>
      <xdr:row>107</xdr:row>
      <xdr:rowOff>142876</xdr:rowOff>
    </xdr:from>
    <xdr:to>
      <xdr:col>28</xdr:col>
      <xdr:colOff>1152526</xdr:colOff>
      <xdr:row>126</xdr:row>
      <xdr:rowOff>122986</xdr:rowOff>
    </xdr:to>
    <xdr:pic>
      <xdr:nvPicPr>
        <xdr:cNvPr id="16391" name="Picture 7"/>
        <xdr:cNvPicPr>
          <a:picLocks noChangeAspect="1" noChangeArrowheads="1"/>
        </xdr:cNvPicPr>
      </xdr:nvPicPr>
      <xdr:blipFill>
        <a:blip xmlns:r="http://schemas.openxmlformats.org/officeDocument/2006/relationships" r:embed="rId18" cstate="print"/>
        <a:srcRect/>
        <a:stretch>
          <a:fillRect/>
        </a:stretch>
      </xdr:blipFill>
      <xdr:spPr bwMode="auto">
        <a:xfrm>
          <a:off x="15792451" y="18926176"/>
          <a:ext cx="4705350" cy="3056685"/>
        </a:xfrm>
        <a:prstGeom prst="rect">
          <a:avLst/>
        </a:prstGeom>
        <a:noFill/>
      </xdr:spPr>
    </xdr:pic>
    <xdr:clientData/>
  </xdr:twoCellAnchor>
  <xdr:twoCellAnchor editAs="oneCell">
    <xdr:from>
      <xdr:col>24</xdr:col>
      <xdr:colOff>257176</xdr:colOff>
      <xdr:row>151</xdr:row>
      <xdr:rowOff>104776</xdr:rowOff>
    </xdr:from>
    <xdr:to>
      <xdr:col>28</xdr:col>
      <xdr:colOff>1123951</xdr:colOff>
      <xdr:row>173</xdr:row>
      <xdr:rowOff>52056</xdr:rowOff>
    </xdr:to>
    <xdr:pic>
      <xdr:nvPicPr>
        <xdr:cNvPr id="16393" name="Picture 9"/>
        <xdr:cNvPicPr>
          <a:picLocks noChangeAspect="1" noChangeArrowheads="1"/>
        </xdr:cNvPicPr>
      </xdr:nvPicPr>
      <xdr:blipFill>
        <a:blip xmlns:r="http://schemas.openxmlformats.org/officeDocument/2006/relationships" r:embed="rId19" cstate="print"/>
        <a:srcRect/>
        <a:stretch>
          <a:fillRect/>
        </a:stretch>
      </xdr:blipFill>
      <xdr:spPr bwMode="auto">
        <a:xfrm>
          <a:off x="14887576" y="26174701"/>
          <a:ext cx="5581650" cy="3509630"/>
        </a:xfrm>
        <a:prstGeom prst="rect">
          <a:avLst/>
        </a:prstGeom>
        <a:noFill/>
      </xdr:spPr>
    </xdr:pic>
    <xdr:clientData/>
  </xdr:twoCellAnchor>
  <xdr:twoCellAnchor editAs="oneCell">
    <xdr:from>
      <xdr:col>30</xdr:col>
      <xdr:colOff>0</xdr:colOff>
      <xdr:row>163</xdr:row>
      <xdr:rowOff>0</xdr:rowOff>
    </xdr:from>
    <xdr:to>
      <xdr:col>41</xdr:col>
      <xdr:colOff>266700</xdr:colOff>
      <xdr:row>193</xdr:row>
      <xdr:rowOff>47625</xdr:rowOff>
    </xdr:to>
    <xdr:pic>
      <xdr:nvPicPr>
        <xdr:cNvPr id="16394" name="Picture 10"/>
        <xdr:cNvPicPr>
          <a:picLocks noChangeAspect="1" noChangeArrowheads="1"/>
        </xdr:cNvPicPr>
      </xdr:nvPicPr>
      <xdr:blipFill>
        <a:blip xmlns:r="http://schemas.openxmlformats.org/officeDocument/2006/relationships" r:embed="rId20" cstate="print"/>
        <a:srcRect/>
        <a:stretch>
          <a:fillRect/>
        </a:stretch>
      </xdr:blipFill>
      <xdr:spPr bwMode="auto">
        <a:xfrm>
          <a:off x="20707350" y="28013025"/>
          <a:ext cx="8334375" cy="490537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19050</xdr:colOff>
      <xdr:row>18</xdr:row>
      <xdr:rowOff>9525</xdr:rowOff>
    </xdr:from>
    <xdr:to>
      <xdr:col>38</xdr:col>
      <xdr:colOff>114300</xdr:colOff>
      <xdr:row>55</xdr:row>
      <xdr:rowOff>64371</xdr:rowOff>
    </xdr:to>
    <xdr:pic>
      <xdr:nvPicPr>
        <xdr:cNvPr id="2" name="Picture 1"/>
        <xdr:cNvPicPr>
          <a:picLocks noChangeAspect="1" noChangeArrowheads="1"/>
        </xdr:cNvPicPr>
      </xdr:nvPicPr>
      <xdr:blipFill>
        <a:blip xmlns:r="http://schemas.openxmlformats.org/officeDocument/2006/relationships" r:embed="rId1" cstate="print">
          <a:lum bright="-29000" contrast="44000"/>
        </a:blip>
        <a:srcRect/>
        <a:stretch>
          <a:fillRect/>
        </a:stretch>
      </xdr:blipFill>
      <xdr:spPr bwMode="auto">
        <a:xfrm>
          <a:off x="30251400" y="3305175"/>
          <a:ext cx="4362450" cy="6046071"/>
        </a:xfrm>
        <a:prstGeom prst="rect">
          <a:avLst/>
        </a:prstGeom>
        <a:noFill/>
      </xdr:spPr>
    </xdr:pic>
    <xdr:clientData/>
  </xdr:twoCellAnchor>
  <xdr:twoCellAnchor>
    <xdr:from>
      <xdr:col>52</xdr:col>
      <xdr:colOff>9525</xdr:colOff>
      <xdr:row>36</xdr:row>
      <xdr:rowOff>57150</xdr:rowOff>
    </xdr:from>
    <xdr:to>
      <xdr:col>55</xdr:col>
      <xdr:colOff>19050</xdr:colOff>
      <xdr:row>43</xdr:row>
      <xdr:rowOff>28575</xdr:rowOff>
    </xdr:to>
    <xdr:sp macro="" textlink="">
      <xdr:nvSpPr>
        <xdr:cNvPr id="3" name="TextBox 2"/>
        <xdr:cNvSpPr txBox="1"/>
      </xdr:nvSpPr>
      <xdr:spPr>
        <a:xfrm>
          <a:off x="44415075" y="6591300"/>
          <a:ext cx="2686050" cy="1104900"/>
        </a:xfrm>
        <a:prstGeom prst="rect">
          <a:avLst/>
        </a:prstGeom>
        <a:solidFill>
          <a:schemeClr val="lt1"/>
        </a:solidFill>
        <a:ln w="9525" cmpd="sng">
          <a:solidFill>
            <a:schemeClr val="tx2">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Builidings that renovated fixtures one, two or three years ago,</a:t>
          </a:r>
          <a:r>
            <a:rPr lang="en-US" sz="1100" baseline="0"/>
            <a:t> renovated 71% of the fixtures.  From Building_Renovation_History</a:t>
          </a:r>
          <a:endParaRPr lang="en-US" sz="1100"/>
        </a:p>
      </xdr:txBody>
    </xdr:sp>
    <xdr:clientData/>
  </xdr:twoCellAnchor>
  <xdr:twoCellAnchor>
    <xdr:from>
      <xdr:col>66</xdr:col>
      <xdr:colOff>0</xdr:colOff>
      <xdr:row>36</xdr:row>
      <xdr:rowOff>0</xdr:rowOff>
    </xdr:from>
    <xdr:to>
      <xdr:col>70</xdr:col>
      <xdr:colOff>0</xdr:colOff>
      <xdr:row>42</xdr:row>
      <xdr:rowOff>9525</xdr:rowOff>
    </xdr:to>
    <xdr:sp macro="" textlink="">
      <xdr:nvSpPr>
        <xdr:cNvPr id="4" name="TextBox 3"/>
        <xdr:cNvSpPr txBox="1"/>
      </xdr:nvSpPr>
      <xdr:spPr>
        <a:xfrm>
          <a:off x="53787675" y="6534150"/>
          <a:ext cx="2638425" cy="981075"/>
        </a:xfrm>
        <a:prstGeom prst="rect">
          <a:avLst/>
        </a:prstGeom>
        <a:solidFill>
          <a:schemeClr val="lt1"/>
        </a:solidFill>
        <a:ln w="9525" cmpd="sng">
          <a:solidFill>
            <a:schemeClr val="tx2">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Builidings that renovated </a:t>
          </a:r>
          <a:r>
            <a:rPr lang="en-US" sz="1100" b="1"/>
            <a:t>ballasts</a:t>
          </a:r>
          <a:r>
            <a:rPr lang="en-US" sz="1100"/>
            <a:t> one, two or three years ago,</a:t>
          </a:r>
          <a:r>
            <a:rPr lang="en-US" sz="1100" baseline="0"/>
            <a:t> renovated </a:t>
          </a:r>
          <a:r>
            <a:rPr lang="en-US" sz="1100" b="1" baseline="0"/>
            <a:t>81% </a:t>
          </a:r>
          <a:r>
            <a:rPr lang="en-US" sz="1100" baseline="0"/>
            <a:t>of the ballasts.  From Building_Renovation_History</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22</xdr:col>
      <xdr:colOff>0</xdr:colOff>
      <xdr:row>5</xdr:row>
      <xdr:rowOff>0</xdr:rowOff>
    </xdr:from>
    <xdr:to>
      <xdr:col>29</xdr:col>
      <xdr:colOff>95250</xdr:colOff>
      <xdr:row>32</xdr:row>
      <xdr:rowOff>235821</xdr:rowOff>
    </xdr:to>
    <xdr:pic>
      <xdr:nvPicPr>
        <xdr:cNvPr id="2" name="Picture 1"/>
        <xdr:cNvPicPr>
          <a:picLocks noChangeAspect="1" noChangeArrowheads="1"/>
        </xdr:cNvPicPr>
      </xdr:nvPicPr>
      <xdr:blipFill>
        <a:blip xmlns:r="http://schemas.openxmlformats.org/officeDocument/2006/relationships" r:embed="rId1" cstate="print">
          <a:lum bright="-29000" contrast="44000"/>
        </a:blip>
        <a:srcRect/>
        <a:stretch>
          <a:fillRect/>
        </a:stretch>
      </xdr:blipFill>
      <xdr:spPr bwMode="auto">
        <a:xfrm>
          <a:off x="21802725" y="1076325"/>
          <a:ext cx="4362450" cy="6046071"/>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419100</xdr:colOff>
      <xdr:row>88</xdr:row>
      <xdr:rowOff>123825</xdr:rowOff>
    </xdr:from>
    <xdr:to>
      <xdr:col>3</xdr:col>
      <xdr:colOff>657225</xdr:colOff>
      <xdr:row>106</xdr:row>
      <xdr:rowOff>9525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581025</xdr:colOff>
      <xdr:row>91</xdr:row>
      <xdr:rowOff>47625</xdr:rowOff>
    </xdr:from>
    <xdr:to>
      <xdr:col>9</xdr:col>
      <xdr:colOff>476250</xdr:colOff>
      <xdr:row>108</xdr:row>
      <xdr:rowOff>95250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857250</xdr:colOff>
      <xdr:row>87</xdr:row>
      <xdr:rowOff>28575</xdr:rowOff>
    </xdr:from>
    <xdr:to>
      <xdr:col>16</xdr:col>
      <xdr:colOff>666750</xdr:colOff>
      <xdr:row>106</xdr:row>
      <xdr:rowOff>38100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771525</xdr:colOff>
      <xdr:row>204</xdr:row>
      <xdr:rowOff>95250</xdr:rowOff>
    </xdr:from>
    <xdr:to>
      <xdr:col>3</xdr:col>
      <xdr:colOff>1009650</xdr:colOff>
      <xdr:row>221</xdr:row>
      <xdr:rowOff>142875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1123950</xdr:colOff>
      <xdr:row>212</xdr:row>
      <xdr:rowOff>76200</xdr:rowOff>
    </xdr:from>
    <xdr:to>
      <xdr:col>9</xdr:col>
      <xdr:colOff>209550</xdr:colOff>
      <xdr:row>229</xdr:row>
      <xdr:rowOff>66675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50</xdr:col>
      <xdr:colOff>590550</xdr:colOff>
      <xdr:row>101</xdr:row>
      <xdr:rowOff>76199</xdr:rowOff>
    </xdr:from>
    <xdr:to>
      <xdr:col>60</xdr:col>
      <xdr:colOff>295276</xdr:colOff>
      <xdr:row>126</xdr:row>
      <xdr:rowOff>104775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42</xdr:col>
      <xdr:colOff>600074</xdr:colOff>
      <xdr:row>134</xdr:row>
      <xdr:rowOff>95250</xdr:rowOff>
    </xdr:from>
    <xdr:to>
      <xdr:col>53</xdr:col>
      <xdr:colOff>209549</xdr:colOff>
      <xdr:row>162</xdr:row>
      <xdr:rowOff>19050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23</xdr:col>
      <xdr:colOff>533400</xdr:colOff>
      <xdr:row>4</xdr:row>
      <xdr:rowOff>400050</xdr:rowOff>
    </xdr:from>
    <xdr:to>
      <xdr:col>27</xdr:col>
      <xdr:colOff>361950</xdr:colOff>
      <xdr:row>14</xdr:row>
      <xdr:rowOff>133350</xdr:rowOff>
    </xdr:to>
    <xdr:sp macro="" textlink="">
      <xdr:nvSpPr>
        <xdr:cNvPr id="2" name="Rounded Rectangular Callout 1"/>
        <xdr:cNvSpPr/>
      </xdr:nvSpPr>
      <xdr:spPr>
        <a:xfrm>
          <a:off x="13096875" y="1047750"/>
          <a:ext cx="2266950" cy="2324100"/>
        </a:xfrm>
        <a:prstGeom prst="wedgeRoundRectCallout">
          <a:avLst>
            <a:gd name="adj1" fmla="val -86799"/>
            <a:gd name="adj2" fmla="val -23566"/>
            <a:gd name="adj3" fmla="val 16667"/>
          </a:avLst>
        </a:prstGeom>
      </xdr:spPr>
      <xdr:style>
        <a:lnRef idx="1">
          <a:schemeClr val="dk1"/>
        </a:lnRef>
        <a:fillRef idx="2">
          <a:schemeClr val="dk1"/>
        </a:fillRef>
        <a:effectRef idx="1">
          <a:schemeClr val="dk1"/>
        </a:effectRef>
        <a:fontRef idx="minor">
          <a:schemeClr val="dk1"/>
        </a:fontRef>
      </xdr:style>
      <xdr:txBody>
        <a:bodyPr vertOverflow="clip" rtlCol="0" anchor="ctr"/>
        <a:lstStyle/>
        <a:p>
          <a:pPr algn="l"/>
          <a:r>
            <a:rPr lang="en-US" sz="1100"/>
            <a:t>From 6P analysis.  </a:t>
          </a:r>
        </a:p>
        <a:p>
          <a:pPr algn="l"/>
          <a:endParaRPr lang="en-US" sz="1100"/>
        </a:p>
        <a:p>
          <a:pPr algn="l"/>
          <a:r>
            <a:rPr lang="en-US" sz="1100"/>
            <a:t>These are  total sponsor levelized costs.  Cost variance by Btype is relatively narrow range.  Measure cost is the major driver</a:t>
          </a:r>
          <a:r>
            <a:rPr lang="en-US" sz="1100" baseline="0"/>
            <a:t> of levelized cost.  </a:t>
          </a:r>
        </a:p>
        <a:p>
          <a:pPr algn="l"/>
          <a:endParaRPr lang="en-US" sz="1100" baseline="0"/>
        </a:p>
        <a:p>
          <a:pPr algn="l"/>
          <a:r>
            <a:rPr lang="en-US" sz="1100" baseline="0"/>
            <a:t>For 7P consider bundling by measure rather than by Btype for supply curve buildout.</a:t>
          </a:r>
          <a:r>
            <a:rPr lang="en-US" sz="1100"/>
            <a:t>  </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25</xdr:col>
      <xdr:colOff>19051</xdr:colOff>
      <xdr:row>4</xdr:row>
      <xdr:rowOff>123826</xdr:rowOff>
    </xdr:from>
    <xdr:to>
      <xdr:col>36</xdr:col>
      <xdr:colOff>533400</xdr:colOff>
      <xdr:row>26</xdr:row>
      <xdr:rowOff>4836</xdr:rowOff>
    </xdr:to>
    <xdr:pic>
      <xdr:nvPicPr>
        <xdr:cNvPr id="40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7411701" y="1114426"/>
          <a:ext cx="7219949" cy="3443360"/>
        </a:xfrm>
        <a:prstGeom prst="rect">
          <a:avLst/>
        </a:prstGeom>
        <a:noFill/>
      </xdr:spPr>
    </xdr:pic>
    <xdr:clientData/>
  </xdr:twoCellAnchor>
  <xdr:twoCellAnchor editAs="oneCell">
    <xdr:from>
      <xdr:col>24</xdr:col>
      <xdr:colOff>571501</xdr:colOff>
      <xdr:row>67</xdr:row>
      <xdr:rowOff>47626</xdr:rowOff>
    </xdr:from>
    <xdr:to>
      <xdr:col>35</xdr:col>
      <xdr:colOff>495301</xdr:colOff>
      <xdr:row>78</xdr:row>
      <xdr:rowOff>105051</xdr:rowOff>
    </xdr:to>
    <xdr:pic>
      <xdr:nvPicPr>
        <xdr:cNvPr id="409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7354551" y="11239501"/>
          <a:ext cx="6629400" cy="1838600"/>
        </a:xfrm>
        <a:prstGeom prst="rect">
          <a:avLst/>
        </a:prstGeom>
        <a:noFill/>
      </xdr:spPr>
    </xdr:pic>
    <xdr:clientData/>
  </xdr:twoCellAnchor>
  <xdr:twoCellAnchor editAs="oneCell">
    <xdr:from>
      <xdr:col>38</xdr:col>
      <xdr:colOff>209550</xdr:colOff>
      <xdr:row>67</xdr:row>
      <xdr:rowOff>114300</xdr:rowOff>
    </xdr:from>
    <xdr:to>
      <xdr:col>49</xdr:col>
      <xdr:colOff>238125</xdr:colOff>
      <xdr:row>79</xdr:row>
      <xdr:rowOff>99595</xdr:rowOff>
    </xdr:to>
    <xdr:pic>
      <xdr:nvPicPr>
        <xdr:cNvPr id="409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25527000" y="11306175"/>
          <a:ext cx="6734175" cy="1928395"/>
        </a:xfrm>
        <a:prstGeom prst="rect">
          <a:avLst/>
        </a:prstGeom>
        <a:noFill/>
      </xdr:spPr>
    </xdr:pic>
    <xdr:clientData/>
  </xdr:twoCellAnchor>
  <xdr:twoCellAnchor editAs="oneCell">
    <xdr:from>
      <xdr:col>38</xdr:col>
      <xdr:colOff>1</xdr:colOff>
      <xdr:row>28</xdr:row>
      <xdr:rowOff>114301</xdr:rowOff>
    </xdr:from>
    <xdr:to>
      <xdr:col>48</xdr:col>
      <xdr:colOff>552451</xdr:colOff>
      <xdr:row>42</xdr:row>
      <xdr:rowOff>132565</xdr:rowOff>
    </xdr:to>
    <xdr:pic>
      <xdr:nvPicPr>
        <xdr:cNvPr id="410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25317451" y="4991101"/>
          <a:ext cx="6648450" cy="2285214"/>
        </a:xfrm>
        <a:prstGeom prst="rect">
          <a:avLst/>
        </a:prstGeom>
        <a:noFill/>
      </xdr:spPr>
    </xdr:pic>
    <xdr:clientData/>
  </xdr:twoCellAnchor>
  <xdr:twoCellAnchor editAs="oneCell">
    <xdr:from>
      <xdr:col>25</xdr:col>
      <xdr:colOff>0</xdr:colOff>
      <xdr:row>28</xdr:row>
      <xdr:rowOff>0</xdr:rowOff>
    </xdr:from>
    <xdr:to>
      <xdr:col>37</xdr:col>
      <xdr:colOff>276225</xdr:colOff>
      <xdr:row>51</xdr:row>
      <xdr:rowOff>68324</xdr:rowOff>
    </xdr:to>
    <xdr:pic>
      <xdr:nvPicPr>
        <xdr:cNvPr id="4101"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17392650" y="4876800"/>
          <a:ext cx="7591425" cy="3792599"/>
        </a:xfrm>
        <a:prstGeom prst="rect">
          <a:avLst/>
        </a:prstGeom>
        <a:noFill/>
      </xdr:spPr>
    </xdr:pic>
    <xdr:clientData/>
  </xdr:twoCellAnchor>
  <xdr:twoCellAnchor editAs="oneCell">
    <xdr:from>
      <xdr:col>25</xdr:col>
      <xdr:colOff>28575</xdr:colOff>
      <xdr:row>52</xdr:row>
      <xdr:rowOff>66675</xdr:rowOff>
    </xdr:from>
    <xdr:to>
      <xdr:col>36</xdr:col>
      <xdr:colOff>114300</xdr:colOff>
      <xdr:row>64</xdr:row>
      <xdr:rowOff>110729</xdr:rowOff>
    </xdr:to>
    <xdr:pic>
      <xdr:nvPicPr>
        <xdr:cNvPr id="4102"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17421225" y="8829675"/>
          <a:ext cx="6791325" cy="1987154"/>
        </a:xfrm>
        <a:prstGeom prst="rect">
          <a:avLst/>
        </a:prstGeom>
        <a:noFill/>
      </xdr:spPr>
    </xdr:pic>
    <xdr:clientData/>
  </xdr:twoCellAnchor>
  <xdr:twoCellAnchor editAs="oneCell">
    <xdr:from>
      <xdr:col>38</xdr:col>
      <xdr:colOff>0</xdr:colOff>
      <xdr:row>51</xdr:row>
      <xdr:rowOff>57150</xdr:rowOff>
    </xdr:from>
    <xdr:to>
      <xdr:col>51</xdr:col>
      <xdr:colOff>66675</xdr:colOff>
      <xdr:row>64</xdr:row>
      <xdr:rowOff>22322</xdr:rowOff>
    </xdr:to>
    <xdr:pic>
      <xdr:nvPicPr>
        <xdr:cNvPr id="4103"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25317450" y="8658225"/>
          <a:ext cx="7991475" cy="2070197"/>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_Master_7P.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m-LightingInterior-7P-V1.26(c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G/Main/BPA/Conservation%20Stuff/Standards%20NonProg%20Impacts/Navigant%20Model%202013/Mimi's%20model/BPA%20Lighting%20Market%20Model%20FINAL_032114(Grist)(Tester).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m-HPLowPowerGSFL-7P_V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verview"/>
      <sheetName val="MLIST"/>
      <sheetName val="FILES"/>
      <sheetName val="APPLIC"/>
      <sheetName val="BASE"/>
      <sheetName val="STOCK"/>
      <sheetName val="TURN"/>
      <sheetName val="ACHIEV"/>
      <sheetName val="FEAS"/>
      <sheetName val="RAMP"/>
      <sheetName val="CODE"/>
      <sheetName val="CHAR"/>
      <sheetName val="Floor"/>
      <sheetName val="Vars"/>
      <sheetName val="Labels"/>
      <sheetName val="Lookup"/>
      <sheetName val="EUI"/>
      <sheetName val="Measure Name List"/>
      <sheetName val="CBSA Data"/>
      <sheetName val="CBSA Data New"/>
      <sheetName val="BPA Taxonomy"/>
    </sheetNames>
    <definedNames>
      <definedName name="BLDGTYPE" refersTo="='APPLIC'!$B$11:$U$11"/>
      <definedName name="POST2013" refersTo="='CHAR'!$B$17:$U$55"/>
      <definedName name="V_PRE2013" refersTo="='CHAR'!$B$61:$T$100"/>
    </definedNames>
    <sheetDataSet>
      <sheetData sheetId="0">
        <row r="82">
          <cell r="B82" t="str">
            <v>Contents</v>
          </cell>
        </row>
        <row r="83">
          <cell r="B83" t="str">
            <v>Overview of model structure</v>
          </cell>
        </row>
        <row r="84">
          <cell r="B84" t="str">
            <v xml:space="preserve">Update Log:  Log for updates to Draft 6th Plan Assessment </v>
          </cell>
        </row>
        <row r="85">
          <cell r="B85" t="str">
            <v>Master List of measure bundles</v>
          </cell>
        </row>
        <row r="86">
          <cell r="B86" t="str">
            <v>List and links to measure-level files. Plus housekeeping and administrative functions.</v>
          </cell>
        </row>
        <row r="87">
          <cell r="B87" t="str">
            <v>Applicability factor for the measure bundle.  Fraction of stock the measure applies to.</v>
          </cell>
        </row>
        <row r="88">
          <cell r="B88" t="str">
            <v>Baseline penetration of measure bundles.  Estimated fraction of stock where the measure is already in place.</v>
          </cell>
        </row>
        <row r="89">
          <cell r="B89" t="str">
            <v>Vintage cohort for measure bundles.</v>
          </cell>
        </row>
        <row r="90">
          <cell r="B90" t="str">
            <v>Turnover rate for stock to which measure applies.</v>
          </cell>
        </row>
        <row r="91">
          <cell r="B91" t="str">
            <v>Achievable rate of acquisition for measure bundles by year</v>
          </cell>
        </row>
        <row r="92">
          <cell r="B92" t="str">
            <v>Tables developed to estimate regional baseline penetration for various elements of energy codes by jurisdiction</v>
          </cell>
        </row>
        <row r="93">
          <cell r="B93" t="str">
            <v xml:space="preserve">Key characteristics for stock by vintage cohort and building subtype.  Used to develop regional application of measures. </v>
          </cell>
        </row>
        <row r="94">
          <cell r="B94" t="str">
            <v>Floor area forecast summary used to develop data in CHAR</v>
          </cell>
        </row>
        <row r="95">
          <cell r="B95" t="str">
            <v>List of variables and definitions used in the CHAR tab and elsewhere in the files.</v>
          </cell>
        </row>
        <row r="96">
          <cell r="B96" t="str">
            <v>Map of building types labels from different sources.</v>
          </cell>
        </row>
        <row r="97">
          <cell r="B97" t="str">
            <v>Lookup table for vintage cohort</v>
          </cell>
        </row>
        <row r="98">
          <cell r="B98" t="str">
            <v xml:space="preserve">Reference EUI from various sources including CBECS &amp; CBSA.  </v>
          </cell>
        </row>
      </sheetData>
      <sheetData sheetId="1">
        <row r="11">
          <cell r="B11" t="str">
            <v>Base Measure Name</v>
          </cell>
          <cell r="C11" t="str">
            <v>VCohort</v>
          </cell>
          <cell r="D11" t="str">
            <v>Measure Index Name</v>
          </cell>
          <cell r="E11" t="str">
            <v>Unit of Savings</v>
          </cell>
          <cell r="F11" t="str">
            <v>Measure Bundle Description</v>
          </cell>
          <cell r="G11" t="str">
            <v>Number of Measures in Bundle</v>
          </cell>
          <cell r="H11" t="str">
            <v>Descriptive Name</v>
          </cell>
          <cell r="I11" t="str">
            <v>Segment</v>
          </cell>
          <cell r="J11" t="str">
            <v>Savings Sources</v>
          </cell>
          <cell r="K11" t="str">
            <v>7P Technical Savings (aMW)</v>
          </cell>
          <cell r="L11" t="str">
            <v>Baseline</v>
          </cell>
          <cell r="M11" t="str">
            <v>Baseline Saturation</v>
          </cell>
          <cell r="N11" t="str">
            <v>Baseline Notes</v>
          </cell>
          <cell r="O11" t="str">
            <v>Cost Source</v>
          </cell>
          <cell r="P11" t="str">
            <v>Cost Notes</v>
          </cell>
          <cell r="Q11" t="str">
            <v>New from 6P</v>
          </cell>
          <cell r="R11" t="str">
            <v>6P Vintage</v>
          </cell>
          <cell r="S11" t="str">
            <v>Status</v>
          </cell>
          <cell r="T11" t="str">
            <v>Status notes</v>
          </cell>
          <cell r="U11" t="str">
            <v>Category</v>
          </cell>
        </row>
        <row r="17">
          <cell r="B17" t="str">
            <v>Data Centers</v>
          </cell>
          <cell r="C17" t="str">
            <v>NR</v>
          </cell>
          <cell r="D17" t="str">
            <v>Data Centers-NR</v>
          </cell>
          <cell r="E17" t="str">
            <v>Count</v>
          </cell>
          <cell r="F17" t="str">
            <v xml:space="preserve">Data Centers; Virtualization, efficient servers, network gear, power supplies, and other measures at NR </v>
          </cell>
          <cell r="G17">
            <v>22</v>
          </cell>
          <cell r="H17" t="str">
            <v>Data Centers</v>
          </cell>
          <cell r="I17" t="str">
            <v>All</v>
          </cell>
          <cell r="L17" t="str">
            <v>CBSA 2014</v>
          </cell>
          <cell r="Q17" t="str">
            <v>x</v>
          </cell>
          <cell r="R17" t="str">
            <v>N/A</v>
          </cell>
          <cell r="U17" t="str">
            <v>Computer Technologies</v>
          </cell>
        </row>
        <row r="18">
          <cell r="B18" t="str">
            <v>Monitor</v>
          </cell>
          <cell r="C18" t="str">
            <v>NR</v>
          </cell>
          <cell r="D18" t="str">
            <v>Monitor-NR</v>
          </cell>
          <cell r="E18" t="str">
            <v>Count</v>
          </cell>
          <cell r="F18" t="str">
            <v>Commercial Computer Monitor</v>
          </cell>
          <cell r="G18">
            <v>1</v>
          </cell>
          <cell r="H18" t="str">
            <v>ENERGY STAR Monitor</v>
          </cell>
          <cell r="I18" t="str">
            <v>All</v>
          </cell>
          <cell r="L18" t="str">
            <v>Std Monitor</v>
          </cell>
          <cell r="R18" t="str">
            <v>N/A</v>
          </cell>
          <cell r="U18" t="str">
            <v>Computer Technologies</v>
          </cell>
        </row>
        <row r="19">
          <cell r="B19" t="str">
            <v>Desktop</v>
          </cell>
          <cell r="C19" t="str">
            <v>NR</v>
          </cell>
          <cell r="D19" t="str">
            <v>Desktop-NR</v>
          </cell>
          <cell r="E19" t="str">
            <v>Count</v>
          </cell>
          <cell r="F19" t="str">
            <v>Commercial Computer Desktop</v>
          </cell>
          <cell r="G19">
            <v>1</v>
          </cell>
          <cell r="H19" t="str">
            <v>ENERGY STAR Desktop</v>
          </cell>
          <cell r="I19" t="str">
            <v>All</v>
          </cell>
          <cell r="L19" t="str">
            <v>Std Computer</v>
          </cell>
          <cell r="R19" t="str">
            <v>N/A</v>
          </cell>
          <cell r="U19" t="str">
            <v>Computer Technologies</v>
          </cell>
        </row>
        <row r="20">
          <cell r="B20" t="str">
            <v>Pre-Rinse Spray Valve</v>
          </cell>
          <cell r="C20" t="str">
            <v>Retro</v>
          </cell>
          <cell r="D20" t="str">
            <v>Pre-Rinse Spray Valve-Retro</v>
          </cell>
          <cell r="E20" t="str">
            <v>Count</v>
          </cell>
          <cell r="F20" t="str">
            <v>Low-flow pre-rinse spray valves for restaurant kitchens, cafeterias, and food-serving</v>
          </cell>
          <cell r="G20">
            <v>1</v>
          </cell>
          <cell r="H20" t="str">
            <v>Pre-Rinse Spray Valve</v>
          </cell>
          <cell r="I20" t="str">
            <v>Some</v>
          </cell>
          <cell r="L20" t="str">
            <v>CBSA 2014</v>
          </cell>
          <cell r="R20" t="str">
            <v>N/A</v>
          </cell>
          <cell r="U20" t="str">
            <v>Water Using Devices</v>
          </cell>
        </row>
        <row r="21">
          <cell r="B21" t="str">
            <v>Cooking Equipment</v>
          </cell>
          <cell r="C21" t="str">
            <v>NR</v>
          </cell>
          <cell r="D21" t="str">
            <v>Cooking Equipment-NR</v>
          </cell>
          <cell r="E21" t="str">
            <v>Count</v>
          </cell>
          <cell r="F21" t="str">
            <v>Efficient cooking equipment such as hot food holders, steamers and ovens</v>
          </cell>
          <cell r="G21">
            <v>4</v>
          </cell>
          <cell r="H21" t="str">
            <v>Cooking Equipment</v>
          </cell>
          <cell r="I21" t="str">
            <v>All</v>
          </cell>
          <cell r="L21" t="str">
            <v>CBSA 2014</v>
          </cell>
          <cell r="R21" t="str">
            <v>N/A</v>
          </cell>
          <cell r="U21" t="str">
            <v>Cooking</v>
          </cell>
        </row>
        <row r="22">
          <cell r="B22" t="str">
            <v>Premium HVAC Equipment</v>
          </cell>
          <cell r="C22" t="str">
            <v>New</v>
          </cell>
          <cell r="D22" t="str">
            <v>Premium HVAC Equipment-New</v>
          </cell>
          <cell r="E22" t="str">
            <v>kWh per KSF BT</v>
          </cell>
          <cell r="F22" t="str">
            <v>HVAC equipment more efficient than applicable code or standard practice</v>
          </cell>
          <cell r="G22">
            <v>4</v>
          </cell>
          <cell r="H22" t="str">
            <v>Premium HVAC Equipment</v>
          </cell>
          <cell r="I22" t="str">
            <v>All</v>
          </cell>
          <cell r="L22" t="str">
            <v>CBSA 2014</v>
          </cell>
          <cell r="R22" t="str">
            <v>PRE/POST 2006</v>
          </cell>
          <cell r="U22" t="str">
            <v>HVAC System Improvements</v>
          </cell>
        </row>
        <row r="23">
          <cell r="B23" t="str">
            <v>Premium HVAC Equipment</v>
          </cell>
          <cell r="C23" t="str">
            <v>NR</v>
          </cell>
          <cell r="D23" t="str">
            <v>Premium HVAC Equipment-NR</v>
          </cell>
          <cell r="E23" t="str">
            <v>kWh per KSF BT</v>
          </cell>
          <cell r="F23" t="str">
            <v>HVAC equipment more efficient than applicable code or standard practice</v>
          </cell>
          <cell r="G23">
            <v>4</v>
          </cell>
          <cell r="H23" t="str">
            <v>Premium HVAC Equipment</v>
          </cell>
          <cell r="I23" t="str">
            <v>All</v>
          </cell>
          <cell r="L23" t="str">
            <v>CBSA 2014</v>
          </cell>
          <cell r="R23" t="str">
            <v>PRE/POST 2006</v>
          </cell>
          <cell r="U23" t="str">
            <v>HVAC System Improvements</v>
          </cell>
        </row>
        <row r="24">
          <cell r="B24" t="str">
            <v>Glass</v>
          </cell>
          <cell r="C24" t="str">
            <v>New</v>
          </cell>
          <cell r="D24" t="str">
            <v>Glass-New</v>
          </cell>
          <cell r="E24" t="str">
            <v>kWh per KSF BT</v>
          </cell>
          <cell r="F24" t="str">
            <v>Windows and glazing more efficiecnt that code or standard practice</v>
          </cell>
          <cell r="G24">
            <v>39</v>
          </cell>
          <cell r="H24" t="str">
            <v>Windows</v>
          </cell>
          <cell r="I24" t="str">
            <v>All</v>
          </cell>
          <cell r="L24" t="str">
            <v>CBSA 2014</v>
          </cell>
          <cell r="R24" t="str">
            <v>PRE1987/PRE2002/POST2006</v>
          </cell>
          <cell r="U24" t="str">
            <v>Envelope</v>
          </cell>
        </row>
        <row r="25">
          <cell r="B25" t="str">
            <v>Glass</v>
          </cell>
          <cell r="C25" t="str">
            <v>NR</v>
          </cell>
          <cell r="D25" t="str">
            <v>Glass-NR</v>
          </cell>
          <cell r="E25" t="str">
            <v>kWh per KSF BT</v>
          </cell>
          <cell r="F25" t="str">
            <v>Windows and glazing more efficiecnt that code or standard practice</v>
          </cell>
          <cell r="G25">
            <v>39</v>
          </cell>
          <cell r="H25" t="str">
            <v>Windows</v>
          </cell>
          <cell r="I25" t="str">
            <v>All</v>
          </cell>
          <cell r="L25" t="str">
            <v>CBSA 2014</v>
          </cell>
          <cell r="R25" t="str">
            <v>PRE1987/PRE2002/POST2007</v>
          </cell>
          <cell r="U25" t="str">
            <v>Envelope</v>
          </cell>
        </row>
        <row r="26">
          <cell r="B26" t="str">
            <v>Glass</v>
          </cell>
          <cell r="C26" t="str">
            <v>Retro</v>
          </cell>
          <cell r="D26" t="str">
            <v>Glass-Retro</v>
          </cell>
          <cell r="E26" t="str">
            <v>kWh per KSF BT</v>
          </cell>
          <cell r="F26" t="str">
            <v>Windows and glazing more efficiecnt that code or standard practice</v>
          </cell>
          <cell r="G26">
            <v>3</v>
          </cell>
          <cell r="H26" t="str">
            <v>Windows</v>
          </cell>
          <cell r="I26" t="str">
            <v>All</v>
          </cell>
          <cell r="L26" t="str">
            <v>CBSA 2014</v>
          </cell>
          <cell r="R26" t="str">
            <v>PRE1987/PRE2002/POST2008</v>
          </cell>
          <cell r="U26" t="str">
            <v>Envelope</v>
          </cell>
        </row>
        <row r="27">
          <cell r="B27" t="str">
            <v>Advanced Rooftop Controller</v>
          </cell>
          <cell r="C27" t="str">
            <v>New</v>
          </cell>
          <cell r="D27" t="str">
            <v>Advanced Rooftop Controller-New</v>
          </cell>
          <cell r="E27" t="str">
            <v>kWh per KSF BT</v>
          </cell>
          <cell r="F27" t="str">
            <v>Suite of measures and control strategies for buildings served by package roof top HVAC units</v>
          </cell>
          <cell r="G27">
            <v>3</v>
          </cell>
          <cell r="H27" t="str">
            <v>Advanced Rooftop Controller</v>
          </cell>
          <cell r="I27" t="str">
            <v>Most</v>
          </cell>
          <cell r="L27" t="str">
            <v>CBSA 2014</v>
          </cell>
          <cell r="R27" t="str">
            <v>PRE/POST 2006</v>
          </cell>
          <cell r="U27" t="str">
            <v>HVAC System Improvements</v>
          </cell>
        </row>
        <row r="28">
          <cell r="B28" t="str">
            <v>Advanced Rooftop Controller</v>
          </cell>
          <cell r="C28" t="str">
            <v>NR</v>
          </cell>
          <cell r="D28" t="str">
            <v>Advanced Rooftop Controller-NR</v>
          </cell>
          <cell r="E28" t="str">
            <v>kWh per KSF BT</v>
          </cell>
          <cell r="F28" t="str">
            <v>Suite of measures and control strategies for buildings served by package roof top HVAC units</v>
          </cell>
          <cell r="G28">
            <v>2</v>
          </cell>
          <cell r="H28" t="str">
            <v>Advanced Rooftop Controller</v>
          </cell>
          <cell r="I28" t="str">
            <v>Most</v>
          </cell>
          <cell r="L28" t="str">
            <v>CBSA 2014</v>
          </cell>
          <cell r="R28" t="str">
            <v>PRE/POST 2006</v>
          </cell>
          <cell r="U28" t="str">
            <v>HVAC System Improvements</v>
          </cell>
        </row>
        <row r="29">
          <cell r="B29" t="str">
            <v>Advanced Rooftop Controller</v>
          </cell>
          <cell r="C29" t="str">
            <v>Retro</v>
          </cell>
          <cell r="D29" t="str">
            <v>Advanced Rooftop Controller-Retro</v>
          </cell>
          <cell r="E29" t="str">
            <v>kWh per KSF BT</v>
          </cell>
          <cell r="F29" t="str">
            <v>Suite of measures and control strategies for buildings served by package roof top HVAC units</v>
          </cell>
          <cell r="G29">
            <v>3</v>
          </cell>
          <cell r="H29" t="str">
            <v>Advanced Rooftop Controller</v>
          </cell>
          <cell r="I29" t="str">
            <v>Most</v>
          </cell>
          <cell r="L29" t="str">
            <v>CBSA 2014</v>
          </cell>
          <cell r="R29" t="str">
            <v>PRE/POST 2006</v>
          </cell>
          <cell r="U29" t="str">
            <v>HVAC System Improvements</v>
          </cell>
        </row>
        <row r="30">
          <cell r="B30" t="str">
            <v>Variable Speed Chiller</v>
          </cell>
          <cell r="C30" t="str">
            <v>New</v>
          </cell>
          <cell r="D30" t="str">
            <v>Variable Speed Chiller-New</v>
          </cell>
          <cell r="E30" t="str">
            <v>kWh per KSF BT</v>
          </cell>
          <cell r="F30" t="str">
            <v>Variable speed chillers</v>
          </cell>
          <cell r="G30">
            <v>1</v>
          </cell>
          <cell r="H30" t="str">
            <v>Variable Speed Chiller</v>
          </cell>
          <cell r="I30" t="str">
            <v>Some</v>
          </cell>
          <cell r="L30" t="str">
            <v>CBSA 2014</v>
          </cell>
          <cell r="R30" t="str">
            <v>PRE/POST 2006</v>
          </cell>
          <cell r="U30" t="str">
            <v>Envelope</v>
          </cell>
        </row>
        <row r="31">
          <cell r="B31" t="str">
            <v>Variable Speed Chiller</v>
          </cell>
          <cell r="C31" t="str">
            <v>NR</v>
          </cell>
          <cell r="D31" t="str">
            <v>Variable Speed Chiller-NR</v>
          </cell>
          <cell r="E31" t="str">
            <v>kWh per KSF BT</v>
          </cell>
          <cell r="F31" t="str">
            <v>Variable speed chillers</v>
          </cell>
          <cell r="G31">
            <v>1</v>
          </cell>
          <cell r="H31" t="str">
            <v>Variable Speed Chiller</v>
          </cell>
          <cell r="I31" t="str">
            <v>Some</v>
          </cell>
          <cell r="L31" t="str">
            <v>CBSA 2014</v>
          </cell>
          <cell r="R31" t="str">
            <v>PRE/POST 2006</v>
          </cell>
          <cell r="U31" t="str">
            <v>Envelope</v>
          </cell>
        </row>
        <row r="32">
          <cell r="B32" t="str">
            <v>Commercial EM</v>
          </cell>
          <cell r="C32" t="str">
            <v>New</v>
          </cell>
          <cell r="D32" t="str">
            <v>Commercial EM-New</v>
          </cell>
          <cell r="E32" t="str">
            <v>kWh per KSF BT</v>
          </cell>
          <cell r="F32" t="str">
            <v>Commercial Energy Management</v>
          </cell>
          <cell r="G32">
            <v>1</v>
          </cell>
          <cell r="H32" t="str">
            <v>Commercial Energy Management For Complex systems</v>
          </cell>
          <cell r="I32" t="str">
            <v>All</v>
          </cell>
          <cell r="L32" t="str">
            <v>CBSA 2014</v>
          </cell>
          <cell r="R32" t="str">
            <v>PRE/POST 2006</v>
          </cell>
          <cell r="U32" t="str">
            <v>Whole Bldg/Meter Level System Improvements</v>
          </cell>
        </row>
        <row r="33">
          <cell r="B33" t="str">
            <v>Commercial EM</v>
          </cell>
          <cell r="C33" t="str">
            <v>NR</v>
          </cell>
          <cell r="D33" t="str">
            <v>Commercial EM-NR</v>
          </cell>
          <cell r="E33" t="str">
            <v>kWh per KSF BT</v>
          </cell>
          <cell r="F33" t="str">
            <v>Commercial Energy Management</v>
          </cell>
          <cell r="G33">
            <v>1</v>
          </cell>
          <cell r="H33" t="str">
            <v>Commercial Energy Management For Complex systems</v>
          </cell>
          <cell r="I33" t="str">
            <v>All</v>
          </cell>
          <cell r="L33" t="str">
            <v>CBSA 2014</v>
          </cell>
          <cell r="R33" t="str">
            <v>PRE/POST 2006</v>
          </cell>
          <cell r="U33" t="str">
            <v>Whole Bldg/Meter Level System Improvements</v>
          </cell>
        </row>
        <row r="34">
          <cell r="B34" t="str">
            <v>Commercial EM</v>
          </cell>
          <cell r="C34" t="str">
            <v>Retro</v>
          </cell>
          <cell r="D34" t="str">
            <v>Commercial EM-Retro</v>
          </cell>
          <cell r="E34" t="str">
            <v>kWh per KSF BT</v>
          </cell>
          <cell r="F34" t="str">
            <v>Commercial Energy Management</v>
          </cell>
          <cell r="G34">
            <v>20</v>
          </cell>
          <cell r="H34" t="str">
            <v>Commercial Energy Management For Complex systems</v>
          </cell>
          <cell r="I34" t="str">
            <v>All</v>
          </cell>
          <cell r="L34" t="str">
            <v>CBSA 2014</v>
          </cell>
          <cell r="R34" t="str">
            <v>PRE/POST 2006</v>
          </cell>
          <cell r="U34" t="str">
            <v>Whole Bldg/Meter Level System Improvements</v>
          </cell>
        </row>
        <row r="35">
          <cell r="B35" t="str">
            <v>Evaporative Assist Cooling</v>
          </cell>
          <cell r="C35" t="str">
            <v>New</v>
          </cell>
          <cell r="D35" t="str">
            <v>Evaporative Assist Cooling-New</v>
          </cell>
          <cell r="E35" t="str">
            <v>kWh per KSF BT</v>
          </cell>
          <cell r="F35" t="str">
            <v>Evaporative Assist Cooling</v>
          </cell>
          <cell r="G35">
            <v>1</v>
          </cell>
          <cell r="H35" t="str">
            <v>Evaporative Assist Cooling</v>
          </cell>
          <cell r="I35" t="str">
            <v>Some</v>
          </cell>
          <cell r="L35" t="str">
            <v>CBSA 2014</v>
          </cell>
          <cell r="R35" t="str">
            <v>PRE/POST 2006</v>
          </cell>
          <cell r="U35" t="str">
            <v>HVAC System Improvements</v>
          </cell>
        </row>
        <row r="36">
          <cell r="B36" t="str">
            <v>Evaporative Assist Cooling</v>
          </cell>
          <cell r="C36" t="str">
            <v>NR</v>
          </cell>
          <cell r="D36" t="str">
            <v>Evaporative Assist Cooling-NR</v>
          </cell>
          <cell r="E36" t="str">
            <v>kWh per KSF BT</v>
          </cell>
          <cell r="F36" t="str">
            <v>Evaporative Assist Cooling</v>
          </cell>
          <cell r="G36">
            <v>1</v>
          </cell>
          <cell r="H36" t="str">
            <v>Evaporative Assist Cooling</v>
          </cell>
          <cell r="I36" t="str">
            <v>Some</v>
          </cell>
          <cell r="L36" t="str">
            <v>CBSA 2014</v>
          </cell>
          <cell r="R36" t="str">
            <v>PRE/POST 2006</v>
          </cell>
          <cell r="U36" t="str">
            <v>HVAC System Improvements</v>
          </cell>
        </row>
        <row r="37">
          <cell r="B37" t="str">
            <v>Economizer</v>
          </cell>
          <cell r="C37" t="str">
            <v>Retro</v>
          </cell>
          <cell r="D37" t="str">
            <v>Economizer-Retro</v>
          </cell>
          <cell r="E37" t="str">
            <v>kWh per KSF BT</v>
          </cell>
          <cell r="F37" t="str">
            <v>Economizer Improvements</v>
          </cell>
          <cell r="G37">
            <v>2</v>
          </cell>
          <cell r="H37" t="str">
            <v>Economizer maintenance and repair</v>
          </cell>
          <cell r="I37" t="str">
            <v>Some</v>
          </cell>
          <cell r="L37" t="str">
            <v>CBSA 2014</v>
          </cell>
          <cell r="R37" t="str">
            <v>POST 2006</v>
          </cell>
          <cell r="U37" t="str">
            <v>HVAC System Improvements</v>
          </cell>
        </row>
        <row r="38">
          <cell r="B38" t="str">
            <v>Demand Control Ventilation</v>
          </cell>
          <cell r="C38" t="str">
            <v>New</v>
          </cell>
          <cell r="D38" t="str">
            <v>Demand Control Ventilation-New</v>
          </cell>
          <cell r="E38" t="str">
            <v>kWh per KSF BT</v>
          </cell>
          <cell r="F38" t="str">
            <v>Fan control strategies, DCV and Fleet Strategy DOAS with heat recovery in simple HVAC systems</v>
          </cell>
          <cell r="G38">
            <v>2</v>
          </cell>
          <cell r="H38" t="str">
            <v>Demand Control Ventilation</v>
          </cell>
          <cell r="I38" t="str">
            <v>All</v>
          </cell>
          <cell r="L38" t="str">
            <v>CBSA 2014</v>
          </cell>
          <cell r="R38" t="str">
            <v>PRE/POST 2006</v>
          </cell>
          <cell r="U38" t="str">
            <v>HVAC System Controls</v>
          </cell>
        </row>
        <row r="39">
          <cell r="B39" t="str">
            <v>Demand Control Ventilation</v>
          </cell>
          <cell r="C39" t="str">
            <v>NR</v>
          </cell>
          <cell r="D39" t="str">
            <v>Demand Control Ventilation-NR</v>
          </cell>
          <cell r="E39" t="str">
            <v>kWh per KSF BT</v>
          </cell>
          <cell r="F39" t="str">
            <v>Fan control strategies, DCV and Fleet Strategy DOAS with heat recovery in simple HVAC systems</v>
          </cell>
          <cell r="G39">
            <v>1</v>
          </cell>
          <cell r="H39" t="str">
            <v>Demand Control Ventilation</v>
          </cell>
          <cell r="I39" t="str">
            <v>All</v>
          </cell>
          <cell r="L39" t="str">
            <v>CBSA 2014</v>
          </cell>
          <cell r="R39" t="str">
            <v>PRE/POST 2006</v>
          </cell>
          <cell r="U39" t="str">
            <v>HVAC System Controls</v>
          </cell>
        </row>
        <row r="40">
          <cell r="B40" t="str">
            <v>Demand Control Ventilation</v>
          </cell>
          <cell r="C40" t="str">
            <v>Retro</v>
          </cell>
          <cell r="D40" t="str">
            <v>Demand Control Ventilation-Retro</v>
          </cell>
          <cell r="E40" t="str">
            <v>kWh per KSF BT</v>
          </cell>
          <cell r="F40" t="str">
            <v>Fan control strategies, DCV and Fleet Strategy DOAS with heat recovery in simple HVAC systems</v>
          </cell>
          <cell r="G40">
            <v>2</v>
          </cell>
          <cell r="H40" t="str">
            <v>Demand Control Ventilation</v>
          </cell>
          <cell r="I40" t="str">
            <v>All</v>
          </cell>
          <cell r="L40" t="str">
            <v>CBSA 2014</v>
          </cell>
          <cell r="R40" t="str">
            <v>PRE/POST 2006</v>
          </cell>
          <cell r="U40" t="str">
            <v>HVAC System Controls</v>
          </cell>
        </row>
        <row r="41">
          <cell r="B41" t="str">
            <v>Premium Fume Hood</v>
          </cell>
          <cell r="C41" t="str">
            <v>NR</v>
          </cell>
          <cell r="D41" t="str">
            <v>Premium Fume Hood-NR</v>
          </cell>
          <cell r="E41" t="str">
            <v>Count</v>
          </cell>
          <cell r="F41" t="str">
            <v>Effiicient fume hoods in labs</v>
          </cell>
          <cell r="G41">
            <v>1</v>
          </cell>
          <cell r="H41" t="str">
            <v>Premium Fume Hood</v>
          </cell>
          <cell r="I41" t="str">
            <v>Some</v>
          </cell>
          <cell r="L41" t="str">
            <v>CBSA 2014</v>
          </cell>
          <cell r="R41" t="str">
            <v>N/A</v>
          </cell>
          <cell r="U41" t="str">
            <v>Pumps and Fans</v>
          </cell>
        </row>
        <row r="42">
          <cell r="B42" t="str">
            <v>DCV Restaurant Hood</v>
          </cell>
          <cell r="C42" t="str">
            <v>Retro</v>
          </cell>
          <cell r="D42" t="str">
            <v>DCV Restaurant Hood-Retro</v>
          </cell>
          <cell r="E42" t="str">
            <v>Count</v>
          </cell>
          <cell r="F42" t="str">
            <v>Demand control ventilation systems for large restaurant hoods</v>
          </cell>
          <cell r="G42">
            <v>1</v>
          </cell>
          <cell r="H42" t="str">
            <v>DCV Restaurant Hood</v>
          </cell>
          <cell r="I42" t="str">
            <v>Restaurant</v>
          </cell>
          <cell r="L42" t="str">
            <v>CBSA 2014</v>
          </cell>
          <cell r="R42" t="str">
            <v>N/A</v>
          </cell>
          <cell r="U42" t="str">
            <v>Pumps and Fans</v>
          </cell>
        </row>
        <row r="43">
          <cell r="B43" t="str">
            <v>DCV Parking Garage</v>
          </cell>
          <cell r="C43" t="str">
            <v>Retro</v>
          </cell>
          <cell r="D43" t="str">
            <v>DCV Parking Garage-Retro</v>
          </cell>
          <cell r="E43" t="str">
            <v>kWh per kSF BT</v>
          </cell>
          <cell r="F43" t="str">
            <v>Demand control ventilation systems for parking garages</v>
          </cell>
          <cell r="G43">
            <v>1</v>
          </cell>
          <cell r="H43" t="str">
            <v>DCV Parking Garage</v>
          </cell>
          <cell r="I43" t="str">
            <v>All</v>
          </cell>
          <cell r="L43" t="str">
            <v>CBSA 2014</v>
          </cell>
          <cell r="Q43" t="str">
            <v>x</v>
          </cell>
          <cell r="R43" t="str">
            <v>N/A</v>
          </cell>
          <cell r="U43" t="str">
            <v>Pumps and Fans</v>
          </cell>
        </row>
        <row r="44">
          <cell r="B44" t="str">
            <v>Weatherization - School</v>
          </cell>
          <cell r="C44" t="str">
            <v>Retro</v>
          </cell>
          <cell r="D44" t="str">
            <v>Weatherization - School-Retro</v>
          </cell>
          <cell r="E44" t="str">
            <v>kWh per KSF BT</v>
          </cell>
          <cell r="F44" t="str">
            <v>School building weatherization</v>
          </cell>
          <cell r="G44">
            <v>1</v>
          </cell>
          <cell r="H44" t="str">
            <v>Weatherization - School</v>
          </cell>
          <cell r="I44" t="str">
            <v>K-12</v>
          </cell>
          <cell r="L44" t="str">
            <v>CBSA 2014</v>
          </cell>
          <cell r="Q44" t="str">
            <v>x</v>
          </cell>
          <cell r="R44" t="str">
            <v>N/A</v>
          </cell>
          <cell r="U44" t="str">
            <v>Envelope</v>
          </cell>
        </row>
        <row r="45">
          <cell r="B45" t="str">
            <v>Energy Recovery Ventilator</v>
          </cell>
          <cell r="C45" t="str">
            <v>NR</v>
          </cell>
          <cell r="D45" t="str">
            <v>Energy Recovery Ventilator-NR</v>
          </cell>
          <cell r="E45" t="str">
            <v>Count</v>
          </cell>
          <cell r="F45" t="str">
            <v>Heat Recovery Ventilation</v>
          </cell>
          <cell r="G45">
            <v>1</v>
          </cell>
          <cell r="H45" t="str">
            <v>Heat Recovery Ventilation</v>
          </cell>
          <cell r="I45" t="str">
            <v>All</v>
          </cell>
          <cell r="L45" t="str">
            <v>CBSA 20154</v>
          </cell>
          <cell r="R45" t="str">
            <v>N/A</v>
          </cell>
          <cell r="U45" t="str">
            <v>Computer Technologies</v>
          </cell>
        </row>
        <row r="46">
          <cell r="B46" t="str">
            <v>AC Heat Recovery for Water Heating</v>
          </cell>
          <cell r="C46" t="str">
            <v>NR</v>
          </cell>
          <cell r="D46" t="str">
            <v>AC Heat Recovery for Water Heating-NR</v>
          </cell>
          <cell r="E46" t="str">
            <v>Count</v>
          </cell>
          <cell r="F46" t="str">
            <v>AC Heat Recovery for Water Heating</v>
          </cell>
          <cell r="G46">
            <v>1</v>
          </cell>
          <cell r="H46" t="str">
            <v>AC Heat Recovery for Water Heating</v>
          </cell>
          <cell r="I46" t="str">
            <v>All</v>
          </cell>
          <cell r="L46" t="str">
            <v>CBSA 2014</v>
          </cell>
          <cell r="Q46" t="str">
            <v>x</v>
          </cell>
          <cell r="R46" t="str">
            <v>N/A</v>
          </cell>
          <cell r="U46" t="str">
            <v>Heat Recovery</v>
          </cell>
        </row>
        <row r="47">
          <cell r="B47" t="str">
            <v>Room Occupancy Sensors in Lodging</v>
          </cell>
          <cell r="C47" t="str">
            <v>Retro</v>
          </cell>
          <cell r="D47" t="str">
            <v>Room Occupancy Sensors in Lodging-Retro</v>
          </cell>
          <cell r="E47" t="str">
            <v>Count</v>
          </cell>
          <cell r="F47" t="str">
            <v>Room Occupancy Sensors in Lodging</v>
          </cell>
          <cell r="G47">
            <v>1</v>
          </cell>
          <cell r="H47" t="str">
            <v>Room Occupancy Sensors in Lodging</v>
          </cell>
          <cell r="I47" t="str">
            <v>Lodging</v>
          </cell>
          <cell r="L47" t="str">
            <v>CBSA 2014</v>
          </cell>
          <cell r="Q47" t="str">
            <v>x</v>
          </cell>
          <cell r="R47" t="str">
            <v>N/A</v>
          </cell>
          <cell r="U47" t="str">
            <v>Whole Bldg/Meter Level System Improvements</v>
          </cell>
        </row>
        <row r="48">
          <cell r="B48" t="str">
            <v>Chiller - chilled water retrofit</v>
          </cell>
          <cell r="C48" t="str">
            <v>Retro</v>
          </cell>
          <cell r="D48" t="str">
            <v>Chiller - chilled water retrofit-Retro</v>
          </cell>
          <cell r="E48" t="str">
            <v>kWh per KSF BT</v>
          </cell>
          <cell r="F48" t="str">
            <v>Chiller system improvements</v>
          </cell>
          <cell r="G48">
            <v>1</v>
          </cell>
          <cell r="H48" t="str">
            <v>Chiller - chilled water retrofit</v>
          </cell>
          <cell r="I48" t="str">
            <v>Some</v>
          </cell>
          <cell r="L48" t="str">
            <v>CBSA 2014</v>
          </cell>
          <cell r="Q48" t="str">
            <v>x</v>
          </cell>
          <cell r="R48" t="str">
            <v>N/A</v>
          </cell>
          <cell r="U48" t="str">
            <v>HVAC System Improvements</v>
          </cell>
        </row>
        <row r="49">
          <cell r="B49" t="str">
            <v>Chiller - equip retrofits</v>
          </cell>
          <cell r="C49" t="str">
            <v>Retro</v>
          </cell>
          <cell r="D49" t="str">
            <v>Chiller - equip retrofits-Retro</v>
          </cell>
          <cell r="E49" t="str">
            <v>kWh per KSF BT</v>
          </cell>
          <cell r="F49" t="str">
            <v>Chiller equipment improvements</v>
          </cell>
          <cell r="G49">
            <v>1</v>
          </cell>
          <cell r="H49" t="str">
            <v>Chiller - equip retrofits</v>
          </cell>
          <cell r="I49" t="str">
            <v>Some</v>
          </cell>
          <cell r="L49" t="str">
            <v>CBSA 2014</v>
          </cell>
          <cell r="Q49" t="str">
            <v>x</v>
          </cell>
          <cell r="R49" t="str">
            <v>N/A</v>
          </cell>
          <cell r="U49" t="str">
            <v>HVAC System Improvements</v>
          </cell>
        </row>
        <row r="50">
          <cell r="B50" t="str">
            <v>Pool Blankets</v>
          </cell>
          <cell r="C50" t="str">
            <v>Retro</v>
          </cell>
          <cell r="D50" t="str">
            <v>Pool Blankets-Retro</v>
          </cell>
          <cell r="E50" t="str">
            <v>Count</v>
          </cell>
          <cell r="F50" t="str">
            <v>Pool Blankets</v>
          </cell>
          <cell r="G50">
            <v>1</v>
          </cell>
          <cell r="H50" t="str">
            <v>Pool Blankets</v>
          </cell>
          <cell r="I50" t="str">
            <v>Some</v>
          </cell>
          <cell r="L50" t="str">
            <v>CBSA 2014</v>
          </cell>
          <cell r="Q50" t="str">
            <v>x</v>
          </cell>
          <cell r="R50" t="str">
            <v>N/A</v>
          </cell>
          <cell r="U50" t="str">
            <v>Pool System Improvements</v>
          </cell>
        </row>
        <row r="51">
          <cell r="B51" t="str">
            <v>Web-Enabled Thermostats</v>
          </cell>
          <cell r="C51" t="str">
            <v>Retro</v>
          </cell>
          <cell r="D51" t="str">
            <v>Web-Enabled Thermostats-Retro</v>
          </cell>
          <cell r="E51" t="str">
            <v>kWh per KSF BT</v>
          </cell>
          <cell r="F51" t="str">
            <v>Web-Enabled Thermostats</v>
          </cell>
          <cell r="G51">
            <v>1</v>
          </cell>
          <cell r="H51" t="str">
            <v>Web-Enabled Thermostats</v>
          </cell>
          <cell r="I51" t="str">
            <v>Some</v>
          </cell>
          <cell r="L51" t="str">
            <v>CBSA 2014</v>
          </cell>
          <cell r="Q51" t="str">
            <v>x</v>
          </cell>
          <cell r="R51" t="str">
            <v>N/A</v>
          </cell>
          <cell r="U51" t="str">
            <v>HVAC System Controls</v>
          </cell>
        </row>
        <row r="52">
          <cell r="B52" t="str">
            <v>Garage CO2 ventilation</v>
          </cell>
          <cell r="C52" t="str">
            <v>Retro</v>
          </cell>
          <cell r="D52" t="str">
            <v>Garage CO2 ventilation-Retro</v>
          </cell>
          <cell r="E52" t="str">
            <v>Count</v>
          </cell>
          <cell r="F52" t="str">
            <v>Garage CO2 ventilation</v>
          </cell>
          <cell r="G52">
            <v>1</v>
          </cell>
          <cell r="H52" t="str">
            <v>Garage CO2 ventilation</v>
          </cell>
          <cell r="I52" t="str">
            <v>Some</v>
          </cell>
          <cell r="L52" t="str">
            <v>CBSA 2014</v>
          </cell>
          <cell r="Q52" t="str">
            <v>x</v>
          </cell>
          <cell r="R52" t="str">
            <v>N/A</v>
          </cell>
          <cell r="U52" t="str">
            <v>HVAC System Controls</v>
          </cell>
        </row>
        <row r="53">
          <cell r="B53" t="str">
            <v>Circ Pump ECM and drive</v>
          </cell>
          <cell r="C53" t="str">
            <v>Retro</v>
          </cell>
          <cell r="D53" t="str">
            <v>Circ Pump ECM and drive-Retro</v>
          </cell>
          <cell r="E53" t="str">
            <v>Count</v>
          </cell>
          <cell r="F53" t="str">
            <v>Circulation Pump ECM and drive</v>
          </cell>
          <cell r="G53">
            <v>1</v>
          </cell>
          <cell r="H53" t="str">
            <v>Circ Pump ECM and drive</v>
          </cell>
          <cell r="I53" t="str">
            <v>Some</v>
          </cell>
          <cell r="L53" t="str">
            <v>CBSA 2014</v>
          </cell>
          <cell r="Q53" t="str">
            <v>x</v>
          </cell>
          <cell r="R53" t="str">
            <v>N/A</v>
          </cell>
          <cell r="U53" t="str">
            <v>Pumps and Fans</v>
          </cell>
        </row>
        <row r="54">
          <cell r="B54" t="str">
            <v>VRF</v>
          </cell>
          <cell r="C54" t="str">
            <v>New</v>
          </cell>
          <cell r="D54" t="str">
            <v>VRF-New</v>
          </cell>
          <cell r="E54" t="str">
            <v>kWh per KSF BT</v>
          </cell>
          <cell r="F54" t="str">
            <v>Variable Refrigerant Flow</v>
          </cell>
          <cell r="G54">
            <v>1</v>
          </cell>
          <cell r="H54" t="str">
            <v>Variable Refrigerant Flow</v>
          </cell>
          <cell r="I54" t="str">
            <v>Some</v>
          </cell>
          <cell r="L54" t="str">
            <v>CBSA 2014</v>
          </cell>
          <cell r="Q54" t="str">
            <v>x</v>
          </cell>
          <cell r="U54" t="str">
            <v>HVAC System Improvements</v>
          </cell>
        </row>
        <row r="55">
          <cell r="B55" t="str">
            <v>VRF</v>
          </cell>
          <cell r="C55" t="str">
            <v>Retro</v>
          </cell>
          <cell r="D55" t="str">
            <v>VRF-Retro</v>
          </cell>
          <cell r="E55" t="str">
            <v>kWh per KSF BT</v>
          </cell>
          <cell r="F55" t="str">
            <v>Variable Refrigerant Flow</v>
          </cell>
          <cell r="G55">
            <v>1</v>
          </cell>
          <cell r="H55" t="str">
            <v>Variable Refrigerant Flow</v>
          </cell>
          <cell r="I55" t="str">
            <v>Some</v>
          </cell>
          <cell r="L55" t="str">
            <v>CBSA 2014</v>
          </cell>
          <cell r="Q55" t="str">
            <v>x</v>
          </cell>
          <cell r="R55" t="str">
            <v>N/A</v>
          </cell>
          <cell r="U55" t="str">
            <v>Envelope</v>
          </cell>
        </row>
        <row r="61">
          <cell r="B61" t="str">
            <v>Top Daylighting</v>
          </cell>
          <cell r="C61" t="str">
            <v>New</v>
          </cell>
          <cell r="D61" t="str">
            <v>Top Daylighting-New</v>
          </cell>
          <cell r="E61" t="str">
            <v>kWh per KSF BT</v>
          </cell>
          <cell r="F61" t="str">
            <v>Skylights with lighting controls</v>
          </cell>
          <cell r="G61">
            <v>6</v>
          </cell>
          <cell r="H61" t="str">
            <v>Daylighting with Skylights</v>
          </cell>
          <cell r="I61" t="str">
            <v>All</v>
          </cell>
          <cell r="L61" t="str">
            <v>CBSA 2014</v>
          </cell>
          <cell r="R61" t="str">
            <v>POST 2006</v>
          </cell>
        </row>
        <row r="62">
          <cell r="B62" t="str">
            <v>Perimeter Daylighting Controls Advanced</v>
          </cell>
          <cell r="C62" t="str">
            <v>New</v>
          </cell>
          <cell r="D62" t="str">
            <v>Perimeter Daylighting Controls Advanced-New</v>
          </cell>
          <cell r="E62" t="str">
            <v>kWh per KSF BT</v>
          </cell>
          <cell r="F62" t="str">
            <v>Perimeter daylighting controls</v>
          </cell>
          <cell r="G62">
            <v>6</v>
          </cell>
          <cell r="H62" t="str">
            <v>Daylighting with Windows</v>
          </cell>
          <cell r="I62" t="str">
            <v>All</v>
          </cell>
          <cell r="L62" t="str">
            <v>CBSA 2014</v>
          </cell>
          <cell r="R62" t="str">
            <v>PRE/POST 2006</v>
          </cell>
        </row>
        <row r="63">
          <cell r="B63" t="str">
            <v>Perimeter Daylighting Controls Advanced</v>
          </cell>
          <cell r="C63" t="str">
            <v>NR</v>
          </cell>
          <cell r="D63" t="str">
            <v>Perimeter Daylighting Controls Advanced-NR</v>
          </cell>
          <cell r="E63" t="str">
            <v>kWh per KSF BT</v>
          </cell>
          <cell r="F63" t="str">
            <v>Perimeter daylighting controls</v>
          </cell>
          <cell r="G63">
            <v>6</v>
          </cell>
          <cell r="H63" t="str">
            <v>Daylighting with Windows</v>
          </cell>
          <cell r="I63" t="str">
            <v>All</v>
          </cell>
          <cell r="L63" t="str">
            <v>CBSA 2014</v>
          </cell>
          <cell r="R63" t="str">
            <v>PRE/POST 2006</v>
          </cell>
        </row>
        <row r="64">
          <cell r="B64" t="str">
            <v>Lighting Controls Interior</v>
          </cell>
          <cell r="C64" t="str">
            <v>New</v>
          </cell>
          <cell r="D64" t="str">
            <v>Lighting Controls Interior-New</v>
          </cell>
          <cell r="E64" t="str">
            <v>kWh per KSF BT</v>
          </cell>
          <cell r="F64" t="str">
            <v>Occupancy controls for lighting areas not required by code such as warehouse aisle, classrooms</v>
          </cell>
          <cell r="G64">
            <v>6</v>
          </cell>
          <cell r="H64" t="str">
            <v>Lighting Controls Interior</v>
          </cell>
          <cell r="I64" t="str">
            <v>All</v>
          </cell>
          <cell r="L64" t="str">
            <v>CBSA 2014</v>
          </cell>
          <cell r="R64" t="str">
            <v>PRE/POST 2006</v>
          </cell>
        </row>
        <row r="65">
          <cell r="B65" t="str">
            <v>Lighting Controls Interior</v>
          </cell>
          <cell r="C65" t="str">
            <v>NR</v>
          </cell>
          <cell r="D65" t="str">
            <v>Lighting Controls Interior-NR</v>
          </cell>
          <cell r="E65" t="str">
            <v>kWh per KSF BT</v>
          </cell>
          <cell r="F65" t="str">
            <v>Occupancy controls for lighting areas not required by code such as warehouse aisle, classrooms</v>
          </cell>
          <cell r="G65">
            <v>6</v>
          </cell>
          <cell r="H65" t="str">
            <v>Lighting Controls Interior</v>
          </cell>
          <cell r="I65" t="str">
            <v>All</v>
          </cell>
          <cell r="L65" t="str">
            <v>CBSA 2014</v>
          </cell>
          <cell r="R65" t="str">
            <v>PRE/POST 2006</v>
          </cell>
        </row>
        <row r="66">
          <cell r="B66" t="str">
            <v>Exterior Building Lighting</v>
          </cell>
          <cell r="C66" t="str">
            <v>New</v>
          </cell>
          <cell r="D66" t="str">
            <v>Exterior Building Lighting-New</v>
          </cell>
          <cell r="E66" t="str">
            <v>kWh per KSF BT</v>
          </cell>
          <cell r="F66" t="str">
            <v>Effiicient façade, walkway, area and decorative exterior lighting, such as LED</v>
          </cell>
          <cell r="G66">
            <v>4</v>
          </cell>
          <cell r="H66" t="str">
            <v>Exterior Building Lighting</v>
          </cell>
          <cell r="I66" t="str">
            <v>All</v>
          </cell>
          <cell r="L66" t="str">
            <v>CBSA 2014</v>
          </cell>
        </row>
        <row r="67">
          <cell r="B67" t="str">
            <v>Exterior Building Lighting</v>
          </cell>
          <cell r="C67" t="str">
            <v>NR</v>
          </cell>
          <cell r="D67" t="str">
            <v>Exterior Building Lighting-NR</v>
          </cell>
          <cell r="E67" t="str">
            <v>kWh per KSF BT</v>
          </cell>
          <cell r="F67" t="str">
            <v>Effiicient façade, walkway, area and decorative exterior lighting, such as LED</v>
          </cell>
          <cell r="G67">
            <v>4</v>
          </cell>
          <cell r="H67" t="str">
            <v>Exterior Building Lighting</v>
          </cell>
          <cell r="I67" t="str">
            <v>All</v>
          </cell>
          <cell r="L67" t="str">
            <v>CBSA 2014</v>
          </cell>
          <cell r="R67" t="str">
            <v>N/A</v>
          </cell>
        </row>
        <row r="68">
          <cell r="B68" t="str">
            <v>Street and Roadway Lighting</v>
          </cell>
          <cell r="C68" t="str">
            <v>New</v>
          </cell>
          <cell r="D68" t="str">
            <v>Street and Roadway Lighting-New</v>
          </cell>
          <cell r="E68" t="str">
            <v>Count</v>
          </cell>
          <cell r="F68" t="str">
            <v>Efficient street and roadway lighting, LED and induction</v>
          </cell>
          <cell r="G68">
            <v>6</v>
          </cell>
          <cell r="H68" t="str">
            <v>Street and Roadway Lighting</v>
          </cell>
          <cell r="I68" t="str">
            <v>Non-Building</v>
          </cell>
          <cell r="L68" t="str">
            <v>Navigant 2014</v>
          </cell>
        </row>
        <row r="69">
          <cell r="B69" t="str">
            <v>Street and Roadway Lighting</v>
          </cell>
          <cell r="C69" t="str">
            <v>NR</v>
          </cell>
          <cell r="D69" t="str">
            <v>Street and Roadway Lighting-NR</v>
          </cell>
          <cell r="E69" t="str">
            <v>Count</v>
          </cell>
          <cell r="F69" t="str">
            <v>Efficient street and roadway lighting, LED and induction</v>
          </cell>
          <cell r="G69">
            <v>6</v>
          </cell>
          <cell r="H69" t="str">
            <v>Street and Roadway Lighting</v>
          </cell>
          <cell r="I69" t="str">
            <v>Non-Building</v>
          </cell>
          <cell r="L69" t="str">
            <v>Survey 2014</v>
          </cell>
          <cell r="R69" t="str">
            <v>N/A</v>
          </cell>
        </row>
        <row r="70">
          <cell r="B70" t="str">
            <v>Parking Lighting</v>
          </cell>
          <cell r="C70" t="str">
            <v>New</v>
          </cell>
          <cell r="D70" t="str">
            <v>Parking Lighting-New</v>
          </cell>
          <cell r="E70" t="str">
            <v>kWh per KSF BT</v>
          </cell>
          <cell r="F70" t="str">
            <v>Efficient parking lot and garage lighting and controls</v>
          </cell>
          <cell r="G70">
            <v>2</v>
          </cell>
          <cell r="H70" t="str">
            <v>Parking Lighting</v>
          </cell>
          <cell r="I70" t="str">
            <v>All</v>
          </cell>
          <cell r="L70" t="str">
            <v>CBSA 2014</v>
          </cell>
        </row>
        <row r="71">
          <cell r="B71" t="str">
            <v>Parking Lighting</v>
          </cell>
          <cell r="C71" t="str">
            <v>NR</v>
          </cell>
          <cell r="D71" t="str">
            <v>Parking Lighting-NR</v>
          </cell>
          <cell r="E71" t="str">
            <v>kWh per KSF BT</v>
          </cell>
          <cell r="F71" t="str">
            <v>Efficient parking lot and garage lighting and controls</v>
          </cell>
          <cell r="G71">
            <v>2</v>
          </cell>
          <cell r="H71" t="str">
            <v>Parking Lighting</v>
          </cell>
          <cell r="I71" t="str">
            <v>All</v>
          </cell>
          <cell r="L71" t="str">
            <v>CBSA 2014</v>
          </cell>
          <cell r="R71" t="str">
            <v>N/A</v>
          </cell>
        </row>
        <row r="72">
          <cell r="B72" t="str">
            <v>Bi-Level Stairwell Lighting</v>
          </cell>
          <cell r="C72" t="str">
            <v>NR</v>
          </cell>
          <cell r="D72" t="str">
            <v>Bi-Level Stairwell Lighting-NR</v>
          </cell>
          <cell r="E72" t="str">
            <v>kWh per KSF BT</v>
          </cell>
          <cell r="F72" t="str">
            <v xml:space="preserve">Bi-Level occupancy sensor control on stairwell </v>
          </cell>
          <cell r="G72">
            <v>1</v>
          </cell>
          <cell r="H72" t="str">
            <v>Bi-Level Stairwell</v>
          </cell>
          <cell r="I72" t="str">
            <v>All</v>
          </cell>
          <cell r="L72" t="str">
            <v>CBSA 2014</v>
          </cell>
          <cell r="R72" t="str">
            <v>N/A</v>
          </cell>
        </row>
        <row r="73">
          <cell r="B73" t="str">
            <v>ECM-VAV</v>
          </cell>
          <cell r="C73" t="str">
            <v>New</v>
          </cell>
          <cell r="D73" t="str">
            <v>ECM-VAV-New</v>
          </cell>
          <cell r="E73" t="str">
            <v>kWh per KSF BT</v>
          </cell>
          <cell r="F73" t="str">
            <v>Electically Commutated Motors on Variable Air Volume Boxes</v>
          </cell>
          <cell r="G73">
            <v>1</v>
          </cell>
          <cell r="H73" t="str">
            <v>ECM Motors on Variable Air Volume Boxes</v>
          </cell>
          <cell r="I73" t="str">
            <v>All</v>
          </cell>
          <cell r="L73" t="str">
            <v>CBSA 2014</v>
          </cell>
          <cell r="R73" t="str">
            <v>PRE/POST 2006</v>
          </cell>
        </row>
        <row r="74">
          <cell r="B74" t="str">
            <v>ECM-VAV</v>
          </cell>
          <cell r="C74" t="str">
            <v>NR</v>
          </cell>
          <cell r="D74" t="str">
            <v>ECM-VAV-NR</v>
          </cell>
          <cell r="E74" t="str">
            <v>kWh per KSF BT</v>
          </cell>
          <cell r="F74" t="str">
            <v>Electically Commutated Motors on Variable Air Volume Boxes</v>
          </cell>
          <cell r="G74">
            <v>1</v>
          </cell>
          <cell r="H74" t="str">
            <v>ECM Motors on Variable Air Volume Boxes</v>
          </cell>
          <cell r="I74" t="str">
            <v>All</v>
          </cell>
          <cell r="L74" t="str">
            <v>CBSA 2014</v>
          </cell>
          <cell r="R74" t="str">
            <v>PRE/POST 2006</v>
          </cell>
        </row>
        <row r="75">
          <cell r="B75" t="str">
            <v>Pool pumps</v>
          </cell>
          <cell r="C75" t="str">
            <v>Retro</v>
          </cell>
          <cell r="D75" t="str">
            <v>Pool pumps-Retro</v>
          </cell>
          <cell r="E75" t="str">
            <v>Count</v>
          </cell>
          <cell r="F75" t="str">
            <v>Pool pumps</v>
          </cell>
          <cell r="G75">
            <v>1</v>
          </cell>
          <cell r="H75" t="str">
            <v>Pool pumps</v>
          </cell>
          <cell r="I75" t="str">
            <v>Some</v>
          </cell>
          <cell r="L75" t="str">
            <v>CBSA 2014</v>
          </cell>
          <cell r="Q75" t="str">
            <v>x</v>
          </cell>
          <cell r="R75" t="str">
            <v>N/A</v>
          </cell>
        </row>
        <row r="76">
          <cell r="B76" t="str">
            <v>MotorsRewind</v>
          </cell>
          <cell r="C76" t="str">
            <v>New</v>
          </cell>
          <cell r="D76" t="str">
            <v>MotorsRewind-New</v>
          </cell>
          <cell r="E76" t="str">
            <v>Count</v>
          </cell>
          <cell r="F76" t="str">
            <v>Motors - Rewind</v>
          </cell>
          <cell r="G76">
            <v>1</v>
          </cell>
          <cell r="H76" t="str">
            <v>Motors - Rewind</v>
          </cell>
          <cell r="I76" t="str">
            <v>All</v>
          </cell>
          <cell r="L76" t="str">
            <v>CBSA 2014</v>
          </cell>
          <cell r="Q76" t="str">
            <v>x</v>
          </cell>
          <cell r="R76" t="str">
            <v>N/A</v>
          </cell>
        </row>
        <row r="77">
          <cell r="B77" t="str">
            <v>MotorsRewind</v>
          </cell>
          <cell r="C77" t="str">
            <v>NR</v>
          </cell>
          <cell r="D77" t="str">
            <v>MotorsRewind-NR</v>
          </cell>
          <cell r="E77" t="str">
            <v>Count</v>
          </cell>
          <cell r="F77" t="str">
            <v>Motors - Rewind</v>
          </cell>
          <cell r="G77">
            <v>1</v>
          </cell>
          <cell r="H77" t="str">
            <v>Motors - Rewind</v>
          </cell>
          <cell r="I77" t="str">
            <v>All</v>
          </cell>
          <cell r="L77" t="str">
            <v>CBSA 2014</v>
          </cell>
          <cell r="Q77" t="str">
            <v>x</v>
          </cell>
          <cell r="R77" t="str">
            <v>N/A</v>
          </cell>
        </row>
        <row r="78">
          <cell r="B78" t="str">
            <v>Municipal Sewage Treatment</v>
          </cell>
          <cell r="C78" t="str">
            <v>Retro</v>
          </cell>
          <cell r="D78" t="str">
            <v>Municipal Sewage Treatment-Retro</v>
          </cell>
          <cell r="E78" t="str">
            <v>MGD Flow</v>
          </cell>
          <cell r="F78" t="str">
            <v>Suite of measures for sewage treatment</v>
          </cell>
          <cell r="G78">
            <v>10</v>
          </cell>
          <cell r="H78" t="str">
            <v>Municipal Sewage Treatment</v>
          </cell>
          <cell r="I78" t="str">
            <v>Non-Building</v>
          </cell>
          <cell r="J78" t="str">
            <v>BACGEN</v>
          </cell>
          <cell r="L78" t="str">
            <v>2013 EPA Flow rates</v>
          </cell>
          <cell r="M78" t="str">
            <v>Achievements</v>
          </cell>
          <cell r="O78" t="str">
            <v>6P+ETO data</v>
          </cell>
          <cell r="R78" t="str">
            <v>N/A</v>
          </cell>
          <cell r="S78" t="str">
            <v>V1</v>
          </cell>
          <cell r="T78" t="str">
            <v>More data coming from NEEA</v>
          </cell>
        </row>
        <row r="79">
          <cell r="B79" t="str">
            <v>Municipal Water Supply</v>
          </cell>
          <cell r="C79" t="str">
            <v>Retro</v>
          </cell>
          <cell r="D79" t="str">
            <v>Municipal Water Supply-Retro</v>
          </cell>
          <cell r="E79" t="str">
            <v>MGD Flow</v>
          </cell>
          <cell r="F79" t="str">
            <v>Suite of measures for water supply systems</v>
          </cell>
          <cell r="G79">
            <v>5</v>
          </cell>
          <cell r="H79" t="str">
            <v>Municipal Water Supply</v>
          </cell>
          <cell r="I79" t="str">
            <v>Non-Building</v>
          </cell>
          <cell r="J79" t="str">
            <v>BACGEN</v>
          </cell>
          <cell r="L79" t="str">
            <v>2013 EPA Flow rates</v>
          </cell>
          <cell r="M79" t="str">
            <v>Achievements</v>
          </cell>
          <cell r="O79" t="str">
            <v>6P+ETO data</v>
          </cell>
          <cell r="R79" t="str">
            <v>N/A</v>
          </cell>
          <cell r="S79" t="str">
            <v>V1</v>
          </cell>
          <cell r="T79" t="str">
            <v>More data coming from NEEA</v>
          </cell>
        </row>
        <row r="80">
          <cell r="B80" t="str">
            <v>Engine Generator Block Heaters</v>
          </cell>
          <cell r="C80" t="str">
            <v>Retro</v>
          </cell>
          <cell r="D80" t="str">
            <v>Engine Generator Block Heaters-Retro</v>
          </cell>
          <cell r="E80" t="str">
            <v>Count</v>
          </cell>
          <cell r="F80" t="str">
            <v>Engine Generator Block Heaters (for standby generators)</v>
          </cell>
          <cell r="G80">
            <v>1</v>
          </cell>
          <cell r="H80" t="str">
            <v>Engine Generator Block Heaters</v>
          </cell>
          <cell r="I80" t="str">
            <v>All</v>
          </cell>
          <cell r="L80" t="str">
            <v>No Control</v>
          </cell>
          <cell r="Q80" t="str">
            <v>x</v>
          </cell>
          <cell r="R80" t="str">
            <v>N/A</v>
          </cell>
        </row>
        <row r="81">
          <cell r="B81" t="str">
            <v>Grocery Refrigeration Bundle</v>
          </cell>
          <cell r="C81" t="str">
            <v>Retro</v>
          </cell>
          <cell r="D81" t="str">
            <v>Grocery Refrigeration Bundle-Retro</v>
          </cell>
          <cell r="E81" t="str">
            <v>kWh per KSF BT</v>
          </cell>
          <cell r="F81" t="str">
            <v>Grocery store refrigeration measures</v>
          </cell>
          <cell r="G81">
            <v>12</v>
          </cell>
          <cell r="H81" t="str">
            <v>Grocery Refrigeration Bundle</v>
          </cell>
          <cell r="I81" t="str">
            <v>Grocery</v>
          </cell>
          <cell r="L81" t="str">
            <v>CBSA 2014</v>
          </cell>
          <cell r="R81" t="str">
            <v>N/A</v>
          </cell>
        </row>
        <row r="82">
          <cell r="B82" t="str">
            <v>Packaged Refrigeration Equipment</v>
          </cell>
          <cell r="C82" t="str">
            <v>New</v>
          </cell>
          <cell r="D82" t="str">
            <v>Packaged Refrigeration Equipment-New</v>
          </cell>
          <cell r="E82" t="str">
            <v>Count</v>
          </cell>
          <cell r="F82" t="str">
            <v>Efficient refrigerators and freezers, beverage merchandizers, ice makers and vending machines</v>
          </cell>
          <cell r="G82">
            <v>20</v>
          </cell>
          <cell r="H82" t="str">
            <v>Packaged Refrigeration Equipment</v>
          </cell>
          <cell r="I82" t="str">
            <v>Grocery</v>
          </cell>
          <cell r="L82" t="str">
            <v>CBSA 2014</v>
          </cell>
          <cell r="R82" t="str">
            <v>N/A</v>
          </cell>
        </row>
        <row r="83">
          <cell r="B83" t="str">
            <v>Appliances - Freezers</v>
          </cell>
          <cell r="C83" t="str">
            <v>NR</v>
          </cell>
          <cell r="D83" t="str">
            <v>Appliances - Freezers-NR</v>
          </cell>
          <cell r="E83" t="str">
            <v>Count</v>
          </cell>
          <cell r="F83" t="str">
            <v>Residential freezers in commercial buildings</v>
          </cell>
          <cell r="G83">
            <v>1</v>
          </cell>
          <cell r="H83" t="str">
            <v>Appliances - Freezers</v>
          </cell>
          <cell r="I83" t="str">
            <v>All</v>
          </cell>
          <cell r="L83" t="str">
            <v>Fed Std 2014</v>
          </cell>
          <cell r="Q83" t="str">
            <v>x</v>
          </cell>
          <cell r="R83" t="str">
            <v>N/A</v>
          </cell>
        </row>
        <row r="84">
          <cell r="B84" t="str">
            <v>Appliances - Refrigerators</v>
          </cell>
          <cell r="C84" t="str">
            <v>NR</v>
          </cell>
          <cell r="D84" t="str">
            <v>Appliances - Refrigerators-NR</v>
          </cell>
          <cell r="E84" t="str">
            <v>Count</v>
          </cell>
          <cell r="F84" t="str">
            <v>Residential refrigerators in commercial buildings</v>
          </cell>
          <cell r="G84">
            <v>1</v>
          </cell>
          <cell r="H84" t="str">
            <v>Appliances - Refrigerators</v>
          </cell>
          <cell r="I84" t="str">
            <v>All</v>
          </cell>
          <cell r="L84" t="str">
            <v>Fed Std 2014</v>
          </cell>
          <cell r="Q84" t="str">
            <v>x</v>
          </cell>
          <cell r="R84" t="str">
            <v>N/A</v>
          </cell>
        </row>
        <row r="85">
          <cell r="B85" t="str">
            <v>Water Cooler Controls</v>
          </cell>
          <cell r="C85" t="str">
            <v>NR</v>
          </cell>
          <cell r="D85" t="str">
            <v>Water Cooler Controls-NR</v>
          </cell>
          <cell r="E85" t="str">
            <v>Count</v>
          </cell>
          <cell r="F85" t="str">
            <v>Water Cooler Controls</v>
          </cell>
          <cell r="G85">
            <v>1</v>
          </cell>
          <cell r="H85" t="str">
            <v>Water Cooler Controls</v>
          </cell>
          <cell r="I85" t="str">
            <v>Some</v>
          </cell>
          <cell r="L85" t="str">
            <v>Uncontrolled</v>
          </cell>
          <cell r="Q85" t="str">
            <v>x</v>
          </cell>
          <cell r="R85" t="str">
            <v>N/A</v>
          </cell>
        </row>
        <row r="86">
          <cell r="B86" t="str">
            <v>WHTanks</v>
          </cell>
          <cell r="C86" t="str">
            <v>New</v>
          </cell>
          <cell r="D86" t="str">
            <v>WHTanks-New</v>
          </cell>
          <cell r="E86" t="str">
            <v>Count</v>
          </cell>
          <cell r="F86" t="str">
            <v>Clotheswashers more efficient than federal standard</v>
          </cell>
          <cell r="H86" t="str">
            <v>DHW - Efficient Tanks</v>
          </cell>
          <cell r="I86" t="str">
            <v>Some</v>
          </cell>
          <cell r="L86" t="str">
            <v>CBSA 2014</v>
          </cell>
          <cell r="R86" t="str">
            <v>N/A</v>
          </cell>
        </row>
        <row r="87">
          <cell r="B87" t="str">
            <v>WHTanks</v>
          </cell>
          <cell r="C87" t="str">
            <v>NR</v>
          </cell>
          <cell r="D87" t="str">
            <v>WHTanks-NR</v>
          </cell>
          <cell r="E87" t="str">
            <v>Count</v>
          </cell>
          <cell r="F87" t="str">
            <v>Efficient Residential water heaters in commercial buildings</v>
          </cell>
          <cell r="G87">
            <v>1</v>
          </cell>
          <cell r="H87" t="str">
            <v>DHW - Efficient Tanks</v>
          </cell>
          <cell r="I87" t="str">
            <v>All</v>
          </cell>
          <cell r="L87" t="str">
            <v>CBSA 2014</v>
          </cell>
          <cell r="Q87" t="str">
            <v>x</v>
          </cell>
          <cell r="R87" t="str">
            <v>N/A</v>
          </cell>
        </row>
        <row r="88">
          <cell r="B88" t="str">
            <v>Appliances - Clothes Washers</v>
          </cell>
          <cell r="C88" t="str">
            <v>NR</v>
          </cell>
          <cell r="D88" t="str">
            <v>Appliances - Clothes Washers-NR</v>
          </cell>
          <cell r="E88" t="str">
            <v>Count</v>
          </cell>
          <cell r="F88" t="str">
            <v>Efficient residential clothes washers in commercial buildings</v>
          </cell>
          <cell r="G88">
            <v>1</v>
          </cell>
          <cell r="H88" t="str">
            <v>Appliances - Clothes Washers</v>
          </cell>
          <cell r="I88" t="str">
            <v>Some</v>
          </cell>
          <cell r="L88" t="str">
            <v>CBSA 2014</v>
          </cell>
          <cell r="Q88" t="str">
            <v>x</v>
          </cell>
          <cell r="R88" t="str">
            <v>N/A</v>
          </cell>
        </row>
        <row r="89">
          <cell r="B89" t="str">
            <v>Showerheads</v>
          </cell>
          <cell r="C89" t="str">
            <v>Retro</v>
          </cell>
          <cell r="D89" t="str">
            <v>Showerheads-Retro</v>
          </cell>
          <cell r="E89" t="str">
            <v>Count</v>
          </cell>
          <cell r="F89" t="str">
            <v>Efficient showerheads</v>
          </cell>
          <cell r="G89">
            <v>1</v>
          </cell>
          <cell r="H89" t="str">
            <v>DHW - Showerheads</v>
          </cell>
          <cell r="I89" t="str">
            <v>Some</v>
          </cell>
          <cell r="L89" t="str">
            <v>2.5 GPM</v>
          </cell>
          <cell r="Q89" t="str">
            <v>x</v>
          </cell>
          <cell r="R89" t="str">
            <v>N/A</v>
          </cell>
        </row>
        <row r="90">
          <cell r="B90" t="str">
            <v>Water Heating - GFHX</v>
          </cell>
          <cell r="C90" t="str">
            <v>New</v>
          </cell>
          <cell r="D90" t="str">
            <v>Water Heating - GFHX-New</v>
          </cell>
          <cell r="E90" t="str">
            <v>Count</v>
          </cell>
          <cell r="F90" t="str">
            <v>Drain water heat recovery in new mulitfaimly applications</v>
          </cell>
          <cell r="G90">
            <v>1</v>
          </cell>
          <cell r="H90" t="str">
            <v>Water Heating - GFHX</v>
          </cell>
          <cell r="I90" t="str">
            <v>All</v>
          </cell>
          <cell r="L90" t="str">
            <v>No Heat Recovery</v>
          </cell>
          <cell r="Q90" t="str">
            <v>x</v>
          </cell>
          <cell r="R90" t="str">
            <v>N/A</v>
          </cell>
        </row>
        <row r="91">
          <cell r="B91" t="str">
            <v>Demand Control Circulating system DHW</v>
          </cell>
          <cell r="C91" t="str">
            <v>Retro</v>
          </cell>
          <cell r="D91" t="str">
            <v>Demand Control Circulating system DHW-Retro</v>
          </cell>
          <cell r="E91" t="str">
            <v>kWh per KSF BT</v>
          </cell>
          <cell r="F91" t="str">
            <v>Demand Control Circulating system DHW</v>
          </cell>
          <cell r="G91">
            <v>1</v>
          </cell>
          <cell r="H91" t="str">
            <v>Demand Control Circulating system DHW</v>
          </cell>
          <cell r="I91" t="str">
            <v>Some</v>
          </cell>
          <cell r="L91" t="str">
            <v>CBSA 2014</v>
          </cell>
          <cell r="Q91" t="str">
            <v>x</v>
          </cell>
          <cell r="R91" t="str">
            <v>N/A</v>
          </cell>
        </row>
        <row r="92">
          <cell r="B92" t="str">
            <v>Central HPWH MF</v>
          </cell>
          <cell r="C92" t="str">
            <v>Retro</v>
          </cell>
          <cell r="D92" t="str">
            <v>Central HPWH MF-Retro</v>
          </cell>
          <cell r="E92" t="str">
            <v>Count</v>
          </cell>
          <cell r="F92" t="str">
            <v>Central HPWH MF</v>
          </cell>
          <cell r="G92">
            <v>1</v>
          </cell>
          <cell r="H92" t="str">
            <v>Central HPWH MF</v>
          </cell>
          <cell r="I92" t="str">
            <v>Multifamily</v>
          </cell>
          <cell r="L92" t="str">
            <v>CBSA 2014</v>
          </cell>
          <cell r="Q92" t="str">
            <v>x</v>
          </cell>
          <cell r="R92" t="str">
            <v>N/A</v>
          </cell>
        </row>
        <row r="93">
          <cell r="B93" t="str">
            <v>Ultra Low Energy Building</v>
          </cell>
          <cell r="C93" t="str">
            <v>New</v>
          </cell>
          <cell r="D93" t="str">
            <v>Ultra Low Energy Building-New</v>
          </cell>
          <cell r="E93" t="str">
            <v>kWh per KSF BT</v>
          </cell>
          <cell r="F93" t="str">
            <v>Multiple measures applied in integrated design practice</v>
          </cell>
          <cell r="G93">
            <v>13</v>
          </cell>
          <cell r="H93" t="str">
            <v>Ultra Low Energy Building</v>
          </cell>
          <cell r="I93" t="str">
            <v>Some</v>
          </cell>
          <cell r="L93" t="str">
            <v>Code</v>
          </cell>
          <cell r="R93" t="str">
            <v>POST2006</v>
          </cell>
        </row>
        <row r="94">
          <cell r="B94" t="str">
            <v>Low Power LF Lamps</v>
          </cell>
          <cell r="C94" t="str">
            <v>NR</v>
          </cell>
          <cell r="D94" t="str">
            <v>Low Power LF Lamps-NR</v>
          </cell>
          <cell r="E94" t="str">
            <v>lamp</v>
          </cell>
          <cell r="F94" t="str">
            <v>Shift mix of 32W, 28W and 25W lamps towards low watt lamps</v>
          </cell>
          <cell r="G94">
            <v>2</v>
          </cell>
          <cell r="H94" t="str">
            <v>High Performance Low Power Fluorescent Lamps</v>
          </cell>
          <cell r="I94" t="str">
            <v>All</v>
          </cell>
          <cell r="L94" t="str">
            <v>Federal GSFL 2014</v>
          </cell>
          <cell r="Q94" t="str">
            <v>x</v>
          </cell>
          <cell r="R94" t="str">
            <v>N/A</v>
          </cell>
        </row>
      </sheetData>
      <sheetData sheetId="2">
        <row r="11">
          <cell r="B11" t="str">
            <v>Measure Index Name</v>
          </cell>
          <cell r="C11" t="str">
            <v>File Link</v>
          </cell>
          <cell r="D11" t="str">
            <v>Supply Curve Worksheet</v>
          </cell>
          <cell r="E11" t="str">
            <v>Lost Opp</v>
          </cell>
          <cell r="F11" t="str">
            <v>Descriptive Name</v>
          </cell>
          <cell r="G11" t="str">
            <v>Most Recent Substantive Update</v>
          </cell>
          <cell r="H11" t="str">
            <v>Cumulative Technically  Achievable Savings in 2035 in MWa</v>
          </cell>
          <cell r="I11" t="str">
            <v>aMW in New Building Non Plug Load</v>
          </cell>
          <cell r="K11" t="str">
            <v>Comparable Estimate for 6th Plan (Pasted Values)</v>
          </cell>
          <cell r="L11" t="str">
            <v>Final Check for Draft Plan</v>
          </cell>
          <cell r="O11" t="str">
            <v>Analyst</v>
          </cell>
          <cell r="P11" t="str">
            <v>Comments Reviewed &amp; Updates Complete</v>
          </cell>
          <cell r="Q11" t="str">
            <v>Run ProCost with Final Inputs (Gas)</v>
          </cell>
          <cell r="R11" t="str">
            <v>Check/Repair RPM Links</v>
          </cell>
          <cell r="S11" t="str">
            <v>SC Curve to Auto High/Low Forecast</v>
          </cell>
          <cell r="T11" t="str">
            <v>SC Curve measure references linked to MList</v>
          </cell>
          <cell r="U11" t="str">
            <v>Check Linked Files and Range Names.  Correct link to ComMaster</v>
          </cell>
        </row>
        <row r="17">
          <cell r="B17" t="str">
            <v>Data Centers-NR</v>
          </cell>
          <cell r="C17" t="str">
            <v>Com-DataCenters-7P_V4.xlsx</v>
          </cell>
          <cell r="F17" t="str">
            <v>Data Centers</v>
          </cell>
          <cell r="G17">
            <v>42071</v>
          </cell>
          <cell r="H17">
            <v>261.31837015129264</v>
          </cell>
          <cell r="I17">
            <v>0</v>
          </cell>
          <cell r="K17" t="str">
            <v/>
          </cell>
          <cell r="O17" t="str">
            <v>cg</v>
          </cell>
          <cell r="R17">
            <v>42069</v>
          </cell>
          <cell r="T17">
            <v>42069</v>
          </cell>
        </row>
        <row r="18">
          <cell r="B18" t="str">
            <v>Monitor-NR</v>
          </cell>
          <cell r="C18" t="str">
            <v>COM-Computers-7P_V1.xlsx</v>
          </cell>
          <cell r="F18" t="str">
            <v>ENERGY STAR Monitor</v>
          </cell>
          <cell r="H18">
            <v>24.336936136177435</v>
          </cell>
          <cell r="I18">
            <v>0</v>
          </cell>
          <cell r="K18" t="str">
            <v/>
          </cell>
          <cell r="O18" t="str">
            <v>tj</v>
          </cell>
        </row>
        <row r="19">
          <cell r="B19" t="str">
            <v>Desktop-NR</v>
          </cell>
          <cell r="C19" t="str">
            <v>COM-Computers-7P_V1.xlsx</v>
          </cell>
          <cell r="F19" t="str">
            <v>ENERGY STAR Desktop</v>
          </cell>
          <cell r="H19">
            <v>55.8193241357245</v>
          </cell>
          <cell r="I19">
            <v>0</v>
          </cell>
          <cell r="K19" t="str">
            <v/>
          </cell>
          <cell r="O19" t="str">
            <v>tj</v>
          </cell>
        </row>
        <row r="20">
          <cell r="B20" t="str">
            <v>Pre-Rinse Spray Valve-Retro</v>
          </cell>
          <cell r="C20" t="str">
            <v>COM-PreRinseSpray-7P_V2.xlsm</v>
          </cell>
          <cell r="F20" t="str">
            <v>Pre-Rinse Spray Valve</v>
          </cell>
          <cell r="H20">
            <v>0.97671631632425404</v>
          </cell>
          <cell r="I20">
            <v>0</v>
          </cell>
          <cell r="K20">
            <v>1.8020364840570837</v>
          </cell>
          <cell r="O20" t="str">
            <v>ks</v>
          </cell>
        </row>
        <row r="21">
          <cell r="B21" t="str">
            <v>Cooking Equipment-NR</v>
          </cell>
          <cell r="C21" t="str">
            <v>COM-Cooking-7P_V4.xlsm</v>
          </cell>
          <cell r="F21" t="str">
            <v>Cooking Equipment</v>
          </cell>
          <cell r="H21">
            <v>66.300435443908256</v>
          </cell>
          <cell r="I21">
            <v>0</v>
          </cell>
          <cell r="K21">
            <v>31.83672767383753</v>
          </cell>
          <cell r="O21" t="str">
            <v>ks</v>
          </cell>
        </row>
        <row r="22">
          <cell r="B22" t="str">
            <v>Premium HVAC Equipment-New</v>
          </cell>
          <cell r="C22" t="str">
            <v>dropped for 7p Stds</v>
          </cell>
          <cell r="F22" t="str">
            <v>Premium HVAC Equipment</v>
          </cell>
          <cell r="H22">
            <v>0</v>
          </cell>
          <cell r="K22">
            <v>7.3598915362035227</v>
          </cell>
        </row>
        <row r="23">
          <cell r="B23" t="str">
            <v>Premium HVAC Equipment-NR</v>
          </cell>
          <cell r="C23" t="str">
            <v>dropped for 7p Stds</v>
          </cell>
          <cell r="F23" t="str">
            <v>Premium HVAC Equipment</v>
          </cell>
          <cell r="H23">
            <v>0</v>
          </cell>
          <cell r="K23">
            <v>28.437885955279242</v>
          </cell>
        </row>
        <row r="24">
          <cell r="B24" t="str">
            <v>Glass-New</v>
          </cell>
          <cell r="C24" t="str">
            <v>dropped for 7p - codes</v>
          </cell>
          <cell r="F24" t="str">
            <v>Windows</v>
          </cell>
          <cell r="K24">
            <v>3.1359227208655991</v>
          </cell>
        </row>
        <row r="25">
          <cell r="B25" t="str">
            <v>Glass-NR</v>
          </cell>
          <cell r="C25" t="str">
            <v>dropped for 7p - codes</v>
          </cell>
          <cell r="F25" t="str">
            <v>Windows</v>
          </cell>
          <cell r="K25">
            <v>7.2056124298919988</v>
          </cell>
        </row>
        <row r="26">
          <cell r="B26" t="str">
            <v>Glass-Retro</v>
          </cell>
          <cell r="C26" t="str">
            <v>see secondary glazing</v>
          </cell>
          <cell r="F26" t="str">
            <v>Windows</v>
          </cell>
          <cell r="K26">
            <v>20.889312946804694</v>
          </cell>
        </row>
        <row r="27">
          <cell r="B27" t="str">
            <v>Advanced Rooftop Controller-New</v>
          </cell>
          <cell r="F27" t="str">
            <v>Advanced Rooftop Controller</v>
          </cell>
          <cell r="K27" t="str">
            <v/>
          </cell>
          <cell r="O27" t="str">
            <v>ks</v>
          </cell>
        </row>
        <row r="28">
          <cell r="B28" t="str">
            <v>Advanced Rooftop Controller-NR</v>
          </cell>
          <cell r="F28" t="str">
            <v>Advanced Rooftop Controller</v>
          </cell>
          <cell r="K28" t="str">
            <v/>
          </cell>
          <cell r="O28" t="str">
            <v>ks</v>
          </cell>
        </row>
        <row r="29">
          <cell r="B29" t="str">
            <v>Advanced Rooftop Controller-Retro</v>
          </cell>
          <cell r="C29" t="str">
            <v>Com-RooftopController-7P_V5.xlsm</v>
          </cell>
          <cell r="F29" t="str">
            <v>Advanced Rooftop Controller</v>
          </cell>
          <cell r="H29">
            <v>119.37282587197582</v>
          </cell>
          <cell r="I29">
            <v>0</v>
          </cell>
          <cell r="K29" t="str">
            <v/>
          </cell>
          <cell r="O29" t="str">
            <v>ks</v>
          </cell>
        </row>
        <row r="30">
          <cell r="B30" t="str">
            <v>Variable Speed Chiller-New</v>
          </cell>
          <cell r="F30" t="str">
            <v>Variable Speed Chiller</v>
          </cell>
          <cell r="K30">
            <v>1.1125921894779771</v>
          </cell>
        </row>
        <row r="31">
          <cell r="B31" t="str">
            <v>Variable Speed Chiller-NR</v>
          </cell>
          <cell r="F31" t="str">
            <v>Variable Speed Chiller</v>
          </cell>
          <cell r="K31">
            <v>12.287439737441444</v>
          </cell>
        </row>
        <row r="32">
          <cell r="B32" t="str">
            <v>Commercial EM-New</v>
          </cell>
          <cell r="F32" t="str">
            <v>Commercial Energy Management For Complex systems</v>
          </cell>
          <cell r="K32">
            <v>9.3003260024451517</v>
          </cell>
        </row>
        <row r="33">
          <cell r="B33" t="str">
            <v>Commercial EM-NR</v>
          </cell>
          <cell r="F33" t="str">
            <v>Commercial Energy Management For Complex systems</v>
          </cell>
          <cell r="K33">
            <v>0</v>
          </cell>
          <cell r="O33" t="str">
            <v>ks</v>
          </cell>
        </row>
        <row r="34">
          <cell r="B34" t="str">
            <v>Commercial EM-Retro</v>
          </cell>
          <cell r="C34" t="str">
            <v>COM-EM-Retro-7P_V3.xlsm</v>
          </cell>
          <cell r="F34" t="str">
            <v>Commercial Energy Management For Complex systems</v>
          </cell>
          <cell r="H34">
            <v>73.075152066903428</v>
          </cell>
          <cell r="I34">
            <v>10.961272810035513</v>
          </cell>
          <cell r="K34">
            <v>120.33075078506094</v>
          </cell>
          <cell r="O34" t="str">
            <v>ks</v>
          </cell>
        </row>
        <row r="35">
          <cell r="B35" t="str">
            <v>Evaporative Assist Cooling-New</v>
          </cell>
          <cell r="C35" t="str">
            <v>dropped for 7p - no data</v>
          </cell>
          <cell r="F35" t="str">
            <v>Evaporative Assist Cooling</v>
          </cell>
          <cell r="K35">
            <v>0</v>
          </cell>
        </row>
        <row r="36">
          <cell r="B36" t="str">
            <v>Evaporative Assist Cooling-NR</v>
          </cell>
          <cell r="C36" t="str">
            <v>dropped for 7p - no data</v>
          </cell>
          <cell r="F36" t="str">
            <v>Evaporative Assist Cooling</v>
          </cell>
          <cell r="K36">
            <v>0</v>
          </cell>
        </row>
        <row r="37">
          <cell r="B37" t="str">
            <v>Economizer-Retro</v>
          </cell>
          <cell r="C37" t="str">
            <v>COM-Economizer-7P_v1.xlsm</v>
          </cell>
          <cell r="F37" t="str">
            <v>Economizer maintenance and repair</v>
          </cell>
          <cell r="H37">
            <v>26.426181974293137</v>
          </cell>
          <cell r="K37">
            <v>5.9129303419382238</v>
          </cell>
        </row>
        <row r="38">
          <cell r="B38" t="str">
            <v>Demand Control Ventilation-New</v>
          </cell>
          <cell r="F38" t="str">
            <v>Demand Control Ventilation</v>
          </cell>
          <cell r="K38">
            <v>3.7806867212698152</v>
          </cell>
          <cell r="O38" t="str">
            <v>ks</v>
          </cell>
        </row>
        <row r="39">
          <cell r="B39" t="str">
            <v>Demand Control Ventilation-NR</v>
          </cell>
          <cell r="F39" t="str">
            <v>Demand Control Ventilation</v>
          </cell>
          <cell r="K39">
            <v>3.1208141189685712</v>
          </cell>
          <cell r="O39" t="str">
            <v>ks</v>
          </cell>
        </row>
        <row r="40">
          <cell r="B40" t="str">
            <v>Demand Control Ventilation-Retro</v>
          </cell>
          <cell r="C40" t="str">
            <v>Com-DCV-7P_V2.xlsm</v>
          </cell>
          <cell r="F40" t="str">
            <v>Demand Control Ventilation</v>
          </cell>
          <cell r="H40">
            <v>28.430557997918477</v>
          </cell>
          <cell r="I40">
            <v>0</v>
          </cell>
          <cell r="K40">
            <v>18.586994736156402</v>
          </cell>
          <cell r="O40" t="str">
            <v>ks</v>
          </cell>
        </row>
        <row r="41">
          <cell r="B41" t="str">
            <v>Premium Fume Hood-NR</v>
          </cell>
          <cell r="C41" t="str">
            <v>COM-FumeHood-7P_V1.xlsm</v>
          </cell>
          <cell r="F41" t="str">
            <v>Premium Fume Hood</v>
          </cell>
          <cell r="H41">
            <v>3.8878892674922914</v>
          </cell>
          <cell r="I41">
            <v>0</v>
          </cell>
          <cell r="K41">
            <v>19.625784442962761</v>
          </cell>
          <cell r="O41" t="str">
            <v>ks</v>
          </cell>
        </row>
        <row r="42">
          <cell r="B42" t="str">
            <v>DCV Restaurant Hood-Retro</v>
          </cell>
          <cell r="F42" t="str">
            <v>DCV Restaurant Hood</v>
          </cell>
          <cell r="K42">
            <v>5.2084283011879595</v>
          </cell>
          <cell r="O42" t="str">
            <v>ks</v>
          </cell>
        </row>
        <row r="43">
          <cell r="B43" t="str">
            <v>DCV Parking Garage-Retro</v>
          </cell>
          <cell r="C43" t="str">
            <v>COM-DCV-Garage-7P_V3.xlsm</v>
          </cell>
          <cell r="F43" t="str">
            <v>DCV Parking Garage</v>
          </cell>
          <cell r="H43">
            <v>12.888276850646843</v>
          </cell>
          <cell r="K43">
            <v>0</v>
          </cell>
          <cell r="O43" t="str">
            <v>ks</v>
          </cell>
        </row>
        <row r="44">
          <cell r="B44" t="str">
            <v>Weatherization - School-Retro</v>
          </cell>
          <cell r="F44" t="str">
            <v>Weatherization - School</v>
          </cell>
          <cell r="K44" t="str">
            <v/>
          </cell>
        </row>
        <row r="45">
          <cell r="B45" t="str">
            <v>Energy Recovery Ventilator-NR</v>
          </cell>
          <cell r="C45" t="str">
            <v>dropped for 7p - too expensive</v>
          </cell>
          <cell r="F45" t="str">
            <v>Heat Recovery Ventilation</v>
          </cell>
          <cell r="K45" t="str">
            <v/>
          </cell>
        </row>
        <row r="46">
          <cell r="B46" t="str">
            <v>AC Heat Recovery for Water Heating-NR</v>
          </cell>
          <cell r="C46" t="str">
            <v>dropped for 7p</v>
          </cell>
          <cell r="F46" t="str">
            <v>AC Heat Recovery for Water Heating</v>
          </cell>
          <cell r="K46" t="str">
            <v/>
          </cell>
        </row>
        <row r="47">
          <cell r="B47" t="str">
            <v>Room Occupancy Sensors in Lodging-Retro</v>
          </cell>
          <cell r="C47" t="str">
            <v>dropped for 7p</v>
          </cell>
          <cell r="F47" t="str">
            <v>Room Occupancy Sensors in Lodging</v>
          </cell>
          <cell r="K47" t="str">
            <v/>
          </cell>
        </row>
        <row r="48">
          <cell r="B48" t="str">
            <v>Chiller - chilled water retrofit-Retro</v>
          </cell>
          <cell r="F48" t="str">
            <v>Chiller - chilled water retrofit</v>
          </cell>
          <cell r="K48" t="str">
            <v/>
          </cell>
        </row>
        <row r="49">
          <cell r="B49" t="str">
            <v>Chiller - equip retrofits-Retro</v>
          </cell>
          <cell r="F49" t="str">
            <v>Chiller - equip retrofits</v>
          </cell>
          <cell r="K49" t="str">
            <v/>
          </cell>
        </row>
        <row r="50">
          <cell r="B50" t="str">
            <v>Pool Blankets-Retro</v>
          </cell>
          <cell r="F50" t="str">
            <v>Pool Blankets</v>
          </cell>
          <cell r="K50" t="str">
            <v/>
          </cell>
        </row>
        <row r="51">
          <cell r="B51" t="str">
            <v>Web-Enabled Thermostats-Retro</v>
          </cell>
          <cell r="F51" t="str">
            <v>Web-Enabled Thermostats</v>
          </cell>
          <cell r="K51" t="str">
            <v/>
          </cell>
        </row>
        <row r="52">
          <cell r="B52" t="str">
            <v>Garage CO2 ventilation-Retro</v>
          </cell>
          <cell r="C52" t="str">
            <v>see com-dcv-garage</v>
          </cell>
          <cell r="F52" t="str">
            <v>Garage CO2 ventilation</v>
          </cell>
          <cell r="K52" t="str">
            <v/>
          </cell>
          <cell r="O52" t="str">
            <v>ks</v>
          </cell>
        </row>
        <row r="53">
          <cell r="B53" t="str">
            <v>Circ Pump ECM and drive-Retro</v>
          </cell>
          <cell r="F53" t="str">
            <v>Circ Pump ECM and drive</v>
          </cell>
          <cell r="K53" t="str">
            <v/>
          </cell>
        </row>
        <row r="54">
          <cell r="B54" t="str">
            <v>VRF-New</v>
          </cell>
          <cell r="C54" t="str">
            <v>COM-VRF-7P_V5.xlsm</v>
          </cell>
          <cell r="F54" t="str">
            <v>Variable Refrigerant Flow</v>
          </cell>
          <cell r="H54">
            <v>61.089028709904269</v>
          </cell>
          <cell r="I54">
            <v>61.089028709904269</v>
          </cell>
          <cell r="K54" t="str">
            <v/>
          </cell>
          <cell r="O54" t="str">
            <v>ks</v>
          </cell>
        </row>
        <row r="55">
          <cell r="B55" t="str">
            <v>VRF-Retro</v>
          </cell>
          <cell r="C55" t="str">
            <v>COM-VRF-7P_V5.xlsm</v>
          </cell>
          <cell r="F55" t="str">
            <v>Variable Refrigerant Flow</v>
          </cell>
          <cell r="H55">
            <v>31.395155521232557</v>
          </cell>
          <cell r="K55" t="str">
            <v/>
          </cell>
          <cell r="O55" t="str">
            <v>ks</v>
          </cell>
        </row>
        <row r="61">
          <cell r="B61" t="str">
            <v>Top Daylighting-New</v>
          </cell>
          <cell r="C61" t="str">
            <v>dropped for 7p - codes</v>
          </cell>
          <cell r="F61" t="str">
            <v>Daylighting with Skylights</v>
          </cell>
          <cell r="K61">
            <v>17.425003592262602</v>
          </cell>
          <cell r="O61" t="str">
            <v>cg</v>
          </cell>
          <cell r="R61">
            <v>42069</v>
          </cell>
          <cell r="T61">
            <v>42069</v>
          </cell>
        </row>
        <row r="62">
          <cell r="B62" t="str">
            <v>Perimeter Daylighting Controls Advanced-New</v>
          </cell>
          <cell r="C62" t="str">
            <v>dropped for 7p - codes</v>
          </cell>
          <cell r="F62" t="str">
            <v>Daylighting with Windows</v>
          </cell>
          <cell r="K62">
            <v>3.1006916194307825</v>
          </cell>
          <cell r="O62" t="str">
            <v>cg</v>
          </cell>
          <cell r="R62">
            <v>42069</v>
          </cell>
          <cell r="T62">
            <v>42069</v>
          </cell>
        </row>
        <row r="63">
          <cell r="B63" t="str">
            <v>Perimeter Daylighting Controls Advanced-NR</v>
          </cell>
          <cell r="F63" t="str">
            <v>Daylighting with Windows</v>
          </cell>
          <cell r="K63">
            <v>11.866846651298719</v>
          </cell>
          <cell r="O63" t="str">
            <v>cg</v>
          </cell>
          <cell r="R63">
            <v>42069</v>
          </cell>
          <cell r="T63">
            <v>42069</v>
          </cell>
        </row>
        <row r="64">
          <cell r="B64" t="str">
            <v>Lighting Controls Interior-New</v>
          </cell>
          <cell r="C64" t="str">
            <v>Com-InteriorLightingControls-7P_V5.xlsx</v>
          </cell>
          <cell r="F64" t="str">
            <v>Lighting Controls Interior</v>
          </cell>
          <cell r="G64">
            <v>42071</v>
          </cell>
          <cell r="H64">
            <v>10.950320424220106</v>
          </cell>
          <cell r="I64">
            <v>10.950320424220106</v>
          </cell>
          <cell r="K64">
            <v>5.4534720066331879</v>
          </cell>
          <cell r="O64" t="str">
            <v>cg</v>
          </cell>
          <cell r="R64">
            <v>42069</v>
          </cell>
          <cell r="T64">
            <v>42069</v>
          </cell>
        </row>
        <row r="65">
          <cell r="B65" t="str">
            <v>Lighting Controls Interior-NR</v>
          </cell>
          <cell r="C65" t="str">
            <v>Com-InteriorLightingControls-7P_V5.xlsx</v>
          </cell>
          <cell r="F65" t="str">
            <v>Lighting Controls Interior</v>
          </cell>
          <cell r="G65">
            <v>42071</v>
          </cell>
          <cell r="H65">
            <v>26.31391009160577</v>
          </cell>
          <cell r="K65">
            <v>53.550862716639848</v>
          </cell>
          <cell r="O65" t="str">
            <v>cg</v>
          </cell>
          <cell r="R65">
            <v>42069</v>
          </cell>
          <cell r="T65">
            <v>42069</v>
          </cell>
        </row>
        <row r="66">
          <cell r="B66" t="str">
            <v>Exterior Building Lighting-New</v>
          </cell>
          <cell r="C66" t="str">
            <v>Com-ExteriorLighting-7P_V13.xlsx</v>
          </cell>
          <cell r="F66" t="str">
            <v>Exterior Building Lighting</v>
          </cell>
          <cell r="G66">
            <v>42070</v>
          </cell>
          <cell r="H66">
            <v>18.695722892998404</v>
          </cell>
          <cell r="I66">
            <v>18.695722892998404</v>
          </cell>
          <cell r="K66">
            <v>23.218243762601482</v>
          </cell>
          <cell r="O66" t="str">
            <v>cg</v>
          </cell>
          <cell r="P66">
            <v>42069</v>
          </cell>
          <cell r="Q66">
            <v>42069</v>
          </cell>
          <cell r="R66">
            <v>42069</v>
          </cell>
          <cell r="T66">
            <v>42069</v>
          </cell>
        </row>
        <row r="67">
          <cell r="B67" t="str">
            <v>Exterior Building Lighting-NR</v>
          </cell>
          <cell r="C67" t="str">
            <v>Com-ExteriorLighting-7P_V13.xlsx</v>
          </cell>
          <cell r="F67" t="str">
            <v>Exterior Building Lighting</v>
          </cell>
          <cell r="G67">
            <v>42070</v>
          </cell>
          <cell r="H67">
            <v>123.72449000056638</v>
          </cell>
          <cell r="K67">
            <v>65.152385048123932</v>
          </cell>
          <cell r="O67" t="str">
            <v>cg</v>
          </cell>
          <cell r="P67">
            <v>42069</v>
          </cell>
          <cell r="Q67">
            <v>42069</v>
          </cell>
          <cell r="R67">
            <v>42069</v>
          </cell>
          <cell r="T67">
            <v>42069</v>
          </cell>
        </row>
        <row r="68">
          <cell r="B68" t="str">
            <v>Street and Roadway Lighting-New</v>
          </cell>
          <cell r="C68" t="str">
            <v>Com-Streetlight-7P_V9.xlsx</v>
          </cell>
          <cell r="F68" t="str">
            <v>Street and Roadway Lighting</v>
          </cell>
          <cell r="G68">
            <v>42070</v>
          </cell>
          <cell r="H68">
            <v>6.6186035002887733</v>
          </cell>
          <cell r="K68">
            <v>8.0478163439427366</v>
          </cell>
          <cell r="O68" t="str">
            <v>cg</v>
          </cell>
          <cell r="P68">
            <v>42069</v>
          </cell>
          <cell r="Q68">
            <v>42069</v>
          </cell>
          <cell r="R68">
            <v>42069</v>
          </cell>
          <cell r="T68">
            <v>42069</v>
          </cell>
        </row>
        <row r="69">
          <cell r="B69" t="str">
            <v>Street and Roadway Lighting-NR</v>
          </cell>
          <cell r="C69" t="str">
            <v>Com-Streetlight-7P_V9.xlsx</v>
          </cell>
          <cell r="F69" t="str">
            <v>Street and Roadway Lighting</v>
          </cell>
          <cell r="G69">
            <v>42070</v>
          </cell>
          <cell r="H69">
            <v>54.214701088024171</v>
          </cell>
          <cell r="K69">
            <v>35.768242090251178</v>
          </cell>
          <cell r="O69" t="str">
            <v>cg</v>
          </cell>
          <cell r="P69">
            <v>42069</v>
          </cell>
          <cell r="Q69">
            <v>42069</v>
          </cell>
          <cell r="R69">
            <v>42069</v>
          </cell>
          <cell r="T69">
            <v>42069</v>
          </cell>
        </row>
        <row r="70">
          <cell r="B70" t="str">
            <v>Parking Lighting-New</v>
          </cell>
          <cell r="C70" t="str">
            <v>Com-ParkingGarageLighting-7P_v6.xlsx</v>
          </cell>
          <cell r="F70" t="str">
            <v>Parking Lighting</v>
          </cell>
          <cell r="I70">
            <v>0</v>
          </cell>
          <cell r="K70">
            <v>8.3762581743454216</v>
          </cell>
          <cell r="O70" t="str">
            <v>cg</v>
          </cell>
          <cell r="R70">
            <v>42069</v>
          </cell>
          <cell r="T70">
            <v>42069</v>
          </cell>
        </row>
        <row r="71">
          <cell r="B71" t="str">
            <v>Parking Lighting-NR</v>
          </cell>
          <cell r="C71" t="str">
            <v>Com-ParkingGarageLighting-7P_v6.xlsx</v>
          </cell>
          <cell r="F71" t="str">
            <v>Parking Lighting</v>
          </cell>
          <cell r="G71">
            <v>42064</v>
          </cell>
          <cell r="H71">
            <v>8.4133728390346398</v>
          </cell>
          <cell r="K71">
            <v>45.816647060114327</v>
          </cell>
          <cell r="O71" t="str">
            <v>cg</v>
          </cell>
          <cell r="R71">
            <v>42069</v>
          </cell>
          <cell r="T71">
            <v>42069</v>
          </cell>
        </row>
        <row r="72">
          <cell r="B72" t="str">
            <v>Bi-Level Stairwell Lighting-NR</v>
          </cell>
          <cell r="C72" t="str">
            <v>Com-Bi-Level Stairwell-7P_V2.xlsx</v>
          </cell>
          <cell r="F72" t="str">
            <v>Bi-Level Stairwell</v>
          </cell>
          <cell r="G72">
            <v>42064</v>
          </cell>
          <cell r="H72">
            <v>11.858348727423326</v>
          </cell>
          <cell r="K72" t="str">
            <v/>
          </cell>
          <cell r="O72" t="str">
            <v>cg</v>
          </cell>
          <cell r="R72">
            <v>42069</v>
          </cell>
          <cell r="T72">
            <v>42069</v>
          </cell>
        </row>
        <row r="73">
          <cell r="B73" t="str">
            <v>ECM-VAV-New</v>
          </cell>
          <cell r="C73" t="str">
            <v>COM-ECM-VAV-7P_V2.xlsm</v>
          </cell>
          <cell r="F73" t="str">
            <v>ECM Motors on Variable Air Volume Boxes</v>
          </cell>
          <cell r="H73">
            <v>6.3907640383945719</v>
          </cell>
          <cell r="I73">
            <v>6.3907640383945719</v>
          </cell>
          <cell r="K73">
            <v>2.5095329434297415</v>
          </cell>
          <cell r="O73" t="str">
            <v>ks</v>
          </cell>
        </row>
        <row r="74">
          <cell r="B74" t="str">
            <v>ECM-VAV-NR</v>
          </cell>
          <cell r="C74" t="str">
            <v>COM-ECM-VAV-7P_V2.xlsm</v>
          </cell>
          <cell r="F74" t="str">
            <v>ECM Motors on Variable Air Volume Boxes</v>
          </cell>
          <cell r="H74">
            <v>27.229691418576945</v>
          </cell>
          <cell r="K74">
            <v>8.5068284449929461</v>
          </cell>
          <cell r="O74" t="str">
            <v>ks</v>
          </cell>
        </row>
        <row r="75">
          <cell r="B75" t="str">
            <v>Pool pumps-Retro</v>
          </cell>
          <cell r="C75" t="str">
            <v>dropped for 7p</v>
          </cell>
          <cell r="F75" t="str">
            <v>Pool pumps</v>
          </cell>
          <cell r="K75" t="str">
            <v/>
          </cell>
        </row>
        <row r="76">
          <cell r="B76" t="str">
            <v>MotorsRewind-New</v>
          </cell>
          <cell r="C76" t="str">
            <v>COM-MotorsRewind-7P_v1.xlsm</v>
          </cell>
          <cell r="F76" t="str">
            <v>Motors - Rewind</v>
          </cell>
          <cell r="H76">
            <v>0.59897056594621811</v>
          </cell>
          <cell r="I76">
            <v>0.59897056594621811</v>
          </cell>
          <cell r="K76" t="str">
            <v/>
          </cell>
          <cell r="O76" t="str">
            <v>ks</v>
          </cell>
        </row>
        <row r="77">
          <cell r="B77" t="str">
            <v>MotorsRewind-NR</v>
          </cell>
          <cell r="C77" t="str">
            <v>COM-MotorsRewind-7P_v1.xlsm</v>
          </cell>
          <cell r="F77" t="str">
            <v>Motors - Rewind</v>
          </cell>
          <cell r="H77">
            <v>2.6079890407215234</v>
          </cell>
          <cell r="K77" t="str">
            <v/>
          </cell>
          <cell r="O77" t="str">
            <v>ks</v>
          </cell>
        </row>
        <row r="78">
          <cell r="B78" t="str">
            <v>Municipal Sewage Treatment-Retro</v>
          </cell>
          <cell r="C78" t="str">
            <v>COM-Wastewater-7P_V4.xlsm</v>
          </cell>
          <cell r="D78" t="str">
            <v>SC_Retro</v>
          </cell>
          <cell r="E78" t="str">
            <v>Retro</v>
          </cell>
          <cell r="F78" t="str">
            <v>Municipal Sewage Treatment</v>
          </cell>
          <cell r="H78">
            <v>35.293413394978195</v>
          </cell>
          <cell r="K78">
            <v>35.639494471243012</v>
          </cell>
          <cell r="O78" t="str">
            <v>ks</v>
          </cell>
        </row>
        <row r="79">
          <cell r="B79" t="str">
            <v>Municipal Water Supply-Retro</v>
          </cell>
          <cell r="C79" t="str">
            <v>COM-WaterSupply-7P_V4.xlsm</v>
          </cell>
          <cell r="D79" t="str">
            <v>SC_Retro</v>
          </cell>
          <cell r="E79" t="str">
            <v>Retro</v>
          </cell>
          <cell r="F79" t="str">
            <v>Municipal Water Supply</v>
          </cell>
          <cell r="H79">
            <v>14.07904856503921</v>
          </cell>
          <cell r="K79">
            <v>13.786942026010605</v>
          </cell>
          <cell r="O79" t="str">
            <v>ks</v>
          </cell>
        </row>
        <row r="80">
          <cell r="B80" t="str">
            <v>Engine Generator Block Heaters-Retro</v>
          </cell>
          <cell r="C80" t="str">
            <v>dropped for 7p</v>
          </cell>
          <cell r="F80" t="str">
            <v>Engine Generator Block Heaters</v>
          </cell>
          <cell r="K80" t="str">
            <v/>
          </cell>
        </row>
        <row r="81">
          <cell r="B81" t="str">
            <v>Grocery Refrigeration Bundle-Retro</v>
          </cell>
          <cell r="C81" t="str">
            <v>Com-Grocery-7P_V5p.xlsx</v>
          </cell>
          <cell r="F81" t="str">
            <v>Grocery Refrigeration Bundle</v>
          </cell>
          <cell r="G81">
            <v>42064</v>
          </cell>
          <cell r="H81">
            <v>63.534810180973587</v>
          </cell>
          <cell r="K81">
            <v>85.641041401934004</v>
          </cell>
          <cell r="O81" t="str">
            <v>cg</v>
          </cell>
          <cell r="R81">
            <v>42069</v>
          </cell>
          <cell r="T81">
            <v>42069</v>
          </cell>
        </row>
        <row r="82">
          <cell r="B82" t="str">
            <v>Packaged Refrigeration Equipment-New</v>
          </cell>
          <cell r="C82" t="str">
            <v>dropped for 7p - stds</v>
          </cell>
          <cell r="F82" t="str">
            <v>Packaged Refrigeration Equipment</v>
          </cell>
          <cell r="K82">
            <v>49.431909921506794</v>
          </cell>
        </row>
        <row r="83">
          <cell r="B83" t="str">
            <v>Appliances - Freezers-NR</v>
          </cell>
          <cell r="F83" t="str">
            <v>Appliances - Freezers</v>
          </cell>
          <cell r="K83" t="str">
            <v/>
          </cell>
        </row>
        <row r="84">
          <cell r="B84" t="str">
            <v>Appliances - Refrigerators-NR</v>
          </cell>
          <cell r="F84" t="str">
            <v>Appliances - Refrigerators</v>
          </cell>
          <cell r="K84" t="str">
            <v/>
          </cell>
        </row>
        <row r="85">
          <cell r="B85" t="str">
            <v>Water Cooler Controls-NR</v>
          </cell>
          <cell r="C85" t="str">
            <v>Com-WaterCooler-7P_V4.xlsx</v>
          </cell>
          <cell r="F85" t="str">
            <v>Water Cooler Controls</v>
          </cell>
          <cell r="G85">
            <v>42081</v>
          </cell>
          <cell r="H85">
            <v>13.180394293600866</v>
          </cell>
          <cell r="K85" t="str">
            <v/>
          </cell>
          <cell r="O85" t="str">
            <v>cg</v>
          </cell>
          <cell r="R85">
            <v>42069</v>
          </cell>
          <cell r="T85">
            <v>42069</v>
          </cell>
        </row>
        <row r="86">
          <cell r="B86" t="str">
            <v>WHTanks-New</v>
          </cell>
          <cell r="C86" t="str">
            <v>COM-WHTanks-7p_v4.xlsm</v>
          </cell>
          <cell r="F86" t="str">
            <v>DHW - Efficient Tanks</v>
          </cell>
          <cell r="H86">
            <v>0.49370461821151984</v>
          </cell>
          <cell r="I86">
            <v>0.49370461821151984</v>
          </cell>
          <cell r="K86">
            <v>0</v>
          </cell>
          <cell r="O86" t="str">
            <v>ks</v>
          </cell>
        </row>
        <row r="87">
          <cell r="B87" t="str">
            <v>WHTanks-NR</v>
          </cell>
          <cell r="C87" t="str">
            <v>COM-WHTanks-7p_v4.xlsm</v>
          </cell>
          <cell r="F87" t="str">
            <v>DHW - Efficient Tanks</v>
          </cell>
          <cell r="H87">
            <v>2.0446577325813005</v>
          </cell>
          <cell r="K87" t="str">
            <v/>
          </cell>
          <cell r="O87" t="str">
            <v>ks</v>
          </cell>
        </row>
        <row r="88">
          <cell r="B88" t="str">
            <v>Appliances - Clothes Washers-NR</v>
          </cell>
          <cell r="F88" t="str">
            <v>Appliances - Clothes Washers</v>
          </cell>
          <cell r="K88" t="str">
            <v/>
          </cell>
        </row>
        <row r="89">
          <cell r="B89" t="str">
            <v>Showerheads-Retro</v>
          </cell>
          <cell r="C89" t="str">
            <v>COM-Showerhead-7P_v2.xlsm</v>
          </cell>
          <cell r="F89" t="str">
            <v>DHW - Showerheads</v>
          </cell>
          <cell r="H89">
            <v>3.7216771353503777</v>
          </cell>
          <cell r="K89" t="str">
            <v/>
          </cell>
          <cell r="O89" t="str">
            <v>ks</v>
          </cell>
        </row>
        <row r="90">
          <cell r="B90" t="str">
            <v>Water Heating - GFHX-New</v>
          </cell>
          <cell r="C90" t="str">
            <v>dropped for 7p</v>
          </cell>
          <cell r="F90" t="str">
            <v>Water Heating - GFHX</v>
          </cell>
          <cell r="K90" t="str">
            <v/>
          </cell>
        </row>
        <row r="91">
          <cell r="B91" t="str">
            <v>Demand Control Circulating system DHW-Retro</v>
          </cell>
          <cell r="C91" t="str">
            <v>dropped for 7p</v>
          </cell>
          <cell r="F91" t="str">
            <v>Demand Control Circulating system DHW</v>
          </cell>
          <cell r="K91" t="str">
            <v/>
          </cell>
        </row>
        <row r="92">
          <cell r="B92" t="str">
            <v>Central HPWH MF-Retro</v>
          </cell>
          <cell r="F92" t="str">
            <v>Central HPWH MF</v>
          </cell>
          <cell r="K92" t="str">
            <v/>
          </cell>
        </row>
        <row r="93">
          <cell r="B93" t="str">
            <v>Ultra Low Energy Building-New</v>
          </cell>
          <cell r="F93" t="str">
            <v>Ultra Low Energy Building</v>
          </cell>
          <cell r="K93">
            <v>57.012696990717721</v>
          </cell>
          <cell r="O93" t="str">
            <v>cg</v>
          </cell>
          <cell r="R93">
            <v>42069</v>
          </cell>
          <cell r="T93">
            <v>42069</v>
          </cell>
        </row>
        <row r="94">
          <cell r="B94" t="str">
            <v>Low Power LF Lamps-NR</v>
          </cell>
          <cell r="C94" t="str">
            <v>Com-HPLowPowerGSFL-7P_V5.xlsx</v>
          </cell>
          <cell r="F94" t="str">
            <v>High Perf Low Power Fluorescent Lamp PPA</v>
          </cell>
          <cell r="G94">
            <v>42057</v>
          </cell>
          <cell r="H94">
            <v>40.479721787784023</v>
          </cell>
          <cell r="O94" t="str">
            <v>cg</v>
          </cell>
          <cell r="P94">
            <v>42070</v>
          </cell>
          <cell r="Q94">
            <v>42070</v>
          </cell>
          <cell r="R94">
            <v>42069</v>
          </cell>
          <cell r="T94">
            <v>42069</v>
          </cell>
        </row>
        <row r="96">
          <cell r="B96" t="str">
            <v>From 6P not in 7P</v>
          </cell>
        </row>
        <row r="97">
          <cell r="B97" t="str">
            <v>Signage-New</v>
          </cell>
          <cell r="C97" t="str">
            <v>dropped for 7p</v>
          </cell>
          <cell r="K97">
            <v>1.1088142099641565</v>
          </cell>
        </row>
        <row r="98">
          <cell r="B98" t="str">
            <v>Signage-NR</v>
          </cell>
          <cell r="C98" t="str">
            <v>dropped for 7p</v>
          </cell>
          <cell r="K98">
            <v>5.6760557940938234</v>
          </cell>
        </row>
        <row r="99">
          <cell r="B99" t="str">
            <v>Exit Signs-NR</v>
          </cell>
          <cell r="C99" t="str">
            <v>dropped for 7p</v>
          </cell>
          <cell r="H99">
            <v>741</v>
          </cell>
          <cell r="K99">
            <v>4.88794421832577</v>
          </cell>
        </row>
        <row r="100">
          <cell r="B100" t="str">
            <v>Roof Insulation-NR</v>
          </cell>
          <cell r="C100" t="str">
            <v>dropped for 7p</v>
          </cell>
          <cell r="K100">
            <v>24.79389803241914</v>
          </cell>
        </row>
      </sheetData>
      <sheetData sheetId="3">
        <row r="11">
          <cell r="B11" t="str">
            <v>Measure Index Name</v>
          </cell>
          <cell r="C11" t="str">
            <v>Large Off</v>
          </cell>
          <cell r="D11" t="str">
            <v>Medium Off</v>
          </cell>
          <cell r="E11" t="str">
            <v>Small Off</v>
          </cell>
          <cell r="F11" t="str">
            <v>Xlarge Ret</v>
          </cell>
          <cell r="G11" t="str">
            <v>Large Ret</v>
          </cell>
          <cell r="H11" t="str">
            <v>Medium Ret</v>
          </cell>
          <cell r="I11" t="str">
            <v>Small Ret</v>
          </cell>
          <cell r="J11" t="str">
            <v>School K-12</v>
          </cell>
          <cell r="K11" t="str">
            <v>University</v>
          </cell>
          <cell r="L11" t="str">
            <v>Warehouse</v>
          </cell>
          <cell r="M11" t="str">
            <v>Supermarket</v>
          </cell>
          <cell r="N11" t="str">
            <v>MiniMart</v>
          </cell>
          <cell r="O11" t="str">
            <v>Restaurant</v>
          </cell>
          <cell r="P11" t="str">
            <v>Lodging</v>
          </cell>
          <cell r="Q11" t="str">
            <v>Hospital</v>
          </cell>
          <cell r="R11" t="str">
            <v>Residential Care</v>
          </cell>
          <cell r="S11" t="str">
            <v>Assembly</v>
          </cell>
          <cell r="T11" t="str">
            <v>Other</v>
          </cell>
          <cell r="U11" t="str">
            <v>Non-Building Stock</v>
          </cell>
        </row>
        <row r="17">
          <cell r="B17" t="str">
            <v>Data Centers-NR</v>
          </cell>
          <cell r="C17">
            <v>0.01</v>
          </cell>
          <cell r="D17">
            <v>0.01</v>
          </cell>
          <cell r="E17">
            <v>0.01</v>
          </cell>
          <cell r="F17">
            <v>0.01</v>
          </cell>
          <cell r="G17">
            <v>0.01</v>
          </cell>
          <cell r="H17">
            <v>0.01</v>
          </cell>
          <cell r="I17">
            <v>0.01</v>
          </cell>
          <cell r="J17">
            <v>0.01</v>
          </cell>
          <cell r="K17">
            <v>0.01</v>
          </cell>
          <cell r="L17">
            <v>0.01</v>
          </cell>
          <cell r="M17">
            <v>0.01</v>
          </cell>
          <cell r="N17">
            <v>0.01</v>
          </cell>
          <cell r="O17">
            <v>0.01</v>
          </cell>
          <cell r="P17">
            <v>0.01</v>
          </cell>
          <cell r="Q17">
            <v>0.01</v>
          </cell>
          <cell r="R17">
            <v>0.01</v>
          </cell>
          <cell r="S17">
            <v>0.01</v>
          </cell>
          <cell r="T17">
            <v>0.01</v>
          </cell>
          <cell r="U17">
            <v>0.8</v>
          </cell>
        </row>
        <row r="18">
          <cell r="B18" t="str">
            <v>Monitor-NR</v>
          </cell>
          <cell r="C18">
            <v>0.01</v>
          </cell>
          <cell r="D18">
            <v>0.01</v>
          </cell>
          <cell r="E18">
            <v>0.01</v>
          </cell>
          <cell r="F18">
            <v>0.01</v>
          </cell>
          <cell r="G18">
            <v>0.01</v>
          </cell>
          <cell r="H18">
            <v>0.01</v>
          </cell>
          <cell r="I18">
            <v>0.01</v>
          </cell>
          <cell r="J18">
            <v>0.01</v>
          </cell>
          <cell r="K18">
            <v>0.01</v>
          </cell>
          <cell r="L18">
            <v>0.01</v>
          </cell>
          <cell r="M18">
            <v>0.01</v>
          </cell>
          <cell r="N18">
            <v>0.01</v>
          </cell>
          <cell r="O18">
            <v>0.01</v>
          </cell>
          <cell r="P18">
            <v>0.01</v>
          </cell>
          <cell r="Q18">
            <v>0.01</v>
          </cell>
          <cell r="R18">
            <v>0.01</v>
          </cell>
          <cell r="S18">
            <v>0.01</v>
          </cell>
          <cell r="T18">
            <v>0.01</v>
          </cell>
          <cell r="U18">
            <v>0.44999999999999996</v>
          </cell>
        </row>
        <row r="19">
          <cell r="B19" t="str">
            <v>Desktop-NR</v>
          </cell>
          <cell r="C19">
            <v>0.01</v>
          </cell>
          <cell r="D19">
            <v>0.01</v>
          </cell>
          <cell r="E19">
            <v>0.01</v>
          </cell>
          <cell r="F19">
            <v>0.01</v>
          </cell>
          <cell r="G19">
            <v>0.01</v>
          </cell>
          <cell r="H19">
            <v>0.01</v>
          </cell>
          <cell r="I19">
            <v>0.01</v>
          </cell>
          <cell r="J19">
            <v>0.01</v>
          </cell>
          <cell r="K19">
            <v>0.01</v>
          </cell>
          <cell r="L19">
            <v>0.01</v>
          </cell>
          <cell r="M19">
            <v>0.01</v>
          </cell>
          <cell r="N19">
            <v>0.01</v>
          </cell>
          <cell r="O19">
            <v>0.01</v>
          </cell>
          <cell r="P19">
            <v>0.01</v>
          </cell>
          <cell r="Q19">
            <v>0.01</v>
          </cell>
          <cell r="R19">
            <v>0.01</v>
          </cell>
          <cell r="S19">
            <v>0.01</v>
          </cell>
          <cell r="T19">
            <v>0.01</v>
          </cell>
          <cell r="U19">
            <v>0.25</v>
          </cell>
        </row>
        <row r="20">
          <cell r="B20" t="str">
            <v>Pre-Rinse Spray Valve-Retro</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0.74</v>
          </cell>
        </row>
        <row r="21">
          <cell r="B21" t="str">
            <v>Cooking Equipment-NR</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0.54900000000000004</v>
          </cell>
        </row>
        <row r="22">
          <cell r="B22" t="str">
            <v>Premium HVAC Equipment-New</v>
          </cell>
          <cell r="C22">
            <v>0.9</v>
          </cell>
          <cell r="D22">
            <v>0.9</v>
          </cell>
          <cell r="E22">
            <v>0.9</v>
          </cell>
          <cell r="F22">
            <v>0.9</v>
          </cell>
          <cell r="G22">
            <v>0.9</v>
          </cell>
          <cell r="H22">
            <v>0.9</v>
          </cell>
          <cell r="I22">
            <v>0.9</v>
          </cell>
          <cell r="J22">
            <v>0.9</v>
          </cell>
          <cell r="K22">
            <v>0.9</v>
          </cell>
          <cell r="L22">
            <v>0.9</v>
          </cell>
          <cell r="M22">
            <v>0.9</v>
          </cell>
          <cell r="N22">
            <v>0.9</v>
          </cell>
          <cell r="O22">
            <v>0.9</v>
          </cell>
          <cell r="P22">
            <v>0.9</v>
          </cell>
          <cell r="Q22">
            <v>0.9</v>
          </cell>
          <cell r="R22">
            <v>0.9</v>
          </cell>
          <cell r="S22">
            <v>0.9</v>
          </cell>
          <cell r="T22">
            <v>0.9</v>
          </cell>
        </row>
        <row r="23">
          <cell r="B23" t="str">
            <v>Premium HVAC Equipment-NR</v>
          </cell>
          <cell r="C23">
            <v>0.9</v>
          </cell>
          <cell r="D23">
            <v>0.9</v>
          </cell>
          <cell r="E23">
            <v>0.9</v>
          </cell>
          <cell r="F23">
            <v>0.9</v>
          </cell>
          <cell r="G23">
            <v>0.9</v>
          </cell>
          <cell r="H23">
            <v>0.9</v>
          </cell>
          <cell r="I23">
            <v>0.9</v>
          </cell>
          <cell r="J23">
            <v>0.9</v>
          </cell>
          <cell r="K23">
            <v>0.9</v>
          </cell>
          <cell r="L23">
            <v>0.9</v>
          </cell>
          <cell r="M23">
            <v>0.9</v>
          </cell>
          <cell r="N23">
            <v>0.9</v>
          </cell>
          <cell r="O23">
            <v>0.9</v>
          </cell>
          <cell r="P23">
            <v>0.9</v>
          </cell>
          <cell r="Q23">
            <v>0.9</v>
          </cell>
          <cell r="R23">
            <v>0.9</v>
          </cell>
          <cell r="S23">
            <v>0.9</v>
          </cell>
          <cell r="T23">
            <v>0.9</v>
          </cell>
        </row>
        <row r="24">
          <cell r="B24" t="str">
            <v>Glass-New</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Glass-NR</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row>
        <row r="26">
          <cell r="B26" t="str">
            <v>Glass-Retro</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row>
        <row r="27">
          <cell r="B27" t="str">
            <v>Advanced Rooftop Controller-New</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row>
        <row r="28">
          <cell r="B28" t="str">
            <v>Advanced Rooftop Controller-NR</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row>
        <row r="29">
          <cell r="B29" t="str">
            <v>Advanced Rooftop Controller-Retro</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Variable Speed Chiller-New</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Variable Speed Chiller-NR</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B32" t="str">
            <v>Commercial EM-New</v>
          </cell>
          <cell r="C32">
            <v>1</v>
          </cell>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cell r="S32">
            <v>1</v>
          </cell>
          <cell r="T32">
            <v>1</v>
          </cell>
        </row>
        <row r="33">
          <cell r="B33" t="str">
            <v>Commercial EM-NR</v>
          </cell>
          <cell r="C33">
            <v>1</v>
          </cell>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cell r="S33">
            <v>1</v>
          </cell>
          <cell r="T33">
            <v>1</v>
          </cell>
        </row>
        <row r="34">
          <cell r="B34" t="str">
            <v>Commercial EM-Retro</v>
          </cell>
          <cell r="C34">
            <v>0.81420000000000003</v>
          </cell>
          <cell r="D34">
            <v>0.81420000000000003</v>
          </cell>
          <cell r="E34">
            <v>0.81420000000000003</v>
          </cell>
          <cell r="F34">
            <v>0.81420000000000003</v>
          </cell>
          <cell r="G34">
            <v>0.81420000000000003</v>
          </cell>
          <cell r="H34">
            <v>0.81420000000000003</v>
          </cell>
          <cell r="I34">
            <v>0.81420000000000003</v>
          </cell>
          <cell r="J34">
            <v>0.81420000000000003</v>
          </cell>
          <cell r="K34">
            <v>0.81420000000000003</v>
          </cell>
          <cell r="L34">
            <v>0.81420000000000003</v>
          </cell>
          <cell r="M34">
            <v>0.81420000000000003</v>
          </cell>
          <cell r="N34">
            <v>0.81420000000000003</v>
          </cell>
          <cell r="O34">
            <v>0.81420000000000003</v>
          </cell>
          <cell r="P34">
            <v>0.81420000000000003</v>
          </cell>
          <cell r="Q34">
            <v>0.81420000000000003</v>
          </cell>
          <cell r="R34">
            <v>0.81420000000000003</v>
          </cell>
          <cell r="S34">
            <v>0.81420000000000003</v>
          </cell>
          <cell r="T34">
            <v>0.81420000000000003</v>
          </cell>
        </row>
        <row r="35">
          <cell r="B35" t="str">
            <v>Evaporative Assist Cooling-New</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row>
        <row r="36">
          <cell r="B36" t="str">
            <v>Evaporative Assist Cooling-NR</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row>
        <row r="37">
          <cell r="B37" t="str">
            <v>Economizer-Retro</v>
          </cell>
          <cell r="C37">
            <v>0.37773742662640791</v>
          </cell>
          <cell r="D37">
            <v>0.23826646440482974</v>
          </cell>
          <cell r="E37">
            <v>5.5518884697354179E-2</v>
          </cell>
          <cell r="F37">
            <v>0.35309381104934129</v>
          </cell>
          <cell r="G37">
            <v>0.19907568268653997</v>
          </cell>
          <cell r="H37">
            <v>0.15513670187653161</v>
          </cell>
          <cell r="I37">
            <v>1.0197910929940514E-2</v>
          </cell>
          <cell r="J37">
            <v>0.28088324172086482</v>
          </cell>
          <cell r="K37">
            <v>0.28088324172086482</v>
          </cell>
          <cell r="L37">
            <v>0.11124903795477889</v>
          </cell>
          <cell r="M37">
            <v>0.31360984414443888</v>
          </cell>
          <cell r="N37">
            <v>0.15264480663133839</v>
          </cell>
          <cell r="O37">
            <v>0.24652213025227437</v>
          </cell>
          <cell r="P37">
            <v>7.8175735111402314E-2</v>
          </cell>
          <cell r="Q37">
            <v>0.34124133606352913</v>
          </cell>
          <cell r="R37">
            <v>5.9048454739110051E-2</v>
          </cell>
          <cell r="S37">
            <v>0.29894926354357898</v>
          </cell>
          <cell r="T37">
            <v>0.31491070071894045</v>
          </cell>
        </row>
        <row r="38">
          <cell r="B38" t="str">
            <v>Demand Control Ventilation-New</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row>
        <row r="39">
          <cell r="B39" t="str">
            <v>Demand Control Ventilation-NR</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row>
        <row r="40">
          <cell r="B40" t="str">
            <v>Demand Control Ventilation-Retro</v>
          </cell>
          <cell r="C40">
            <v>0.10326972741610822</v>
          </cell>
          <cell r="D40">
            <v>0.62207382538606792</v>
          </cell>
          <cell r="E40">
            <v>0.71764122486097937</v>
          </cell>
          <cell r="F40">
            <v>0.64936643170170361</v>
          </cell>
          <cell r="G40">
            <v>0.3754791340852166</v>
          </cell>
          <cell r="H40">
            <v>0.51861578363233451</v>
          </cell>
          <cell r="I40">
            <v>0.4224831216091387</v>
          </cell>
          <cell r="J40">
            <v>0.32307857163168779</v>
          </cell>
          <cell r="K40">
            <v>0.19213044434378573</v>
          </cell>
          <cell r="L40">
            <v>0.21144946069810441</v>
          </cell>
          <cell r="M40">
            <v>0.43390558040018462</v>
          </cell>
          <cell r="N40">
            <v>0.57499869036077145</v>
          </cell>
          <cell r="O40">
            <v>0.45018285377424883</v>
          </cell>
          <cell r="P40">
            <v>0.24208313482049432</v>
          </cell>
          <cell r="Q40">
            <v>0.12663145344947355</v>
          </cell>
          <cell r="R40">
            <v>0.3226231781527627</v>
          </cell>
          <cell r="S40">
            <v>0.47074543668218816</v>
          </cell>
          <cell r="T40">
            <v>0.34671695238562511</v>
          </cell>
        </row>
        <row r="41">
          <cell r="B41" t="str">
            <v>Premium Fume Hood-NR</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0.9</v>
          </cell>
        </row>
        <row r="42">
          <cell r="B42" t="str">
            <v>DCV Restaurant Hood-Retro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row>
        <row r="43">
          <cell r="B43" t="str">
            <v>DCV Parking Garage-Retro</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B44" t="str">
            <v>Weatherization - School-Retro</v>
          </cell>
          <cell r="C44">
            <v>0.01</v>
          </cell>
          <cell r="D44">
            <v>0.01</v>
          </cell>
          <cell r="E44">
            <v>0.01</v>
          </cell>
          <cell r="F44">
            <v>0.01</v>
          </cell>
          <cell r="G44">
            <v>0.01</v>
          </cell>
          <cell r="H44">
            <v>0.01</v>
          </cell>
          <cell r="I44">
            <v>0.01</v>
          </cell>
          <cell r="J44">
            <v>0.01</v>
          </cell>
          <cell r="K44">
            <v>0.01</v>
          </cell>
          <cell r="L44">
            <v>0.01</v>
          </cell>
          <cell r="M44">
            <v>0.01</v>
          </cell>
          <cell r="N44">
            <v>0.01</v>
          </cell>
          <cell r="O44">
            <v>0.01</v>
          </cell>
          <cell r="P44">
            <v>0.01</v>
          </cell>
          <cell r="Q44">
            <v>0.01</v>
          </cell>
          <cell r="R44">
            <v>0.01</v>
          </cell>
          <cell r="S44">
            <v>0.01</v>
          </cell>
          <cell r="T44">
            <v>0.01</v>
          </cell>
        </row>
        <row r="45">
          <cell r="B45" t="str">
            <v>Energy Recovery Ventilator-NR</v>
          </cell>
          <cell r="C45">
            <v>0.01</v>
          </cell>
          <cell r="D45">
            <v>0.01</v>
          </cell>
          <cell r="E45">
            <v>0.01</v>
          </cell>
          <cell r="F45">
            <v>0.01</v>
          </cell>
          <cell r="G45">
            <v>0.01</v>
          </cell>
          <cell r="H45">
            <v>0.01</v>
          </cell>
          <cell r="I45">
            <v>0.01</v>
          </cell>
          <cell r="J45">
            <v>0.01</v>
          </cell>
          <cell r="K45">
            <v>0.01</v>
          </cell>
          <cell r="L45">
            <v>0.01</v>
          </cell>
          <cell r="M45">
            <v>0.01</v>
          </cell>
          <cell r="N45">
            <v>0.01</v>
          </cell>
          <cell r="O45">
            <v>0.01</v>
          </cell>
          <cell r="P45">
            <v>0.01</v>
          </cell>
          <cell r="Q45">
            <v>0.01</v>
          </cell>
          <cell r="R45">
            <v>0.01</v>
          </cell>
          <cell r="S45">
            <v>0.01</v>
          </cell>
          <cell r="T45">
            <v>0.01</v>
          </cell>
          <cell r="U45">
            <v>9.9999999999999978E-2</v>
          </cell>
        </row>
        <row r="46">
          <cell r="B46" t="str">
            <v>AC Heat Recovery for Water Heating-NR</v>
          </cell>
          <cell r="C46">
            <v>0.01</v>
          </cell>
          <cell r="D46">
            <v>0.01</v>
          </cell>
          <cell r="E46">
            <v>0.01</v>
          </cell>
          <cell r="F46">
            <v>0.01</v>
          </cell>
          <cell r="G46">
            <v>0.01</v>
          </cell>
          <cell r="H46">
            <v>0.01</v>
          </cell>
          <cell r="I46">
            <v>0.01</v>
          </cell>
          <cell r="J46">
            <v>0.01</v>
          </cell>
          <cell r="K46">
            <v>0.01</v>
          </cell>
          <cell r="L46">
            <v>0.01</v>
          </cell>
          <cell r="M46">
            <v>0.01</v>
          </cell>
          <cell r="N46">
            <v>0.01</v>
          </cell>
          <cell r="O46">
            <v>0.01</v>
          </cell>
          <cell r="P46">
            <v>0.01</v>
          </cell>
          <cell r="Q46">
            <v>0.01</v>
          </cell>
          <cell r="R46">
            <v>0.01</v>
          </cell>
          <cell r="S46">
            <v>0.01</v>
          </cell>
          <cell r="T46">
            <v>0.01</v>
          </cell>
        </row>
        <row r="47">
          <cell r="B47" t="str">
            <v>Room Occupancy Sensors in Lodging-Retro</v>
          </cell>
          <cell r="C47">
            <v>0.01</v>
          </cell>
          <cell r="D47">
            <v>0.01</v>
          </cell>
          <cell r="E47">
            <v>0.01</v>
          </cell>
          <cell r="F47">
            <v>0.01</v>
          </cell>
          <cell r="G47">
            <v>0.01</v>
          </cell>
          <cell r="H47">
            <v>0.01</v>
          </cell>
          <cell r="I47">
            <v>0.01</v>
          </cell>
          <cell r="J47">
            <v>0.01</v>
          </cell>
          <cell r="K47">
            <v>0.01</v>
          </cell>
          <cell r="L47">
            <v>0.01</v>
          </cell>
          <cell r="M47">
            <v>0.01</v>
          </cell>
          <cell r="N47">
            <v>0.01</v>
          </cell>
          <cell r="O47">
            <v>0.01</v>
          </cell>
          <cell r="P47">
            <v>0.01</v>
          </cell>
          <cell r="Q47">
            <v>0.01</v>
          </cell>
          <cell r="R47">
            <v>0.01</v>
          </cell>
          <cell r="S47">
            <v>0.01</v>
          </cell>
          <cell r="T47">
            <v>0.01</v>
          </cell>
        </row>
        <row r="48">
          <cell r="B48" t="str">
            <v>Chiller - chilled water retrofit-Retro</v>
          </cell>
          <cell r="C48">
            <v>0.01</v>
          </cell>
          <cell r="D48">
            <v>0.01</v>
          </cell>
          <cell r="E48">
            <v>0.01</v>
          </cell>
          <cell r="F48">
            <v>0.01</v>
          </cell>
          <cell r="G48">
            <v>0.01</v>
          </cell>
          <cell r="H48">
            <v>0.01</v>
          </cell>
          <cell r="I48">
            <v>0.01</v>
          </cell>
          <cell r="J48">
            <v>0.01</v>
          </cell>
          <cell r="K48">
            <v>0.01</v>
          </cell>
          <cell r="L48">
            <v>0.01</v>
          </cell>
          <cell r="M48">
            <v>0.01</v>
          </cell>
          <cell r="N48">
            <v>0.01</v>
          </cell>
          <cell r="O48">
            <v>0.01</v>
          </cell>
          <cell r="P48">
            <v>0.01</v>
          </cell>
          <cell r="Q48">
            <v>0.01</v>
          </cell>
          <cell r="R48">
            <v>0.01</v>
          </cell>
          <cell r="S48">
            <v>0.01</v>
          </cell>
          <cell r="T48">
            <v>0.01</v>
          </cell>
        </row>
        <row r="49">
          <cell r="B49" t="str">
            <v>Chiller - equip retrofits-Retro</v>
          </cell>
          <cell r="C49">
            <v>0.01</v>
          </cell>
          <cell r="D49">
            <v>0.01</v>
          </cell>
          <cell r="E49">
            <v>0.01</v>
          </cell>
          <cell r="F49">
            <v>0.01</v>
          </cell>
          <cell r="G49">
            <v>0.01</v>
          </cell>
          <cell r="H49">
            <v>0.01</v>
          </cell>
          <cell r="I49">
            <v>0.01</v>
          </cell>
          <cell r="J49">
            <v>0.01</v>
          </cell>
          <cell r="K49">
            <v>0.01</v>
          </cell>
          <cell r="L49">
            <v>0.01</v>
          </cell>
          <cell r="M49">
            <v>0.01</v>
          </cell>
          <cell r="N49">
            <v>0.01</v>
          </cell>
          <cell r="O49">
            <v>0.01</v>
          </cell>
          <cell r="P49">
            <v>0.01</v>
          </cell>
          <cell r="Q49">
            <v>0.01</v>
          </cell>
          <cell r="R49">
            <v>0.01</v>
          </cell>
          <cell r="S49">
            <v>0.01</v>
          </cell>
          <cell r="T49">
            <v>0.01</v>
          </cell>
        </row>
        <row r="50">
          <cell r="B50" t="str">
            <v>Pool Blankets-Retro</v>
          </cell>
          <cell r="C50">
            <v>0.01</v>
          </cell>
          <cell r="D50">
            <v>0.01</v>
          </cell>
          <cell r="E50">
            <v>0.01</v>
          </cell>
          <cell r="F50">
            <v>0.01</v>
          </cell>
          <cell r="G50">
            <v>0.01</v>
          </cell>
          <cell r="H50">
            <v>0.01</v>
          </cell>
          <cell r="I50">
            <v>0.01</v>
          </cell>
          <cell r="J50">
            <v>0.01</v>
          </cell>
          <cell r="K50">
            <v>0.01</v>
          </cell>
          <cell r="L50">
            <v>0.01</v>
          </cell>
          <cell r="M50">
            <v>0.01</v>
          </cell>
          <cell r="N50">
            <v>0.01</v>
          </cell>
          <cell r="O50">
            <v>0.01</v>
          </cell>
          <cell r="P50">
            <v>0.01</v>
          </cell>
          <cell r="Q50">
            <v>0.01</v>
          </cell>
          <cell r="R50">
            <v>0.01</v>
          </cell>
          <cell r="S50">
            <v>0.01</v>
          </cell>
          <cell r="T50">
            <v>0.01</v>
          </cell>
        </row>
        <row r="51">
          <cell r="B51" t="str">
            <v>Web-Enabled Thermostats-Retro</v>
          </cell>
          <cell r="C51">
            <v>0.01</v>
          </cell>
          <cell r="D51">
            <v>0.01</v>
          </cell>
          <cell r="E51">
            <v>0.01</v>
          </cell>
          <cell r="F51">
            <v>0.01</v>
          </cell>
          <cell r="G51">
            <v>0.01</v>
          </cell>
          <cell r="H51">
            <v>0.01</v>
          </cell>
          <cell r="I51">
            <v>0.01</v>
          </cell>
          <cell r="J51">
            <v>0.01</v>
          </cell>
          <cell r="K51">
            <v>0.01</v>
          </cell>
          <cell r="L51">
            <v>0.01</v>
          </cell>
          <cell r="M51">
            <v>0.01</v>
          </cell>
          <cell r="N51">
            <v>0.01</v>
          </cell>
          <cell r="O51">
            <v>0.01</v>
          </cell>
          <cell r="P51">
            <v>0.01</v>
          </cell>
          <cell r="Q51">
            <v>0.01</v>
          </cell>
          <cell r="R51">
            <v>0.01</v>
          </cell>
          <cell r="S51">
            <v>0.01</v>
          </cell>
          <cell r="T51">
            <v>0.01</v>
          </cell>
        </row>
        <row r="52">
          <cell r="B52" t="str">
            <v>Garage CO2 ventilation-Retro</v>
          </cell>
          <cell r="C52">
            <v>0.01</v>
          </cell>
          <cell r="D52">
            <v>0.01</v>
          </cell>
          <cell r="E52">
            <v>0.01</v>
          </cell>
          <cell r="F52">
            <v>0.01</v>
          </cell>
          <cell r="G52">
            <v>0.01</v>
          </cell>
          <cell r="H52">
            <v>0.01</v>
          </cell>
          <cell r="I52">
            <v>0.01</v>
          </cell>
          <cell r="J52">
            <v>0.01</v>
          </cell>
          <cell r="K52">
            <v>0.01</v>
          </cell>
          <cell r="L52">
            <v>0.01</v>
          </cell>
          <cell r="M52">
            <v>0.01</v>
          </cell>
          <cell r="N52">
            <v>0.01</v>
          </cell>
          <cell r="O52">
            <v>0.01</v>
          </cell>
          <cell r="P52">
            <v>0.01</v>
          </cell>
          <cell r="Q52">
            <v>0.01</v>
          </cell>
          <cell r="R52">
            <v>0.01</v>
          </cell>
          <cell r="S52">
            <v>0.01</v>
          </cell>
          <cell r="T52">
            <v>0.01</v>
          </cell>
        </row>
        <row r="53">
          <cell r="B53" t="str">
            <v>Circ Pump ECM and drive-Retro</v>
          </cell>
          <cell r="C53">
            <v>0.01</v>
          </cell>
          <cell r="D53">
            <v>0.01</v>
          </cell>
          <cell r="E53">
            <v>0.01</v>
          </cell>
          <cell r="F53">
            <v>0.01</v>
          </cell>
          <cell r="G53">
            <v>0.01</v>
          </cell>
          <cell r="H53">
            <v>0.01</v>
          </cell>
          <cell r="I53">
            <v>0.01</v>
          </cell>
          <cell r="J53">
            <v>0.01</v>
          </cell>
          <cell r="K53">
            <v>0.01</v>
          </cell>
          <cell r="L53">
            <v>0.01</v>
          </cell>
          <cell r="M53">
            <v>0.01</v>
          </cell>
          <cell r="N53">
            <v>0.01</v>
          </cell>
          <cell r="O53">
            <v>0.01</v>
          </cell>
          <cell r="P53">
            <v>0.01</v>
          </cell>
          <cell r="Q53">
            <v>0.01</v>
          </cell>
          <cell r="R53">
            <v>0.01</v>
          </cell>
          <cell r="S53">
            <v>0.01</v>
          </cell>
          <cell r="T53">
            <v>0.01</v>
          </cell>
        </row>
        <row r="54">
          <cell r="B54" t="str">
            <v>VRF-New</v>
          </cell>
          <cell r="C54">
            <v>4.9000000000000002E-2</v>
          </cell>
          <cell r="D54">
            <v>0.78400000000000003</v>
          </cell>
          <cell r="E54">
            <v>0.78400000000000003</v>
          </cell>
          <cell r="F54">
            <v>0.245</v>
          </cell>
          <cell r="G54">
            <v>0.245</v>
          </cell>
          <cell r="H54">
            <v>0.245</v>
          </cell>
          <cell r="I54">
            <v>0.245</v>
          </cell>
          <cell r="J54">
            <v>0.78400000000000003</v>
          </cell>
          <cell r="K54">
            <v>0.78400000000000003</v>
          </cell>
          <cell r="L54">
            <v>9.7999999999999997E-3</v>
          </cell>
          <cell r="M54">
            <v>4.9000000000000002E-2</v>
          </cell>
          <cell r="N54">
            <v>4.9000000000000002E-2</v>
          </cell>
          <cell r="O54">
            <v>0.245</v>
          </cell>
          <cell r="P54">
            <v>0.68599999999999994</v>
          </cell>
          <cell r="Q54">
            <v>4.9000000000000002E-2</v>
          </cell>
          <cell r="R54">
            <v>0.78400000000000003</v>
          </cell>
          <cell r="S54">
            <v>0.245</v>
          </cell>
          <cell r="T54">
            <v>0.78400000000000003</v>
          </cell>
        </row>
        <row r="55">
          <cell r="B55" t="str">
            <v>VRF-Retro</v>
          </cell>
          <cell r="C55">
            <v>2.4820152866650024E-2</v>
          </cell>
          <cell r="D55">
            <v>6.9496428026620066E-2</v>
          </cell>
          <cell r="E55">
            <v>6.9496428026620066E-2</v>
          </cell>
          <cell r="F55">
            <v>4.9500000000000004E-3</v>
          </cell>
          <cell r="G55">
            <v>6.93E-2</v>
          </cell>
          <cell r="H55">
            <v>6.93E-2</v>
          </cell>
          <cell r="I55">
            <v>2.4750000000000001E-2</v>
          </cell>
          <cell r="J55">
            <v>2.4750000000000001E-2</v>
          </cell>
          <cell r="K55">
            <v>2.4750000000000001E-2</v>
          </cell>
          <cell r="L55">
            <v>2.4750000000000001E-2</v>
          </cell>
          <cell r="M55">
            <v>6.93E-2</v>
          </cell>
          <cell r="N55">
            <v>6.93E-2</v>
          </cell>
          <cell r="O55">
            <v>9.8999999999999999E-4</v>
          </cell>
          <cell r="P55">
            <v>4.9500000000000004E-3</v>
          </cell>
          <cell r="Q55">
            <v>4.9500000000000004E-3</v>
          </cell>
          <cell r="R55">
            <v>2.4750000000000001E-2</v>
          </cell>
          <cell r="S55">
            <v>6.93E-2</v>
          </cell>
          <cell r="T55">
            <v>4.9500000000000004E-3</v>
          </cell>
        </row>
        <row r="61">
          <cell r="B61" t="str">
            <v>Top Daylighting-New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B62" t="str">
            <v>Perimeter Daylighting Controls Advanced-New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row>
        <row r="63">
          <cell r="B63" t="str">
            <v>Perimeter Daylighting Controls Advanced-NR</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Lighting Controls Interior-New</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Lighting Controls Interior-NR</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B66" t="str">
            <v>Exterior Building Lighting-New</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row>
        <row r="67">
          <cell r="B67" t="str">
            <v>Exterior Building Lighting-NR</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row>
        <row r="68">
          <cell r="B68" t="str">
            <v>Street and Roadway Lighting-New</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row>
        <row r="69">
          <cell r="B69" t="str">
            <v>Street and Roadway Lighting-NR</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Parking Lighting-New</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row>
        <row r="71">
          <cell r="B71" t="str">
            <v>Parking Lighting-NR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row>
        <row r="72">
          <cell r="B72" t="str">
            <v>Bi-Level Stairwell Lighting-NR</v>
          </cell>
          <cell r="C72">
            <v>0.01</v>
          </cell>
          <cell r="D72">
            <v>0.01</v>
          </cell>
          <cell r="E72">
            <v>0.01</v>
          </cell>
          <cell r="F72">
            <v>0.01</v>
          </cell>
          <cell r="G72">
            <v>0.01</v>
          </cell>
          <cell r="H72">
            <v>0.01</v>
          </cell>
          <cell r="I72">
            <v>0.01</v>
          </cell>
          <cell r="J72">
            <v>0.01</v>
          </cell>
          <cell r="K72">
            <v>0.01</v>
          </cell>
          <cell r="L72">
            <v>0.01</v>
          </cell>
          <cell r="M72">
            <v>0.01</v>
          </cell>
          <cell r="N72">
            <v>0.01</v>
          </cell>
          <cell r="O72">
            <v>0.01</v>
          </cell>
          <cell r="P72">
            <v>0.01</v>
          </cell>
          <cell r="Q72">
            <v>0.01</v>
          </cell>
          <cell r="R72">
            <v>0.01</v>
          </cell>
          <cell r="S72">
            <v>0.01</v>
          </cell>
          <cell r="T72">
            <v>0.01</v>
          </cell>
        </row>
        <row r="73">
          <cell r="B73" t="str">
            <v>ECM-VAV-New</v>
          </cell>
          <cell r="C73">
            <v>0.6</v>
          </cell>
          <cell r="D73">
            <v>0.7</v>
          </cell>
          <cell r="E73">
            <v>0.9</v>
          </cell>
          <cell r="F73">
            <v>0.9</v>
          </cell>
          <cell r="G73">
            <v>0.9</v>
          </cell>
          <cell r="H73">
            <v>0.9</v>
          </cell>
          <cell r="I73">
            <v>0.6</v>
          </cell>
          <cell r="J73">
            <v>0.9</v>
          </cell>
          <cell r="K73">
            <v>0.6</v>
          </cell>
          <cell r="L73">
            <v>0.9</v>
          </cell>
          <cell r="M73">
            <v>0.9</v>
          </cell>
          <cell r="N73">
            <v>0.9</v>
          </cell>
          <cell r="O73">
            <v>0.9</v>
          </cell>
          <cell r="P73">
            <v>0.9</v>
          </cell>
          <cell r="Q73">
            <v>0.6</v>
          </cell>
          <cell r="R73">
            <v>0.9</v>
          </cell>
          <cell r="S73">
            <v>0.9</v>
          </cell>
          <cell r="T73">
            <v>0.6</v>
          </cell>
        </row>
        <row r="74">
          <cell r="B74" t="str">
            <v>ECM-VAV-NR</v>
          </cell>
          <cell r="C74">
            <v>0.8</v>
          </cell>
          <cell r="D74">
            <v>0.8</v>
          </cell>
          <cell r="E74">
            <v>0.9</v>
          </cell>
          <cell r="F74">
            <v>0.9</v>
          </cell>
          <cell r="G74">
            <v>0.9</v>
          </cell>
          <cell r="H74">
            <v>0.9</v>
          </cell>
          <cell r="I74">
            <v>0.8</v>
          </cell>
          <cell r="J74">
            <v>0.9</v>
          </cell>
          <cell r="K74">
            <v>0.8</v>
          </cell>
          <cell r="L74">
            <v>0.9</v>
          </cell>
          <cell r="M74">
            <v>0.9</v>
          </cell>
          <cell r="N74">
            <v>0.9</v>
          </cell>
          <cell r="O74">
            <v>0.9</v>
          </cell>
          <cell r="P74">
            <v>0.9</v>
          </cell>
          <cell r="Q74">
            <v>0.8</v>
          </cell>
          <cell r="R74">
            <v>0.9</v>
          </cell>
          <cell r="S74">
            <v>0.9</v>
          </cell>
          <cell r="T74">
            <v>0.8</v>
          </cell>
        </row>
        <row r="75">
          <cell r="B75" t="str">
            <v>Pool pumps-Retro</v>
          </cell>
          <cell r="C75">
            <v>0.01</v>
          </cell>
          <cell r="D75">
            <v>0.01</v>
          </cell>
          <cell r="E75">
            <v>0.01</v>
          </cell>
          <cell r="F75">
            <v>0.01</v>
          </cell>
          <cell r="G75">
            <v>0.01</v>
          </cell>
          <cell r="H75">
            <v>0.01</v>
          </cell>
          <cell r="I75">
            <v>0.01</v>
          </cell>
          <cell r="J75">
            <v>0.01</v>
          </cell>
          <cell r="K75">
            <v>0.01</v>
          </cell>
          <cell r="L75">
            <v>0.01</v>
          </cell>
          <cell r="M75">
            <v>0.01</v>
          </cell>
          <cell r="N75">
            <v>0.01</v>
          </cell>
          <cell r="O75">
            <v>0.01</v>
          </cell>
          <cell r="P75">
            <v>0.01</v>
          </cell>
          <cell r="Q75">
            <v>0.01</v>
          </cell>
          <cell r="R75">
            <v>0.01</v>
          </cell>
          <cell r="S75">
            <v>0.01</v>
          </cell>
          <cell r="T75">
            <v>0.01</v>
          </cell>
        </row>
        <row r="76">
          <cell r="B76" t="str">
            <v>MotorsRewind-New</v>
          </cell>
          <cell r="C76">
            <v>0.01</v>
          </cell>
          <cell r="D76">
            <v>0.01</v>
          </cell>
          <cell r="E76">
            <v>0.01</v>
          </cell>
          <cell r="F76">
            <v>0.01</v>
          </cell>
          <cell r="G76">
            <v>0.01</v>
          </cell>
          <cell r="H76">
            <v>0.01</v>
          </cell>
          <cell r="I76">
            <v>0.01</v>
          </cell>
          <cell r="J76">
            <v>0.01</v>
          </cell>
          <cell r="K76">
            <v>0.01</v>
          </cell>
          <cell r="L76">
            <v>0.01</v>
          </cell>
          <cell r="M76">
            <v>0.01</v>
          </cell>
          <cell r="N76">
            <v>0.01</v>
          </cell>
          <cell r="O76">
            <v>0.01</v>
          </cell>
          <cell r="P76">
            <v>0.01</v>
          </cell>
          <cell r="Q76">
            <v>0.01</v>
          </cell>
          <cell r="R76">
            <v>0.01</v>
          </cell>
          <cell r="S76">
            <v>0.01</v>
          </cell>
          <cell r="T76">
            <v>0.01</v>
          </cell>
        </row>
        <row r="77">
          <cell r="B77" t="str">
            <v>MotorsRewind-NR</v>
          </cell>
          <cell r="C77">
            <v>0.01</v>
          </cell>
          <cell r="D77">
            <v>0.01</v>
          </cell>
          <cell r="E77">
            <v>0.01</v>
          </cell>
          <cell r="F77">
            <v>0.01</v>
          </cell>
          <cell r="G77">
            <v>0.01</v>
          </cell>
          <cell r="H77">
            <v>0.01</v>
          </cell>
          <cell r="I77">
            <v>0.01</v>
          </cell>
          <cell r="J77">
            <v>0.01</v>
          </cell>
          <cell r="K77">
            <v>0.01</v>
          </cell>
          <cell r="L77">
            <v>0.01</v>
          </cell>
          <cell r="M77">
            <v>0.01</v>
          </cell>
          <cell r="N77">
            <v>0.01</v>
          </cell>
          <cell r="O77">
            <v>0.01</v>
          </cell>
          <cell r="P77">
            <v>0.01</v>
          </cell>
          <cell r="Q77">
            <v>0.01</v>
          </cell>
          <cell r="R77">
            <v>0.01</v>
          </cell>
          <cell r="S77">
            <v>0.01</v>
          </cell>
          <cell r="T77">
            <v>0.01</v>
          </cell>
        </row>
        <row r="78">
          <cell r="B78" t="str">
            <v>Municipal Sewage Treatment-Retro</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row>
        <row r="79">
          <cell r="B79" t="str">
            <v>Municipal Water Supply-Retro</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row>
        <row r="80">
          <cell r="B80" t="str">
            <v>Engine Generator Block Heaters-Retro</v>
          </cell>
          <cell r="C80">
            <v>0.01</v>
          </cell>
          <cell r="D80">
            <v>0.01</v>
          </cell>
          <cell r="E80">
            <v>0.01</v>
          </cell>
          <cell r="F80">
            <v>0.01</v>
          </cell>
          <cell r="G80">
            <v>0.01</v>
          </cell>
          <cell r="H80">
            <v>0.01</v>
          </cell>
          <cell r="I80">
            <v>0.01</v>
          </cell>
          <cell r="J80">
            <v>0.01</v>
          </cell>
          <cell r="K80">
            <v>0.01</v>
          </cell>
          <cell r="L80">
            <v>0.01</v>
          </cell>
          <cell r="M80">
            <v>0.01</v>
          </cell>
          <cell r="N80">
            <v>0.01</v>
          </cell>
          <cell r="O80">
            <v>0.01</v>
          </cell>
          <cell r="P80">
            <v>0.01</v>
          </cell>
          <cell r="Q80">
            <v>0.01</v>
          </cell>
          <cell r="R80">
            <v>0.01</v>
          </cell>
          <cell r="S80">
            <v>0.01</v>
          </cell>
          <cell r="T80">
            <v>0.01</v>
          </cell>
        </row>
        <row r="81">
          <cell r="B81" t="str">
            <v>Grocery Refrigeration Bundle-Retro</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row>
        <row r="82">
          <cell r="B82" t="str">
            <v>Packaged Refrigeration Equipment-New</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Appliances - Freezers-NR</v>
          </cell>
          <cell r="C83">
            <v>0.01</v>
          </cell>
          <cell r="D83">
            <v>0.01</v>
          </cell>
          <cell r="E83">
            <v>0.01</v>
          </cell>
          <cell r="F83">
            <v>0.01</v>
          </cell>
          <cell r="G83">
            <v>0.01</v>
          </cell>
          <cell r="H83">
            <v>0.01</v>
          </cell>
          <cell r="I83">
            <v>0.01</v>
          </cell>
          <cell r="J83">
            <v>0.01</v>
          </cell>
          <cell r="K83">
            <v>0.01</v>
          </cell>
          <cell r="L83">
            <v>0.01</v>
          </cell>
          <cell r="M83">
            <v>0.01</v>
          </cell>
          <cell r="N83">
            <v>0.01</v>
          </cell>
          <cell r="O83">
            <v>0.01</v>
          </cell>
          <cell r="P83">
            <v>0.01</v>
          </cell>
          <cell r="Q83">
            <v>0.01</v>
          </cell>
          <cell r="R83">
            <v>0.01</v>
          </cell>
          <cell r="S83">
            <v>0.01</v>
          </cell>
          <cell r="T83">
            <v>0.01</v>
          </cell>
        </row>
        <row r="84">
          <cell r="B84" t="str">
            <v>Appliances - Refrigerators-NR</v>
          </cell>
          <cell r="C84">
            <v>0.01</v>
          </cell>
          <cell r="D84">
            <v>0.01</v>
          </cell>
          <cell r="E84">
            <v>0.01</v>
          </cell>
          <cell r="F84">
            <v>0.01</v>
          </cell>
          <cell r="G84">
            <v>0.01</v>
          </cell>
          <cell r="H84">
            <v>0.01</v>
          </cell>
          <cell r="I84">
            <v>0.01</v>
          </cell>
          <cell r="J84">
            <v>0.01</v>
          </cell>
          <cell r="K84">
            <v>0.01</v>
          </cell>
          <cell r="L84">
            <v>0.01</v>
          </cell>
          <cell r="M84">
            <v>0.01</v>
          </cell>
          <cell r="N84">
            <v>0.01</v>
          </cell>
          <cell r="O84">
            <v>0.01</v>
          </cell>
          <cell r="P84">
            <v>0.01</v>
          </cell>
          <cell r="Q84">
            <v>0.01</v>
          </cell>
          <cell r="R84">
            <v>0.01</v>
          </cell>
          <cell r="S84">
            <v>0.01</v>
          </cell>
          <cell r="T84">
            <v>0.01</v>
          </cell>
        </row>
        <row r="85">
          <cell r="B85" t="str">
            <v>Water Cooler Controls-NR</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B86" t="str">
            <v>WHTanks-New</v>
          </cell>
          <cell r="C86">
            <v>1</v>
          </cell>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cell r="S86">
            <v>1</v>
          </cell>
          <cell r="T86">
            <v>1</v>
          </cell>
        </row>
        <row r="87">
          <cell r="B87" t="str">
            <v>WHTanks-NR</v>
          </cell>
          <cell r="C87">
            <v>1</v>
          </cell>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cell r="S87">
            <v>1</v>
          </cell>
          <cell r="T87">
            <v>1</v>
          </cell>
        </row>
        <row r="88">
          <cell r="B88" t="str">
            <v>Appliances - Clothes Washers-NR</v>
          </cell>
          <cell r="C88">
            <v>0.01</v>
          </cell>
          <cell r="D88">
            <v>0.01</v>
          </cell>
          <cell r="E88">
            <v>0.01</v>
          </cell>
          <cell r="F88">
            <v>0.01</v>
          </cell>
          <cell r="G88">
            <v>0.01</v>
          </cell>
          <cell r="H88">
            <v>0.01</v>
          </cell>
          <cell r="I88">
            <v>0.01</v>
          </cell>
          <cell r="J88">
            <v>0.01</v>
          </cell>
          <cell r="K88">
            <v>0.01</v>
          </cell>
          <cell r="L88">
            <v>0.01</v>
          </cell>
          <cell r="M88">
            <v>0.01</v>
          </cell>
          <cell r="N88">
            <v>0.01</v>
          </cell>
          <cell r="O88">
            <v>0.01</v>
          </cell>
          <cell r="P88">
            <v>0.01</v>
          </cell>
          <cell r="Q88">
            <v>0.01</v>
          </cell>
          <cell r="R88">
            <v>0.01</v>
          </cell>
          <cell r="S88">
            <v>0.01</v>
          </cell>
          <cell r="T88">
            <v>0.01</v>
          </cell>
        </row>
        <row r="89">
          <cell r="B89" t="str">
            <v>Showerheads-Retro</v>
          </cell>
          <cell r="C89">
            <v>0.8</v>
          </cell>
          <cell r="D89">
            <v>0.8</v>
          </cell>
          <cell r="E89">
            <v>0.8</v>
          </cell>
          <cell r="F89">
            <v>0.8</v>
          </cell>
          <cell r="G89">
            <v>0.8</v>
          </cell>
          <cell r="H89">
            <v>0.8</v>
          </cell>
          <cell r="I89">
            <v>0.8</v>
          </cell>
          <cell r="J89">
            <v>0.8</v>
          </cell>
          <cell r="K89">
            <v>0.8</v>
          </cell>
          <cell r="L89">
            <v>0.8</v>
          </cell>
          <cell r="M89">
            <v>0.8</v>
          </cell>
          <cell r="N89">
            <v>0.8</v>
          </cell>
          <cell r="O89">
            <v>0.8</v>
          </cell>
          <cell r="P89">
            <v>0.8</v>
          </cell>
          <cell r="Q89">
            <v>0.8</v>
          </cell>
          <cell r="R89">
            <v>0.8</v>
          </cell>
          <cell r="S89">
            <v>0.8</v>
          </cell>
          <cell r="T89">
            <v>0.8</v>
          </cell>
        </row>
        <row r="90">
          <cell r="B90" t="str">
            <v>Water Heating - GFHX-New</v>
          </cell>
          <cell r="C90">
            <v>0.01</v>
          </cell>
          <cell r="D90">
            <v>0.01</v>
          </cell>
          <cell r="E90">
            <v>0.01</v>
          </cell>
          <cell r="F90">
            <v>0.01</v>
          </cell>
          <cell r="G90">
            <v>0.01</v>
          </cell>
          <cell r="H90">
            <v>0.01</v>
          </cell>
          <cell r="I90">
            <v>0.01</v>
          </cell>
          <cell r="J90">
            <v>0.01</v>
          </cell>
          <cell r="K90">
            <v>0.01</v>
          </cell>
          <cell r="L90">
            <v>0.01</v>
          </cell>
          <cell r="M90">
            <v>0.01</v>
          </cell>
          <cell r="N90">
            <v>0.01</v>
          </cell>
          <cell r="O90">
            <v>0.01</v>
          </cell>
          <cell r="P90">
            <v>0.01</v>
          </cell>
          <cell r="Q90">
            <v>0.01</v>
          </cell>
          <cell r="R90">
            <v>0.01</v>
          </cell>
          <cell r="S90">
            <v>0.01</v>
          </cell>
          <cell r="T90">
            <v>0.01</v>
          </cell>
        </row>
        <row r="91">
          <cell r="B91" t="str">
            <v>Demand Control Circulating system DHW-Retro</v>
          </cell>
          <cell r="C91">
            <v>0.01</v>
          </cell>
          <cell r="D91">
            <v>0.01</v>
          </cell>
          <cell r="E91">
            <v>0.01</v>
          </cell>
          <cell r="F91">
            <v>0.01</v>
          </cell>
          <cell r="G91">
            <v>0.01</v>
          </cell>
          <cell r="H91">
            <v>0.01</v>
          </cell>
          <cell r="I91">
            <v>0.01</v>
          </cell>
          <cell r="J91">
            <v>0.01</v>
          </cell>
          <cell r="K91">
            <v>0.01</v>
          </cell>
          <cell r="L91">
            <v>0.01</v>
          </cell>
          <cell r="M91">
            <v>0.01</v>
          </cell>
          <cell r="N91">
            <v>0.01</v>
          </cell>
          <cell r="O91">
            <v>0.01</v>
          </cell>
          <cell r="P91">
            <v>0.01</v>
          </cell>
          <cell r="Q91">
            <v>0.01</v>
          </cell>
          <cell r="R91">
            <v>0.01</v>
          </cell>
          <cell r="S91">
            <v>0.01</v>
          </cell>
          <cell r="T91">
            <v>0.01</v>
          </cell>
        </row>
        <row r="92">
          <cell r="B92" t="str">
            <v>Central HPWH MF-Retro</v>
          </cell>
          <cell r="C92">
            <v>0.01</v>
          </cell>
          <cell r="D92">
            <v>0.01</v>
          </cell>
          <cell r="E92">
            <v>0.01</v>
          </cell>
          <cell r="F92">
            <v>0.01</v>
          </cell>
          <cell r="G92">
            <v>0.01</v>
          </cell>
          <cell r="H92">
            <v>0.01</v>
          </cell>
          <cell r="I92">
            <v>0.01</v>
          </cell>
          <cell r="J92">
            <v>0.01</v>
          </cell>
          <cell r="K92">
            <v>0.01</v>
          </cell>
          <cell r="L92">
            <v>0.01</v>
          </cell>
          <cell r="M92">
            <v>0.01</v>
          </cell>
          <cell r="N92">
            <v>0.01</v>
          </cell>
          <cell r="O92">
            <v>0.01</v>
          </cell>
          <cell r="P92">
            <v>0.01</v>
          </cell>
          <cell r="Q92">
            <v>0.01</v>
          </cell>
          <cell r="R92">
            <v>0.01</v>
          </cell>
          <cell r="S92">
            <v>0.01</v>
          </cell>
          <cell r="T92">
            <v>0.01</v>
          </cell>
        </row>
        <row r="93">
          <cell r="B93" t="str">
            <v>Ultra Low Energy Building-New</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row>
        <row r="94">
          <cell r="B94" t="str">
            <v>Low Power LF Lamps-NR</v>
          </cell>
          <cell r="C94">
            <v>1</v>
          </cell>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cell r="S94">
            <v>1</v>
          </cell>
          <cell r="T94">
            <v>1</v>
          </cell>
        </row>
      </sheetData>
      <sheetData sheetId="4">
        <row r="11">
          <cell r="B11" t="str">
            <v>Measure Index Name</v>
          </cell>
          <cell r="C11" t="str">
            <v>Large Off</v>
          </cell>
          <cell r="D11" t="str">
            <v>Medium Off</v>
          </cell>
          <cell r="E11" t="str">
            <v>Small Off</v>
          </cell>
          <cell r="F11" t="str">
            <v>Xlarge Ret</v>
          </cell>
          <cell r="G11" t="str">
            <v>Large Ret</v>
          </cell>
          <cell r="H11" t="str">
            <v>Medium Ret</v>
          </cell>
          <cell r="I11" t="str">
            <v>Small Ret</v>
          </cell>
          <cell r="J11" t="str">
            <v>School K-12</v>
          </cell>
          <cell r="K11" t="str">
            <v>University</v>
          </cell>
          <cell r="L11" t="str">
            <v>Warehouse</v>
          </cell>
          <cell r="M11" t="str">
            <v>Supermarket</v>
          </cell>
          <cell r="N11" t="str">
            <v>MiniMart</v>
          </cell>
          <cell r="O11" t="str">
            <v>Restaurant</v>
          </cell>
          <cell r="P11" t="str">
            <v>Lodging</v>
          </cell>
          <cell r="Q11" t="str">
            <v>Hospital</v>
          </cell>
          <cell r="R11" t="str">
            <v>Residential Care</v>
          </cell>
          <cell r="S11" t="str">
            <v>Assembly</v>
          </cell>
          <cell r="T11" t="str">
            <v>Other</v>
          </cell>
          <cell r="U11" t="str">
            <v>Non-Building Stock</v>
          </cell>
        </row>
        <row r="17">
          <cell r="B17" t="str">
            <v>Data Centers-NR</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0.2</v>
          </cell>
        </row>
        <row r="18">
          <cell r="B18" t="str">
            <v>Monitor-NR</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0.55000000000000004</v>
          </cell>
        </row>
        <row r="19">
          <cell r="B19" t="str">
            <v>Desktop-NR</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0.75</v>
          </cell>
        </row>
        <row r="20">
          <cell r="B20" t="str">
            <v>Pre-Rinse Spray Valve-Retro</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0.26</v>
          </cell>
        </row>
        <row r="21">
          <cell r="B21" t="str">
            <v>Cooking Equipment-NR</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0.39</v>
          </cell>
        </row>
        <row r="22">
          <cell r="B22" t="str">
            <v>Premium HVAC Equipment-New</v>
          </cell>
          <cell r="C22">
            <v>0.1</v>
          </cell>
          <cell r="D22">
            <v>0.1</v>
          </cell>
          <cell r="E22">
            <v>0.1</v>
          </cell>
          <cell r="F22">
            <v>0.1</v>
          </cell>
          <cell r="G22">
            <v>0.1</v>
          </cell>
          <cell r="H22">
            <v>0.1</v>
          </cell>
          <cell r="I22">
            <v>0.1</v>
          </cell>
          <cell r="J22">
            <v>0.1</v>
          </cell>
          <cell r="K22">
            <v>0.1</v>
          </cell>
          <cell r="L22">
            <v>0.1</v>
          </cell>
          <cell r="M22">
            <v>0.1</v>
          </cell>
          <cell r="N22">
            <v>0.1</v>
          </cell>
          <cell r="O22">
            <v>0.1</v>
          </cell>
          <cell r="P22">
            <v>0.1</v>
          </cell>
          <cell r="Q22">
            <v>0.1</v>
          </cell>
          <cell r="R22">
            <v>0.1</v>
          </cell>
          <cell r="S22">
            <v>0.1</v>
          </cell>
          <cell r="T22">
            <v>0.1</v>
          </cell>
          <cell r="U22">
            <v>0</v>
          </cell>
        </row>
        <row r="23">
          <cell r="B23" t="str">
            <v>Premium HVAC Equipment-NR</v>
          </cell>
          <cell r="C23">
            <v>0.1</v>
          </cell>
          <cell r="D23">
            <v>0.1</v>
          </cell>
          <cell r="E23">
            <v>0.1</v>
          </cell>
          <cell r="F23">
            <v>0.1</v>
          </cell>
          <cell r="G23">
            <v>0.1</v>
          </cell>
          <cell r="H23">
            <v>0.1</v>
          </cell>
          <cell r="I23">
            <v>0.1</v>
          </cell>
          <cell r="J23">
            <v>0.1</v>
          </cell>
          <cell r="K23">
            <v>0.1</v>
          </cell>
          <cell r="L23">
            <v>0.1</v>
          </cell>
          <cell r="M23">
            <v>0.1</v>
          </cell>
          <cell r="N23">
            <v>0.1</v>
          </cell>
          <cell r="O23">
            <v>0.1</v>
          </cell>
          <cell r="P23">
            <v>0.1</v>
          </cell>
          <cell r="Q23">
            <v>0.1</v>
          </cell>
          <cell r="R23">
            <v>0.1</v>
          </cell>
          <cell r="S23">
            <v>0.1</v>
          </cell>
          <cell r="T23">
            <v>0.1</v>
          </cell>
          <cell r="U23">
            <v>0</v>
          </cell>
        </row>
        <row r="24">
          <cell r="B24" t="str">
            <v>Glass-New</v>
          </cell>
          <cell r="C24">
            <v>0.30399999999999999</v>
          </cell>
          <cell r="D24">
            <v>0.21039999999999998</v>
          </cell>
          <cell r="E24">
            <v>0.21760000000000002</v>
          </cell>
          <cell r="F24">
            <v>0.38244</v>
          </cell>
          <cell r="G24">
            <v>0.38183</v>
          </cell>
          <cell r="H24">
            <v>0.21683000000000002</v>
          </cell>
          <cell r="I24">
            <v>0.45624999999999999</v>
          </cell>
          <cell r="J24">
            <v>0.1434</v>
          </cell>
          <cell r="K24">
            <v>0.20800000000000002</v>
          </cell>
          <cell r="L24">
            <v>0.47244999999999998</v>
          </cell>
          <cell r="M24">
            <v>0.21212000000000003</v>
          </cell>
          <cell r="N24">
            <v>0.22062000000000004</v>
          </cell>
          <cell r="O24">
            <v>0.225000056</v>
          </cell>
          <cell r="P24">
            <v>0.25224999999999997</v>
          </cell>
          <cell r="Q24">
            <v>0.19740000000000002</v>
          </cell>
          <cell r="R24">
            <v>0.25850000000000001</v>
          </cell>
          <cell r="S24">
            <v>0.2</v>
          </cell>
          <cell r="T24">
            <v>0.23139999999999999</v>
          </cell>
          <cell r="U24">
            <v>0</v>
          </cell>
        </row>
        <row r="25">
          <cell r="B25" t="str">
            <v>Glass-NR</v>
          </cell>
          <cell r="C25">
            <v>0.30399999999999999</v>
          </cell>
          <cell r="D25">
            <v>0.21039999999999998</v>
          </cell>
          <cell r="E25">
            <v>0.21760000000000002</v>
          </cell>
          <cell r="F25">
            <v>0.38244</v>
          </cell>
          <cell r="G25">
            <v>0.38183</v>
          </cell>
          <cell r="H25">
            <v>0.21683000000000002</v>
          </cell>
          <cell r="I25">
            <v>0.45624999999999999</v>
          </cell>
          <cell r="J25">
            <v>0.1434</v>
          </cell>
          <cell r="K25">
            <v>0.20800000000000002</v>
          </cell>
          <cell r="L25">
            <v>0.47244999999999998</v>
          </cell>
          <cell r="M25">
            <v>0.21212000000000003</v>
          </cell>
          <cell r="N25">
            <v>0.22062000000000004</v>
          </cell>
          <cell r="O25">
            <v>0.225000056</v>
          </cell>
          <cell r="P25">
            <v>0.25224999999999997</v>
          </cell>
          <cell r="Q25">
            <v>0.19740000000000002</v>
          </cell>
          <cell r="R25">
            <v>0.25850000000000001</v>
          </cell>
          <cell r="S25">
            <v>0.2</v>
          </cell>
          <cell r="T25">
            <v>0.23139999999999999</v>
          </cell>
          <cell r="U25">
            <v>0</v>
          </cell>
        </row>
        <row r="26">
          <cell r="B26" t="str">
            <v>Glass-Retro</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B27" t="str">
            <v>Advanced Rooftop Controller-New</v>
          </cell>
          <cell r="C27">
            <v>0.05</v>
          </cell>
          <cell r="D27">
            <v>0.05</v>
          </cell>
          <cell r="E27">
            <v>0.05</v>
          </cell>
          <cell r="F27">
            <v>0.05</v>
          </cell>
          <cell r="G27">
            <v>0.05</v>
          </cell>
          <cell r="H27">
            <v>0.05</v>
          </cell>
          <cell r="I27">
            <v>0.05</v>
          </cell>
          <cell r="J27">
            <v>0.05</v>
          </cell>
          <cell r="K27">
            <v>0.05</v>
          </cell>
          <cell r="L27">
            <v>0.05</v>
          </cell>
          <cell r="M27">
            <v>0.05</v>
          </cell>
          <cell r="N27">
            <v>0.05</v>
          </cell>
          <cell r="O27">
            <v>0.05</v>
          </cell>
          <cell r="P27">
            <v>0.05</v>
          </cell>
          <cell r="Q27">
            <v>0.05</v>
          </cell>
          <cell r="R27">
            <v>0.05</v>
          </cell>
          <cell r="S27">
            <v>0.05</v>
          </cell>
          <cell r="T27">
            <v>0.05</v>
          </cell>
          <cell r="U27">
            <v>0</v>
          </cell>
        </row>
        <row r="28">
          <cell r="B28" t="str">
            <v>Advanced Rooftop Controller-NR</v>
          </cell>
          <cell r="C28">
            <v>0.05</v>
          </cell>
          <cell r="D28">
            <v>0.05</v>
          </cell>
          <cell r="E28">
            <v>0.05</v>
          </cell>
          <cell r="F28">
            <v>0.05</v>
          </cell>
          <cell r="G28">
            <v>0.05</v>
          </cell>
          <cell r="H28">
            <v>0.05</v>
          </cell>
          <cell r="I28">
            <v>0.05</v>
          </cell>
          <cell r="J28">
            <v>0.05</v>
          </cell>
          <cell r="K28">
            <v>0.05</v>
          </cell>
          <cell r="L28">
            <v>0.05</v>
          </cell>
          <cell r="M28">
            <v>0.05</v>
          </cell>
          <cell r="N28">
            <v>0.05</v>
          </cell>
          <cell r="O28">
            <v>0.05</v>
          </cell>
          <cell r="P28">
            <v>0.05</v>
          </cell>
          <cell r="Q28">
            <v>0.05</v>
          </cell>
          <cell r="R28">
            <v>0.05</v>
          </cell>
          <cell r="S28">
            <v>0.05</v>
          </cell>
          <cell r="T28">
            <v>0.05</v>
          </cell>
          <cell r="U28">
            <v>0</v>
          </cell>
        </row>
        <row r="29">
          <cell r="B29" t="str">
            <v>Advanced Rooftop Controller-Retro</v>
          </cell>
          <cell r="C29">
            <v>0.05</v>
          </cell>
          <cell r="D29">
            <v>0.05</v>
          </cell>
          <cell r="E29">
            <v>0.05</v>
          </cell>
          <cell r="F29">
            <v>0.05</v>
          </cell>
          <cell r="G29">
            <v>0.05</v>
          </cell>
          <cell r="H29">
            <v>0.05</v>
          </cell>
          <cell r="I29">
            <v>0.05</v>
          </cell>
          <cell r="J29">
            <v>0.05</v>
          </cell>
          <cell r="K29">
            <v>0.05</v>
          </cell>
          <cell r="L29">
            <v>0.05</v>
          </cell>
          <cell r="M29">
            <v>0.05</v>
          </cell>
          <cell r="N29">
            <v>0.05</v>
          </cell>
          <cell r="O29">
            <v>0.05</v>
          </cell>
          <cell r="P29">
            <v>0.05</v>
          </cell>
          <cell r="Q29">
            <v>0.05</v>
          </cell>
          <cell r="R29">
            <v>0.05</v>
          </cell>
          <cell r="S29">
            <v>0.05</v>
          </cell>
          <cell r="T29">
            <v>0.05</v>
          </cell>
          <cell r="U29">
            <v>0</v>
          </cell>
        </row>
        <row r="30">
          <cell r="B30" t="str">
            <v>Variable Speed Chiller-New</v>
          </cell>
          <cell r="C30">
            <v>0.1</v>
          </cell>
          <cell r="D30">
            <v>0.1</v>
          </cell>
          <cell r="E30">
            <v>0.1</v>
          </cell>
          <cell r="F30">
            <v>0.1</v>
          </cell>
          <cell r="G30">
            <v>0.1</v>
          </cell>
          <cell r="H30">
            <v>0.1</v>
          </cell>
          <cell r="I30">
            <v>0.1</v>
          </cell>
          <cell r="J30">
            <v>0.1</v>
          </cell>
          <cell r="K30">
            <v>0.1</v>
          </cell>
          <cell r="L30">
            <v>0.1</v>
          </cell>
          <cell r="M30">
            <v>0.1</v>
          </cell>
          <cell r="N30">
            <v>0.1</v>
          </cell>
          <cell r="O30">
            <v>0.1</v>
          </cell>
          <cell r="P30">
            <v>0.1</v>
          </cell>
          <cell r="Q30">
            <v>0.1</v>
          </cell>
          <cell r="R30">
            <v>0.1</v>
          </cell>
          <cell r="S30">
            <v>0.1</v>
          </cell>
          <cell r="T30">
            <v>0.1</v>
          </cell>
          <cell r="U30">
            <v>0</v>
          </cell>
        </row>
        <row r="31">
          <cell r="B31" t="str">
            <v>Variable Speed Chiller-NR</v>
          </cell>
          <cell r="C31">
            <v>0.1</v>
          </cell>
          <cell r="D31">
            <v>0.1</v>
          </cell>
          <cell r="E31">
            <v>0.1</v>
          </cell>
          <cell r="F31">
            <v>0.1</v>
          </cell>
          <cell r="G31">
            <v>0.1</v>
          </cell>
          <cell r="H31">
            <v>0.1</v>
          </cell>
          <cell r="I31">
            <v>0.1</v>
          </cell>
          <cell r="J31">
            <v>0.1</v>
          </cell>
          <cell r="K31">
            <v>0.1</v>
          </cell>
          <cell r="L31">
            <v>0.1</v>
          </cell>
          <cell r="M31">
            <v>0.1</v>
          </cell>
          <cell r="N31">
            <v>0.1</v>
          </cell>
          <cell r="O31">
            <v>0.1</v>
          </cell>
          <cell r="P31">
            <v>0.1</v>
          </cell>
          <cell r="Q31">
            <v>0.1</v>
          </cell>
          <cell r="R31">
            <v>0.1</v>
          </cell>
          <cell r="S31">
            <v>0.1</v>
          </cell>
          <cell r="T31">
            <v>0.1</v>
          </cell>
          <cell r="U31">
            <v>0</v>
          </cell>
        </row>
        <row r="32">
          <cell r="B32" t="str">
            <v>Commercial EM-New</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t="str">
            <v/>
          </cell>
        </row>
        <row r="33">
          <cell r="B33" t="str">
            <v>Commercial EM-NR</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t="str">
            <v/>
          </cell>
        </row>
        <row r="34">
          <cell r="B34" t="str">
            <v>Commercial EM-Retro</v>
          </cell>
          <cell r="C34">
            <v>0.18579999999999999</v>
          </cell>
          <cell r="D34">
            <v>0.18579999999999999</v>
          </cell>
          <cell r="E34">
            <v>0.18579999999999999</v>
          </cell>
          <cell r="F34">
            <v>0.18579999999999999</v>
          </cell>
          <cell r="G34">
            <v>0.18579999999999999</v>
          </cell>
          <cell r="H34">
            <v>0.18579999999999999</v>
          </cell>
          <cell r="I34">
            <v>0.18579999999999999</v>
          </cell>
          <cell r="J34">
            <v>0.18579999999999999</v>
          </cell>
          <cell r="K34">
            <v>0.18579999999999999</v>
          </cell>
          <cell r="L34">
            <v>0.18579999999999999</v>
          </cell>
          <cell r="M34">
            <v>0.18579999999999999</v>
          </cell>
          <cell r="N34">
            <v>0.18579999999999999</v>
          </cell>
          <cell r="O34">
            <v>0.18579999999999999</v>
          </cell>
          <cell r="P34">
            <v>0.18579999999999999</v>
          </cell>
          <cell r="Q34">
            <v>0.18579999999999999</v>
          </cell>
          <cell r="R34">
            <v>0.18579999999999999</v>
          </cell>
          <cell r="S34">
            <v>0.18579999999999999</v>
          </cell>
          <cell r="T34">
            <v>0.18579999999999999</v>
          </cell>
          <cell r="U34" t="str">
            <v/>
          </cell>
        </row>
        <row r="35">
          <cell r="B35" t="str">
            <v>Evaporative Assist Cooling-New</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B36" t="str">
            <v>Evaporative Assist Cooling-NR</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Economizer-Retro</v>
          </cell>
          <cell r="C37">
            <v>0.4</v>
          </cell>
          <cell r="D37">
            <v>0.25</v>
          </cell>
          <cell r="E37">
            <v>0.25</v>
          </cell>
          <cell r="F37">
            <v>0.4</v>
          </cell>
          <cell r="G37">
            <v>0.25</v>
          </cell>
          <cell r="H37">
            <v>0.25</v>
          </cell>
          <cell r="I37">
            <v>0.25</v>
          </cell>
          <cell r="J37">
            <v>0.4</v>
          </cell>
          <cell r="K37">
            <v>0.4</v>
          </cell>
          <cell r="L37">
            <v>0.25</v>
          </cell>
          <cell r="M37">
            <v>0.4</v>
          </cell>
          <cell r="N37">
            <v>0.25</v>
          </cell>
          <cell r="O37">
            <v>0.25</v>
          </cell>
          <cell r="P37">
            <v>0.25</v>
          </cell>
          <cell r="Q37">
            <v>0.4</v>
          </cell>
          <cell r="R37">
            <v>0.25</v>
          </cell>
          <cell r="S37">
            <v>0.25</v>
          </cell>
          <cell r="T37">
            <v>0.25</v>
          </cell>
          <cell r="U37">
            <v>0</v>
          </cell>
        </row>
        <row r="38">
          <cell r="B38" t="str">
            <v>Demand Control Ventilation-New</v>
          </cell>
          <cell r="C38">
            <v>0</v>
          </cell>
          <cell r="D38">
            <v>0</v>
          </cell>
          <cell r="E38">
            <v>0</v>
          </cell>
          <cell r="F38">
            <v>0.2</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 Control Ventilation-NR</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Demand Control Ventilation-Retro</v>
          </cell>
          <cell r="C40">
            <v>0.29417841433623887</v>
          </cell>
          <cell r="D40">
            <v>0.16600530238180544</v>
          </cell>
          <cell r="E40">
            <v>2.3737663898859066E-2</v>
          </cell>
          <cell r="F40">
            <v>0.22300715162221316</v>
          </cell>
          <cell r="G40">
            <v>0.19741792645695339</v>
          </cell>
          <cell r="H40">
            <v>4.2740762746028386E-2</v>
          </cell>
          <cell r="I40">
            <v>1.3597214573254024E-2</v>
          </cell>
          <cell r="J40">
            <v>0.3265989178858158</v>
          </cell>
          <cell r="K40">
            <v>0.13622896031789924</v>
          </cell>
          <cell r="L40">
            <v>0.12181229468805803</v>
          </cell>
          <cell r="M40">
            <v>1.5043119467328166E-2</v>
          </cell>
          <cell r="N40">
            <v>0.13718952244125024</v>
          </cell>
          <cell r="O40">
            <v>0.13714113159081304</v>
          </cell>
          <cell r="P40">
            <v>3.8125362646436782E-2</v>
          </cell>
          <cell r="Q40">
            <v>0.13622896031789924</v>
          </cell>
          <cell r="R40">
            <v>9.2381299117502383E-2</v>
          </cell>
          <cell r="S40">
            <v>0.22458868903269982</v>
          </cell>
          <cell r="T40">
            <v>0.27868917229328594</v>
          </cell>
          <cell r="U40">
            <v>0</v>
          </cell>
        </row>
        <row r="41">
          <cell r="B41" t="str">
            <v>Premium Fume Hood-NR</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0.1</v>
          </cell>
        </row>
        <row r="42">
          <cell r="B42" t="str">
            <v>DCV Restaurant Hood-Retro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B43" t="str">
            <v>DCV Parking Garage-Retro</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0.4</v>
          </cell>
        </row>
        <row r="44">
          <cell r="B44" t="str">
            <v>Weatherization - School-Retro</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t="str">
            <v/>
          </cell>
        </row>
        <row r="45">
          <cell r="B45" t="str">
            <v>Energy Recovery Ventilator-NR</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0.9</v>
          </cell>
        </row>
        <row r="46">
          <cell r="B46" t="str">
            <v>AC Heat Recovery for Water Heating-NR</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t="str">
            <v/>
          </cell>
        </row>
        <row r="47">
          <cell r="B47" t="str">
            <v>Room Occupancy Sensors in Lodging-Retro</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t="str">
            <v/>
          </cell>
        </row>
        <row r="48">
          <cell r="B48" t="str">
            <v>Chiller - chilled water retrofit-Retro</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t="str">
            <v/>
          </cell>
        </row>
        <row r="49">
          <cell r="B49" t="str">
            <v>Chiller - equip retrofits-Retro</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t="str">
            <v/>
          </cell>
        </row>
        <row r="50">
          <cell r="B50" t="str">
            <v>Pool Blankets-Retro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t="str">
            <v/>
          </cell>
        </row>
        <row r="51">
          <cell r="B51" t="str">
            <v>Web-Enabled Thermostats-Retro</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t="str">
            <v/>
          </cell>
        </row>
        <row r="52">
          <cell r="B52" t="str">
            <v>Garage CO2 ventilation-Retro</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t="str">
            <v/>
          </cell>
        </row>
        <row r="53">
          <cell r="B53" t="str">
            <v>Circ Pump ECM and drive-Retro</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t="str">
            <v/>
          </cell>
        </row>
        <row r="54">
          <cell r="B54" t="str">
            <v>VRF-New</v>
          </cell>
          <cell r="C54">
            <v>0.02</v>
          </cell>
          <cell r="D54">
            <v>0.02</v>
          </cell>
          <cell r="E54">
            <v>0.02</v>
          </cell>
          <cell r="F54">
            <v>0.02</v>
          </cell>
          <cell r="G54">
            <v>0.02</v>
          </cell>
          <cell r="H54">
            <v>0.02</v>
          </cell>
          <cell r="I54">
            <v>0.02</v>
          </cell>
          <cell r="J54">
            <v>0.02</v>
          </cell>
          <cell r="K54">
            <v>0.02</v>
          </cell>
          <cell r="L54">
            <v>0.02</v>
          </cell>
          <cell r="M54">
            <v>0.02</v>
          </cell>
          <cell r="N54">
            <v>0.02</v>
          </cell>
          <cell r="O54">
            <v>0.02</v>
          </cell>
          <cell r="P54">
            <v>0.02</v>
          </cell>
          <cell r="Q54">
            <v>0.02</v>
          </cell>
          <cell r="R54">
            <v>0.02</v>
          </cell>
          <cell r="S54">
            <v>0.02</v>
          </cell>
          <cell r="T54">
            <v>0.02</v>
          </cell>
          <cell r="U54" t="str">
            <v/>
          </cell>
        </row>
        <row r="55">
          <cell r="B55" t="str">
            <v>VRF-Retro</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t="str">
            <v/>
          </cell>
        </row>
        <row r="61">
          <cell r="B61" t="str">
            <v>Top Daylighting-New</v>
          </cell>
          <cell r="C61">
            <v>0</v>
          </cell>
          <cell r="D61">
            <v>0.02</v>
          </cell>
          <cell r="E61">
            <v>0.03</v>
          </cell>
          <cell r="F61">
            <v>0.3</v>
          </cell>
          <cell r="G61">
            <v>0.1</v>
          </cell>
          <cell r="H61">
            <v>0</v>
          </cell>
          <cell r="I61">
            <v>0</v>
          </cell>
          <cell r="J61">
            <v>0.2</v>
          </cell>
          <cell r="K61">
            <v>0.1</v>
          </cell>
          <cell r="L61">
            <v>0.1</v>
          </cell>
          <cell r="M61">
            <v>0.1</v>
          </cell>
          <cell r="N61">
            <v>0</v>
          </cell>
          <cell r="O61">
            <v>0</v>
          </cell>
          <cell r="P61">
            <v>0</v>
          </cell>
          <cell r="Q61">
            <v>0</v>
          </cell>
          <cell r="R61">
            <v>0.02</v>
          </cell>
          <cell r="S61">
            <v>0</v>
          </cell>
          <cell r="T61">
            <v>0.02</v>
          </cell>
        </row>
        <row r="62">
          <cell r="B62" t="str">
            <v>Perimeter Daylighting Controls Advanced-New</v>
          </cell>
          <cell r="C62">
            <v>0.2</v>
          </cell>
          <cell r="D62">
            <v>0.2</v>
          </cell>
          <cell r="E62">
            <v>0.1</v>
          </cell>
          <cell r="F62">
            <v>0</v>
          </cell>
          <cell r="G62">
            <v>0</v>
          </cell>
          <cell r="H62">
            <v>0</v>
          </cell>
          <cell r="I62">
            <v>0</v>
          </cell>
          <cell r="J62">
            <v>0.7</v>
          </cell>
          <cell r="K62">
            <v>0.2</v>
          </cell>
          <cell r="L62">
            <v>0</v>
          </cell>
          <cell r="M62">
            <v>0</v>
          </cell>
          <cell r="N62">
            <v>0</v>
          </cell>
          <cell r="O62">
            <v>0</v>
          </cell>
          <cell r="P62">
            <v>0</v>
          </cell>
          <cell r="Q62">
            <v>0</v>
          </cell>
          <cell r="R62">
            <v>0.05</v>
          </cell>
          <cell r="S62">
            <v>0.05</v>
          </cell>
          <cell r="T62">
            <v>0.05</v>
          </cell>
        </row>
        <row r="63">
          <cell r="B63" t="str">
            <v>Perimeter Daylighting Controls Advanced-NR</v>
          </cell>
          <cell r="C63">
            <v>0.1</v>
          </cell>
          <cell r="D63">
            <v>0.1</v>
          </cell>
          <cell r="E63">
            <v>0.05</v>
          </cell>
          <cell r="F63">
            <v>0</v>
          </cell>
          <cell r="G63">
            <v>0</v>
          </cell>
          <cell r="H63">
            <v>0</v>
          </cell>
          <cell r="I63">
            <v>0</v>
          </cell>
          <cell r="J63">
            <v>0.3</v>
          </cell>
          <cell r="K63">
            <v>0.2</v>
          </cell>
          <cell r="L63">
            <v>0</v>
          </cell>
          <cell r="M63">
            <v>0</v>
          </cell>
          <cell r="N63">
            <v>0</v>
          </cell>
          <cell r="O63">
            <v>0</v>
          </cell>
          <cell r="P63">
            <v>0</v>
          </cell>
          <cell r="Q63">
            <v>0</v>
          </cell>
          <cell r="R63">
            <v>0.05</v>
          </cell>
          <cell r="S63">
            <v>0.05</v>
          </cell>
          <cell r="T63">
            <v>0.05</v>
          </cell>
        </row>
        <row r="64">
          <cell r="B64" t="str">
            <v>Lighting Controls Interior-New</v>
          </cell>
          <cell r="C64">
            <v>0.1</v>
          </cell>
          <cell r="D64">
            <v>0.05</v>
          </cell>
          <cell r="E64">
            <v>0.03</v>
          </cell>
          <cell r="F64">
            <v>0.7</v>
          </cell>
          <cell r="G64">
            <v>0.5</v>
          </cell>
          <cell r="H64">
            <v>0.3</v>
          </cell>
          <cell r="I64">
            <v>0.5</v>
          </cell>
          <cell r="J64">
            <v>0.2</v>
          </cell>
          <cell r="K64">
            <v>0.2</v>
          </cell>
          <cell r="L64">
            <v>0.2</v>
          </cell>
          <cell r="M64">
            <v>0.7</v>
          </cell>
          <cell r="N64">
            <v>0.5</v>
          </cell>
          <cell r="O64">
            <v>0.05</v>
          </cell>
          <cell r="P64">
            <v>0.05</v>
          </cell>
          <cell r="Q64">
            <v>0.2</v>
          </cell>
          <cell r="R64">
            <v>0.2</v>
          </cell>
          <cell r="S64">
            <v>0.1</v>
          </cell>
          <cell r="T64">
            <v>0.1</v>
          </cell>
        </row>
        <row r="65">
          <cell r="B65" t="str">
            <v>Lighting Controls Interior-NR</v>
          </cell>
          <cell r="C65">
            <v>0.1</v>
          </cell>
          <cell r="D65">
            <v>0.05</v>
          </cell>
          <cell r="E65">
            <v>0.03</v>
          </cell>
          <cell r="F65">
            <v>0.5</v>
          </cell>
          <cell r="G65">
            <v>0.3</v>
          </cell>
          <cell r="H65">
            <v>0.2</v>
          </cell>
          <cell r="I65">
            <v>0.3</v>
          </cell>
          <cell r="J65">
            <v>0.2</v>
          </cell>
          <cell r="K65">
            <v>0.2</v>
          </cell>
          <cell r="L65">
            <v>0.1</v>
          </cell>
          <cell r="M65">
            <v>0.5</v>
          </cell>
          <cell r="N65">
            <v>0.3</v>
          </cell>
          <cell r="O65">
            <v>0.05</v>
          </cell>
          <cell r="P65">
            <v>0.05</v>
          </cell>
          <cell r="Q65">
            <v>0.1</v>
          </cell>
          <cell r="R65">
            <v>0.1</v>
          </cell>
          <cell r="S65">
            <v>0.1</v>
          </cell>
          <cell r="T65">
            <v>0.1</v>
          </cell>
        </row>
        <row r="66">
          <cell r="B66" t="str">
            <v>Exterior Building Lighting-New</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row>
        <row r="67">
          <cell r="B67" t="str">
            <v>Exterior Building Lighting-NR</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row>
        <row r="68">
          <cell r="B68" t="str">
            <v>Street and Roadway Lighting-New</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row>
        <row r="69">
          <cell r="B69" t="str">
            <v>Street and Roadway Lighting-NR</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Parking Lighting-New</v>
          </cell>
          <cell r="C70">
            <v>0.2</v>
          </cell>
          <cell r="D70">
            <v>0.2</v>
          </cell>
          <cell r="E70">
            <v>0.2</v>
          </cell>
          <cell r="F70">
            <v>0.2</v>
          </cell>
          <cell r="G70">
            <v>0.2</v>
          </cell>
          <cell r="H70">
            <v>0.2</v>
          </cell>
          <cell r="I70">
            <v>0.2</v>
          </cell>
          <cell r="J70">
            <v>0.2</v>
          </cell>
          <cell r="K70">
            <v>0.2</v>
          </cell>
          <cell r="L70">
            <v>0.2</v>
          </cell>
          <cell r="M70">
            <v>0.2</v>
          </cell>
          <cell r="N70">
            <v>0.2</v>
          </cell>
          <cell r="O70">
            <v>0.2</v>
          </cell>
          <cell r="P70">
            <v>0.2</v>
          </cell>
          <cell r="Q70">
            <v>0.2</v>
          </cell>
          <cell r="R70">
            <v>0.2</v>
          </cell>
          <cell r="S70">
            <v>0.2</v>
          </cell>
          <cell r="T70">
            <v>0.2</v>
          </cell>
        </row>
        <row r="71">
          <cell r="B71" t="str">
            <v>Parking Lighting-NR</v>
          </cell>
          <cell r="C71">
            <v>0.01</v>
          </cell>
          <cell r="D71">
            <v>0.01</v>
          </cell>
          <cell r="E71">
            <v>0.01</v>
          </cell>
          <cell r="F71">
            <v>0.01</v>
          </cell>
          <cell r="G71">
            <v>0.01</v>
          </cell>
          <cell r="H71">
            <v>0.01</v>
          </cell>
          <cell r="I71">
            <v>0.01</v>
          </cell>
          <cell r="J71">
            <v>0.01</v>
          </cell>
          <cell r="K71">
            <v>0.01</v>
          </cell>
          <cell r="L71">
            <v>0.01</v>
          </cell>
          <cell r="M71">
            <v>0.01</v>
          </cell>
          <cell r="N71">
            <v>0.01</v>
          </cell>
          <cell r="O71">
            <v>0.01</v>
          </cell>
          <cell r="P71">
            <v>0.01</v>
          </cell>
          <cell r="Q71">
            <v>0.01</v>
          </cell>
          <cell r="R71">
            <v>0.01</v>
          </cell>
          <cell r="S71">
            <v>0.01</v>
          </cell>
          <cell r="T71">
            <v>0.01</v>
          </cell>
        </row>
        <row r="72">
          <cell r="B72" t="str">
            <v>Bi-Level Stairwell Lighting-NR</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row>
        <row r="73">
          <cell r="B73" t="str">
            <v>ECM-VAV-New</v>
          </cell>
          <cell r="C73">
            <v>0.4</v>
          </cell>
          <cell r="D73">
            <v>0.3</v>
          </cell>
          <cell r="E73">
            <v>0.1</v>
          </cell>
          <cell r="F73">
            <v>0.1</v>
          </cell>
          <cell r="G73">
            <v>0.1</v>
          </cell>
          <cell r="H73">
            <v>0.1</v>
          </cell>
          <cell r="I73">
            <v>0.4</v>
          </cell>
          <cell r="J73">
            <v>0.1</v>
          </cell>
          <cell r="K73">
            <v>0.4</v>
          </cell>
          <cell r="L73">
            <v>0.1</v>
          </cell>
          <cell r="M73">
            <v>0.1</v>
          </cell>
          <cell r="N73">
            <v>0.1</v>
          </cell>
          <cell r="O73">
            <v>0.1</v>
          </cell>
          <cell r="P73">
            <v>0.1</v>
          </cell>
          <cell r="Q73">
            <v>0.4</v>
          </cell>
          <cell r="R73">
            <v>0.1</v>
          </cell>
          <cell r="S73">
            <v>0.1</v>
          </cell>
          <cell r="T73">
            <v>0.4</v>
          </cell>
        </row>
        <row r="74">
          <cell r="B74" t="str">
            <v>ECM-VAV-NR</v>
          </cell>
          <cell r="C74">
            <v>0.2</v>
          </cell>
          <cell r="D74">
            <v>0.2</v>
          </cell>
          <cell r="E74">
            <v>0.1</v>
          </cell>
          <cell r="F74">
            <v>0.1</v>
          </cell>
          <cell r="G74">
            <v>0.1</v>
          </cell>
          <cell r="H74">
            <v>0.1</v>
          </cell>
          <cell r="I74">
            <v>0.2</v>
          </cell>
          <cell r="J74">
            <v>0.1</v>
          </cell>
          <cell r="K74">
            <v>0.2</v>
          </cell>
          <cell r="L74">
            <v>0.1</v>
          </cell>
          <cell r="M74">
            <v>0.1</v>
          </cell>
          <cell r="N74">
            <v>0.1</v>
          </cell>
          <cell r="O74">
            <v>0.1</v>
          </cell>
          <cell r="P74">
            <v>0.1</v>
          </cell>
          <cell r="Q74">
            <v>0.2</v>
          </cell>
          <cell r="R74">
            <v>0.1</v>
          </cell>
          <cell r="S74">
            <v>0.1</v>
          </cell>
          <cell r="T74">
            <v>0.2</v>
          </cell>
        </row>
        <row r="75">
          <cell r="B75" t="str">
            <v>Pool pumps-Retro</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MotorsRewind-New</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MotorsRewind-NR</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row>
        <row r="78">
          <cell r="B78" t="str">
            <v>Municipal Sewage Treatment-Retro</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row>
        <row r="79">
          <cell r="B79" t="str">
            <v>Municipal Water Supply-Retro</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row>
        <row r="80">
          <cell r="B80" t="str">
            <v>Engine Generator Block Heaters-Retro</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row>
        <row r="81">
          <cell r="B81" t="str">
            <v>Grocery Refrigeration Bundle-Retro</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row>
        <row r="82">
          <cell r="B82" t="str">
            <v>Packaged Refrigeration Equipment-New</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Appliances - Freezers-NR</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Appliances - Refrigerators-NR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row>
        <row r="85">
          <cell r="B85" t="str">
            <v>Water Cooler Controls-NR</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B86" t="str">
            <v>WHTanks-New</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WHTanks-NR</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row>
        <row r="88">
          <cell r="B88" t="str">
            <v>Appliances - Clothes Washers-NR</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row>
        <row r="89">
          <cell r="B89" t="str">
            <v>Showerheads-Retro</v>
          </cell>
          <cell r="C89">
            <v>0.2</v>
          </cell>
          <cell r="D89">
            <v>0.2</v>
          </cell>
          <cell r="E89">
            <v>0.2</v>
          </cell>
          <cell r="F89">
            <v>0.2</v>
          </cell>
          <cell r="G89">
            <v>0.2</v>
          </cell>
          <cell r="H89">
            <v>0.2</v>
          </cell>
          <cell r="I89">
            <v>0.2</v>
          </cell>
          <cell r="J89">
            <v>0.2</v>
          </cell>
          <cell r="K89">
            <v>0.2</v>
          </cell>
          <cell r="L89">
            <v>0.2</v>
          </cell>
          <cell r="M89">
            <v>0.2</v>
          </cell>
          <cell r="N89">
            <v>0.2</v>
          </cell>
          <cell r="O89">
            <v>0.2</v>
          </cell>
          <cell r="P89">
            <v>0.2</v>
          </cell>
          <cell r="Q89">
            <v>0.2</v>
          </cell>
          <cell r="R89">
            <v>0.2</v>
          </cell>
          <cell r="S89">
            <v>0.2</v>
          </cell>
          <cell r="T89">
            <v>0.2</v>
          </cell>
        </row>
        <row r="90">
          <cell r="B90" t="str">
            <v>Water Heating - GFHX-New</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row>
        <row r="91">
          <cell r="B91" t="str">
            <v>Demand Control Circulating system DHW-Retro</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row>
        <row r="92">
          <cell r="B92" t="str">
            <v>Central HPWH MF-Retro</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row>
        <row r="93">
          <cell r="B93" t="str">
            <v>Ultra Low Energy Building-New</v>
          </cell>
          <cell r="C93">
            <v>0.08</v>
          </cell>
          <cell r="D93">
            <v>0.04</v>
          </cell>
          <cell r="E93">
            <v>0</v>
          </cell>
          <cell r="F93">
            <v>0.08</v>
          </cell>
          <cell r="G93">
            <v>0</v>
          </cell>
          <cell r="H93">
            <v>0</v>
          </cell>
          <cell r="I93">
            <v>0.02</v>
          </cell>
          <cell r="J93">
            <v>0.3</v>
          </cell>
          <cell r="K93">
            <v>0.15</v>
          </cell>
          <cell r="L93">
            <v>0</v>
          </cell>
          <cell r="M93">
            <v>0</v>
          </cell>
          <cell r="N93">
            <v>0</v>
          </cell>
          <cell r="O93">
            <v>0</v>
          </cell>
          <cell r="P93">
            <v>0.02</v>
          </cell>
          <cell r="Q93">
            <v>0.1</v>
          </cell>
          <cell r="R93">
            <v>0.05</v>
          </cell>
          <cell r="S93">
            <v>0.02</v>
          </cell>
          <cell r="T93">
            <v>0.02</v>
          </cell>
        </row>
        <row r="94">
          <cell r="B94" t="str">
            <v>Low Power LF Lamps-NR</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row>
      </sheetData>
      <sheetData sheetId="5">
        <row r="11">
          <cell r="B11" t="str">
            <v>Measure Index Name</v>
          </cell>
          <cell r="C11" t="str">
            <v>Large Off</v>
          </cell>
          <cell r="D11" t="str">
            <v>Medium Off</v>
          </cell>
          <cell r="E11" t="str">
            <v>Small Off</v>
          </cell>
          <cell r="F11" t="str">
            <v>Xlarge Ret</v>
          </cell>
          <cell r="G11" t="str">
            <v>Large Ret</v>
          </cell>
          <cell r="H11" t="str">
            <v>Medium Ret</v>
          </cell>
          <cell r="I11" t="str">
            <v>Small Ret</v>
          </cell>
          <cell r="J11" t="str">
            <v>School K-12</v>
          </cell>
          <cell r="K11" t="str">
            <v>University</v>
          </cell>
          <cell r="L11" t="str">
            <v>Warehouse</v>
          </cell>
          <cell r="M11" t="str">
            <v>Supermarket</v>
          </cell>
          <cell r="N11" t="str">
            <v>MiniMart</v>
          </cell>
          <cell r="O11" t="str">
            <v>Restaurant</v>
          </cell>
          <cell r="P11" t="str">
            <v>Lodging</v>
          </cell>
          <cell r="Q11" t="str">
            <v>Hospital</v>
          </cell>
          <cell r="R11" t="str">
            <v>Residential Care</v>
          </cell>
          <cell r="S11" t="str">
            <v>Assembly</v>
          </cell>
          <cell r="T11" t="str">
            <v>Other</v>
          </cell>
          <cell r="U11" t="str">
            <v>Non-Building Stock</v>
          </cell>
        </row>
        <row r="17">
          <cell r="B17" t="str">
            <v>Data Centers-NR</v>
          </cell>
          <cell r="C17" t="str">
            <v>_PRE2013</v>
          </cell>
          <cell r="D17" t="str">
            <v>_PRE2013</v>
          </cell>
          <cell r="E17" t="str">
            <v>_PRE2013</v>
          </cell>
          <cell r="F17" t="str">
            <v>_PRE2013</v>
          </cell>
          <cell r="G17" t="str">
            <v>_PRE2013</v>
          </cell>
          <cell r="H17" t="str">
            <v>_PRE2013</v>
          </cell>
          <cell r="I17" t="str">
            <v>_PRE2013</v>
          </cell>
          <cell r="J17" t="str">
            <v>_PRE2013</v>
          </cell>
          <cell r="K17" t="str">
            <v>_PRE2013</v>
          </cell>
          <cell r="L17" t="str">
            <v>_PRE2013</v>
          </cell>
          <cell r="M17" t="str">
            <v>_PRE2013</v>
          </cell>
          <cell r="N17" t="str">
            <v>_PRE2013</v>
          </cell>
          <cell r="O17" t="str">
            <v>_PRE2013</v>
          </cell>
          <cell r="P17" t="str">
            <v>_PRE2013</v>
          </cell>
          <cell r="Q17" t="str">
            <v>_PRE2013</v>
          </cell>
          <cell r="R17" t="str">
            <v>_PRE2013</v>
          </cell>
          <cell r="S17" t="str">
            <v>_PRE2013</v>
          </cell>
          <cell r="T17" t="str">
            <v>_PRE2013</v>
          </cell>
        </row>
        <row r="18">
          <cell r="B18" t="str">
            <v>Monitor-NR</v>
          </cell>
          <cell r="C18" t="str">
            <v>_PRE2013</v>
          </cell>
          <cell r="D18" t="str">
            <v>_PRE2013</v>
          </cell>
          <cell r="E18" t="str">
            <v>_PRE2013</v>
          </cell>
          <cell r="F18" t="str">
            <v>_PRE2013</v>
          </cell>
          <cell r="G18" t="str">
            <v>_PRE2013</v>
          </cell>
          <cell r="H18" t="str">
            <v>_PRE2013</v>
          </cell>
          <cell r="I18" t="str">
            <v>_PRE2013</v>
          </cell>
          <cell r="J18" t="str">
            <v>_PRE2013</v>
          </cell>
          <cell r="K18" t="str">
            <v>_PRE2013</v>
          </cell>
          <cell r="L18" t="str">
            <v>_PRE2013</v>
          </cell>
          <cell r="M18" t="str">
            <v>_PRE2013</v>
          </cell>
          <cell r="N18" t="str">
            <v>_PRE2013</v>
          </cell>
          <cell r="O18" t="str">
            <v>_PRE2013</v>
          </cell>
          <cell r="P18" t="str">
            <v>_PRE2013</v>
          </cell>
          <cell r="Q18" t="str">
            <v>_PRE2013</v>
          </cell>
          <cell r="R18" t="str">
            <v>_PRE2013</v>
          </cell>
          <cell r="S18" t="str">
            <v>_PRE2013</v>
          </cell>
          <cell r="T18" t="str">
            <v>_PRE2013</v>
          </cell>
        </row>
        <row r="19">
          <cell r="B19" t="str">
            <v>Desktop-NR</v>
          </cell>
          <cell r="C19" t="str">
            <v>_PRE2013</v>
          </cell>
          <cell r="D19" t="str">
            <v>_PRE2013</v>
          </cell>
          <cell r="E19" t="str">
            <v>_PRE2013</v>
          </cell>
          <cell r="F19" t="str">
            <v>_PRE2013</v>
          </cell>
          <cell r="G19" t="str">
            <v>_PRE2013</v>
          </cell>
          <cell r="H19" t="str">
            <v>_PRE2013</v>
          </cell>
          <cell r="I19" t="str">
            <v>_PRE2013</v>
          </cell>
          <cell r="J19" t="str">
            <v>_PRE2013</v>
          </cell>
          <cell r="K19" t="str">
            <v>_PRE2013</v>
          </cell>
          <cell r="L19" t="str">
            <v>_PRE2013</v>
          </cell>
          <cell r="M19" t="str">
            <v>_PRE2013</v>
          </cell>
          <cell r="N19" t="str">
            <v>_PRE2013</v>
          </cell>
          <cell r="O19" t="str">
            <v>_PRE2013</v>
          </cell>
          <cell r="P19" t="str">
            <v>_PRE2013</v>
          </cell>
          <cell r="Q19" t="str">
            <v>_PRE2013</v>
          </cell>
          <cell r="R19" t="str">
            <v>_PRE2013</v>
          </cell>
          <cell r="S19" t="str">
            <v>_PRE2013</v>
          </cell>
          <cell r="T19" t="str">
            <v>_PRE2013</v>
          </cell>
        </row>
        <row r="20">
          <cell r="B20" t="str">
            <v>Pre-Rinse Spray Valve-Retro</v>
          </cell>
          <cell r="C20" t="str">
            <v>_PRE2013</v>
          </cell>
          <cell r="D20" t="str">
            <v>_PRE2013</v>
          </cell>
          <cell r="E20" t="str">
            <v>_PRE2013</v>
          </cell>
          <cell r="F20" t="str">
            <v>_PRE2013</v>
          </cell>
          <cell r="G20" t="str">
            <v>_PRE2013</v>
          </cell>
          <cell r="H20" t="str">
            <v>_PRE2013</v>
          </cell>
          <cell r="I20" t="str">
            <v>_PRE2013</v>
          </cell>
          <cell r="J20" t="str">
            <v>_PRE2013</v>
          </cell>
          <cell r="K20" t="str">
            <v>_PRE2013</v>
          </cell>
          <cell r="L20" t="str">
            <v>_PRE2013</v>
          </cell>
          <cell r="M20" t="str">
            <v>_PRE2013</v>
          </cell>
          <cell r="N20" t="str">
            <v>_PRE2013</v>
          </cell>
          <cell r="O20" t="str">
            <v>_PRE2013</v>
          </cell>
          <cell r="P20" t="str">
            <v>_PRE2013</v>
          </cell>
          <cell r="Q20" t="str">
            <v>_PRE2013</v>
          </cell>
          <cell r="R20" t="str">
            <v>_PRE2013</v>
          </cell>
          <cell r="S20" t="str">
            <v>_PRE2013</v>
          </cell>
          <cell r="T20" t="str">
            <v>_PRE2013</v>
          </cell>
        </row>
        <row r="21">
          <cell r="B21" t="str">
            <v>Cooking Equipment-NR</v>
          </cell>
          <cell r="C21" t="str">
            <v>POST2013</v>
          </cell>
          <cell r="D21" t="str">
            <v>POST2013</v>
          </cell>
          <cell r="E21" t="str">
            <v>POST2013</v>
          </cell>
          <cell r="F21" t="str">
            <v>POST2013</v>
          </cell>
          <cell r="G21" t="str">
            <v>POST2013</v>
          </cell>
          <cell r="H21" t="str">
            <v>POST2013</v>
          </cell>
          <cell r="I21" t="str">
            <v>POST2013</v>
          </cell>
          <cell r="J21" t="str">
            <v>POST2013</v>
          </cell>
          <cell r="K21" t="str">
            <v>POST2013</v>
          </cell>
          <cell r="L21" t="str">
            <v>POST2013</v>
          </cell>
          <cell r="M21" t="str">
            <v>POST2013</v>
          </cell>
          <cell r="N21" t="str">
            <v>POST2013</v>
          </cell>
          <cell r="O21" t="str">
            <v>POST2013</v>
          </cell>
          <cell r="P21" t="str">
            <v>POST2013</v>
          </cell>
          <cell r="Q21" t="str">
            <v>POST2013</v>
          </cell>
          <cell r="R21" t="str">
            <v>POST2013</v>
          </cell>
          <cell r="S21" t="str">
            <v>POST2013</v>
          </cell>
          <cell r="T21" t="str">
            <v>POST2013</v>
          </cell>
        </row>
        <row r="22">
          <cell r="B22" t="str">
            <v>Premium HVAC Equipment-New</v>
          </cell>
          <cell r="C22" t="str">
            <v>POST2013</v>
          </cell>
          <cell r="D22" t="str">
            <v>POST2013</v>
          </cell>
          <cell r="E22" t="str">
            <v>POST2013</v>
          </cell>
          <cell r="F22" t="str">
            <v>POST2013</v>
          </cell>
          <cell r="G22" t="str">
            <v>POST2013</v>
          </cell>
          <cell r="H22" t="str">
            <v>POST2013</v>
          </cell>
          <cell r="I22" t="str">
            <v>POST2013</v>
          </cell>
          <cell r="J22" t="str">
            <v>POST2013</v>
          </cell>
          <cell r="K22" t="str">
            <v>POST2013</v>
          </cell>
          <cell r="L22" t="str">
            <v>POST2013</v>
          </cell>
          <cell r="M22" t="str">
            <v>POST2013</v>
          </cell>
          <cell r="N22" t="str">
            <v>POST2013</v>
          </cell>
          <cell r="O22" t="str">
            <v>POST2013</v>
          </cell>
          <cell r="P22" t="str">
            <v>POST2013</v>
          </cell>
          <cell r="Q22" t="str">
            <v>POST2013</v>
          </cell>
          <cell r="R22" t="str">
            <v>POST2013</v>
          </cell>
          <cell r="S22" t="str">
            <v>POST2013</v>
          </cell>
          <cell r="T22" t="str">
            <v>POST2013</v>
          </cell>
        </row>
        <row r="23">
          <cell r="B23" t="str">
            <v>Premium HVAC Equipment-NR</v>
          </cell>
          <cell r="C23" t="str">
            <v>POST2013</v>
          </cell>
          <cell r="D23" t="str">
            <v>POST2013</v>
          </cell>
          <cell r="E23" t="str">
            <v>POST2013</v>
          </cell>
          <cell r="F23" t="str">
            <v>POST2013</v>
          </cell>
          <cell r="G23" t="str">
            <v>POST2013</v>
          </cell>
          <cell r="H23" t="str">
            <v>POST2013</v>
          </cell>
          <cell r="I23" t="str">
            <v>POST2013</v>
          </cell>
          <cell r="J23" t="str">
            <v>POST2013</v>
          </cell>
          <cell r="K23" t="str">
            <v>POST2013</v>
          </cell>
          <cell r="L23" t="str">
            <v>POST2013</v>
          </cell>
          <cell r="M23" t="str">
            <v>POST2013</v>
          </cell>
          <cell r="N23" t="str">
            <v>POST2013</v>
          </cell>
          <cell r="O23" t="str">
            <v>POST2013</v>
          </cell>
          <cell r="P23" t="str">
            <v>POST2013</v>
          </cell>
          <cell r="Q23" t="str">
            <v>POST2013</v>
          </cell>
          <cell r="R23" t="str">
            <v>POST2013</v>
          </cell>
          <cell r="S23" t="str">
            <v>POST2013</v>
          </cell>
          <cell r="T23" t="str">
            <v>POST2013</v>
          </cell>
        </row>
        <row r="24">
          <cell r="B24" t="str">
            <v>Glass-New</v>
          </cell>
          <cell r="C24" t="str">
            <v>POST2013</v>
          </cell>
          <cell r="D24" t="str">
            <v>POST2013</v>
          </cell>
          <cell r="E24" t="str">
            <v>POST2013</v>
          </cell>
          <cell r="F24" t="str">
            <v>POST2013</v>
          </cell>
          <cell r="G24" t="str">
            <v>POST2013</v>
          </cell>
          <cell r="H24" t="str">
            <v>POST2013</v>
          </cell>
          <cell r="I24" t="str">
            <v>POST2013</v>
          </cell>
          <cell r="J24" t="str">
            <v>POST2013</v>
          </cell>
          <cell r="K24" t="str">
            <v>POST2013</v>
          </cell>
          <cell r="L24" t="str">
            <v>POST2013</v>
          </cell>
          <cell r="M24" t="str">
            <v>POST2013</v>
          </cell>
          <cell r="N24" t="str">
            <v>POST2013</v>
          </cell>
          <cell r="O24" t="str">
            <v>POST2013</v>
          </cell>
          <cell r="P24" t="str">
            <v>POST2013</v>
          </cell>
          <cell r="Q24" t="str">
            <v>POST2013</v>
          </cell>
          <cell r="R24" t="str">
            <v>POST2013</v>
          </cell>
          <cell r="S24" t="str">
            <v>POST2013</v>
          </cell>
          <cell r="T24" t="str">
            <v>POST2013</v>
          </cell>
        </row>
        <row r="25">
          <cell r="B25" t="str">
            <v>Glass-NR</v>
          </cell>
          <cell r="C25" t="str">
            <v>POST2013</v>
          </cell>
          <cell r="D25" t="str">
            <v>POST2013</v>
          </cell>
          <cell r="E25" t="str">
            <v>POST2013</v>
          </cell>
          <cell r="F25" t="str">
            <v>POST2013</v>
          </cell>
          <cell r="G25" t="str">
            <v>POST2013</v>
          </cell>
          <cell r="H25" t="str">
            <v>POST2013</v>
          </cell>
          <cell r="I25" t="str">
            <v>POST2013</v>
          </cell>
          <cell r="J25" t="str">
            <v>POST2013</v>
          </cell>
          <cell r="K25" t="str">
            <v>POST2013</v>
          </cell>
          <cell r="L25" t="str">
            <v>POST2013</v>
          </cell>
          <cell r="M25" t="str">
            <v>POST2013</v>
          </cell>
          <cell r="N25" t="str">
            <v>POST2013</v>
          </cell>
          <cell r="O25" t="str">
            <v>POST2013</v>
          </cell>
          <cell r="P25" t="str">
            <v>POST2013</v>
          </cell>
          <cell r="Q25" t="str">
            <v>POST2013</v>
          </cell>
          <cell r="R25" t="str">
            <v>POST2013</v>
          </cell>
          <cell r="S25" t="str">
            <v>POST2013</v>
          </cell>
          <cell r="T25" t="str">
            <v>POST2013</v>
          </cell>
        </row>
        <row r="26">
          <cell r="B26" t="str">
            <v>Glass-Retro</v>
          </cell>
          <cell r="C26" t="str">
            <v>_PRE2013</v>
          </cell>
          <cell r="D26" t="str">
            <v>_PRE2013</v>
          </cell>
          <cell r="E26" t="str">
            <v>_PRE2013</v>
          </cell>
          <cell r="F26" t="str">
            <v>_PRE2013</v>
          </cell>
          <cell r="G26" t="str">
            <v>_PRE2013</v>
          </cell>
          <cell r="H26" t="str">
            <v>_PRE2013</v>
          </cell>
          <cell r="I26" t="str">
            <v>_PRE2013</v>
          </cell>
          <cell r="J26" t="str">
            <v>_PRE2013</v>
          </cell>
          <cell r="K26" t="str">
            <v>_PRE2013</v>
          </cell>
          <cell r="L26" t="str">
            <v>_PRE2013</v>
          </cell>
          <cell r="M26" t="str">
            <v>_PRE2013</v>
          </cell>
          <cell r="N26" t="str">
            <v>_PRE2013</v>
          </cell>
          <cell r="O26" t="str">
            <v>_PRE2013</v>
          </cell>
          <cell r="P26" t="str">
            <v>_PRE2013</v>
          </cell>
          <cell r="Q26" t="str">
            <v>_PRE2013</v>
          </cell>
          <cell r="R26" t="str">
            <v>_PRE2013</v>
          </cell>
          <cell r="S26" t="str">
            <v>_PRE2013</v>
          </cell>
          <cell r="T26" t="str">
            <v>_PRE2013</v>
          </cell>
        </row>
        <row r="27">
          <cell r="B27" t="str">
            <v>Advanced Rooftop Controller-New</v>
          </cell>
          <cell r="C27" t="str">
            <v>POST2013</v>
          </cell>
          <cell r="D27" t="str">
            <v>POST2013</v>
          </cell>
          <cell r="E27" t="str">
            <v>POST2013</v>
          </cell>
          <cell r="F27" t="str">
            <v>POST2013</v>
          </cell>
          <cell r="G27" t="str">
            <v>POST2013</v>
          </cell>
          <cell r="H27" t="str">
            <v>POST2013</v>
          </cell>
          <cell r="I27" t="str">
            <v>POST2013</v>
          </cell>
          <cell r="J27" t="str">
            <v>POST2013</v>
          </cell>
          <cell r="K27" t="str">
            <v>POST2013</v>
          </cell>
          <cell r="L27" t="str">
            <v>POST2013</v>
          </cell>
          <cell r="M27" t="str">
            <v>POST2013</v>
          </cell>
          <cell r="N27" t="str">
            <v>POST2013</v>
          </cell>
          <cell r="O27" t="str">
            <v>POST2013</v>
          </cell>
          <cell r="P27" t="str">
            <v>POST2013</v>
          </cell>
          <cell r="Q27" t="str">
            <v>POST2013</v>
          </cell>
          <cell r="R27" t="str">
            <v>POST2013</v>
          </cell>
          <cell r="S27" t="str">
            <v>POST2013</v>
          </cell>
          <cell r="T27" t="str">
            <v>POST2013</v>
          </cell>
        </row>
        <row r="28">
          <cell r="B28" t="str">
            <v>Advanced Rooftop Controller-NR</v>
          </cell>
          <cell r="C28" t="str">
            <v>POST2013</v>
          </cell>
          <cell r="D28" t="str">
            <v>POST2013</v>
          </cell>
          <cell r="E28" t="str">
            <v>POST2013</v>
          </cell>
          <cell r="F28" t="str">
            <v>POST2013</v>
          </cell>
          <cell r="G28" t="str">
            <v>POST2013</v>
          </cell>
          <cell r="H28" t="str">
            <v>POST2013</v>
          </cell>
          <cell r="I28" t="str">
            <v>POST2013</v>
          </cell>
          <cell r="J28" t="str">
            <v>POST2013</v>
          </cell>
          <cell r="K28" t="str">
            <v>POST2013</v>
          </cell>
          <cell r="L28" t="str">
            <v>POST2013</v>
          </cell>
          <cell r="M28" t="str">
            <v>POST2013</v>
          </cell>
          <cell r="N28" t="str">
            <v>POST2013</v>
          </cell>
          <cell r="O28" t="str">
            <v>POST2013</v>
          </cell>
          <cell r="P28" t="str">
            <v>POST2013</v>
          </cell>
          <cell r="Q28" t="str">
            <v>POST2013</v>
          </cell>
          <cell r="R28" t="str">
            <v>POST2013</v>
          </cell>
          <cell r="S28" t="str">
            <v>POST2013</v>
          </cell>
          <cell r="T28" t="str">
            <v>POST2013</v>
          </cell>
        </row>
        <row r="29">
          <cell r="B29" t="str">
            <v>Advanced Rooftop Controller-Retro</v>
          </cell>
          <cell r="C29" t="str">
            <v>_PRE2013</v>
          </cell>
          <cell r="D29" t="str">
            <v>_PRE2013</v>
          </cell>
          <cell r="E29" t="str">
            <v>_PRE2013</v>
          </cell>
          <cell r="F29" t="str">
            <v>_PRE2013</v>
          </cell>
          <cell r="G29" t="str">
            <v>_PRE2013</v>
          </cell>
          <cell r="H29" t="str">
            <v>_PRE2013</v>
          </cell>
          <cell r="I29" t="str">
            <v>_PRE2013</v>
          </cell>
          <cell r="J29" t="str">
            <v>_PRE2013</v>
          </cell>
          <cell r="K29" t="str">
            <v>_PRE2013</v>
          </cell>
          <cell r="L29" t="str">
            <v>_PRE2013</v>
          </cell>
          <cell r="M29" t="str">
            <v>_PRE2013</v>
          </cell>
          <cell r="N29" t="str">
            <v>_PRE2013</v>
          </cell>
          <cell r="O29" t="str">
            <v>_PRE2013</v>
          </cell>
          <cell r="P29" t="str">
            <v>_PRE2013</v>
          </cell>
          <cell r="Q29" t="str">
            <v>_PRE2013</v>
          </cell>
          <cell r="R29" t="str">
            <v>_PRE2013</v>
          </cell>
          <cell r="S29" t="str">
            <v>_PRE2013</v>
          </cell>
          <cell r="T29" t="str">
            <v>_PRE2013</v>
          </cell>
        </row>
        <row r="30">
          <cell r="B30" t="str">
            <v>Variable Speed Chiller-New</v>
          </cell>
          <cell r="C30" t="str">
            <v>POST2013</v>
          </cell>
          <cell r="D30" t="str">
            <v>POST2013</v>
          </cell>
          <cell r="E30" t="str">
            <v>POST2013</v>
          </cell>
          <cell r="F30" t="str">
            <v>POST2013</v>
          </cell>
          <cell r="G30" t="str">
            <v>POST2013</v>
          </cell>
          <cell r="H30" t="str">
            <v>POST2013</v>
          </cell>
          <cell r="I30" t="str">
            <v>POST2013</v>
          </cell>
          <cell r="J30" t="str">
            <v>POST2013</v>
          </cell>
          <cell r="K30" t="str">
            <v>POST2013</v>
          </cell>
          <cell r="L30" t="str">
            <v>POST2013</v>
          </cell>
          <cell r="M30" t="str">
            <v>POST2013</v>
          </cell>
          <cell r="N30" t="str">
            <v>POST2013</v>
          </cell>
          <cell r="O30" t="str">
            <v>POST2013</v>
          </cell>
          <cell r="P30" t="str">
            <v>POST2013</v>
          </cell>
          <cell r="Q30" t="str">
            <v>POST2013</v>
          </cell>
          <cell r="R30" t="str">
            <v>POST2013</v>
          </cell>
          <cell r="S30" t="str">
            <v>POST2013</v>
          </cell>
          <cell r="T30" t="str">
            <v>POST2013</v>
          </cell>
        </row>
        <row r="31">
          <cell r="B31" t="str">
            <v>Variable Speed Chiller-NR</v>
          </cell>
          <cell r="C31" t="str">
            <v>POST2013</v>
          </cell>
          <cell r="D31" t="str">
            <v>POST2013</v>
          </cell>
          <cell r="E31" t="str">
            <v>POST2013</v>
          </cell>
          <cell r="F31" t="str">
            <v>POST2013</v>
          </cell>
          <cell r="G31" t="str">
            <v>POST2013</v>
          </cell>
          <cell r="H31" t="str">
            <v>POST2013</v>
          </cell>
          <cell r="I31" t="str">
            <v>POST2013</v>
          </cell>
          <cell r="J31" t="str">
            <v>POST2013</v>
          </cell>
          <cell r="K31" t="str">
            <v>POST2013</v>
          </cell>
          <cell r="L31" t="str">
            <v>POST2013</v>
          </cell>
          <cell r="M31" t="str">
            <v>POST2013</v>
          </cell>
          <cell r="N31" t="str">
            <v>POST2013</v>
          </cell>
          <cell r="O31" t="str">
            <v>POST2013</v>
          </cell>
          <cell r="P31" t="str">
            <v>POST2013</v>
          </cell>
          <cell r="Q31" t="str">
            <v>POST2013</v>
          </cell>
          <cell r="R31" t="str">
            <v>POST2013</v>
          </cell>
          <cell r="S31" t="str">
            <v>POST2013</v>
          </cell>
          <cell r="T31" t="str">
            <v>POST2013</v>
          </cell>
        </row>
        <row r="32">
          <cell r="B32" t="str">
            <v>Commercial EM-New</v>
          </cell>
          <cell r="C32" t="str">
            <v>POST2013</v>
          </cell>
          <cell r="D32" t="str">
            <v>POST2013</v>
          </cell>
          <cell r="E32" t="str">
            <v>POST2013</v>
          </cell>
          <cell r="F32" t="str">
            <v>POST2013</v>
          </cell>
          <cell r="G32" t="str">
            <v>POST2013</v>
          </cell>
          <cell r="H32" t="str">
            <v>POST2013</v>
          </cell>
          <cell r="I32" t="str">
            <v>POST2013</v>
          </cell>
          <cell r="J32" t="str">
            <v>POST2013</v>
          </cell>
          <cell r="K32" t="str">
            <v>POST2013</v>
          </cell>
          <cell r="L32" t="str">
            <v>POST2013</v>
          </cell>
          <cell r="M32" t="str">
            <v>POST2013</v>
          </cell>
          <cell r="N32" t="str">
            <v>POST2013</v>
          </cell>
          <cell r="O32" t="str">
            <v>POST2013</v>
          </cell>
          <cell r="P32" t="str">
            <v>POST2013</v>
          </cell>
          <cell r="Q32" t="str">
            <v>POST2013</v>
          </cell>
          <cell r="R32" t="str">
            <v>POST2013</v>
          </cell>
          <cell r="S32" t="str">
            <v>POST2013</v>
          </cell>
          <cell r="T32" t="str">
            <v>POST2013</v>
          </cell>
        </row>
        <row r="33">
          <cell r="B33" t="str">
            <v>Commercial EM-NR</v>
          </cell>
          <cell r="C33" t="str">
            <v>POST2013</v>
          </cell>
          <cell r="D33" t="str">
            <v>POST2013</v>
          </cell>
          <cell r="E33" t="str">
            <v>POST2013</v>
          </cell>
          <cell r="F33" t="str">
            <v>POST2013</v>
          </cell>
          <cell r="G33" t="str">
            <v>POST2013</v>
          </cell>
          <cell r="H33" t="str">
            <v>POST2013</v>
          </cell>
          <cell r="I33" t="str">
            <v>POST2013</v>
          </cell>
          <cell r="J33" t="str">
            <v>POST2013</v>
          </cell>
          <cell r="K33" t="str">
            <v>POST2013</v>
          </cell>
          <cell r="L33" t="str">
            <v>POST2013</v>
          </cell>
          <cell r="M33" t="str">
            <v>POST2013</v>
          </cell>
          <cell r="N33" t="str">
            <v>POST2013</v>
          </cell>
          <cell r="O33" t="str">
            <v>POST2013</v>
          </cell>
          <cell r="P33" t="str">
            <v>POST2013</v>
          </cell>
          <cell r="Q33" t="str">
            <v>POST2013</v>
          </cell>
          <cell r="R33" t="str">
            <v>POST2013</v>
          </cell>
          <cell r="S33" t="str">
            <v>POST2013</v>
          </cell>
          <cell r="T33" t="str">
            <v>POST2013</v>
          </cell>
        </row>
        <row r="34">
          <cell r="B34" t="str">
            <v>Commercial EM-Retro</v>
          </cell>
          <cell r="C34" t="str">
            <v>_PRE2013</v>
          </cell>
          <cell r="D34" t="str">
            <v>_PRE2013</v>
          </cell>
          <cell r="E34" t="str">
            <v>_PRE2013</v>
          </cell>
          <cell r="F34" t="str">
            <v>_PRE2013</v>
          </cell>
          <cell r="G34" t="str">
            <v>_PRE2013</v>
          </cell>
          <cell r="H34" t="str">
            <v>_PRE2013</v>
          </cell>
          <cell r="I34" t="str">
            <v>_PRE2013</v>
          </cell>
          <cell r="J34" t="str">
            <v>_PRE2013</v>
          </cell>
          <cell r="K34" t="str">
            <v>_PRE2013</v>
          </cell>
          <cell r="L34" t="str">
            <v>_PRE2013</v>
          </cell>
          <cell r="M34" t="str">
            <v>_PRE2013</v>
          </cell>
          <cell r="N34" t="str">
            <v>_PRE2013</v>
          </cell>
          <cell r="O34" t="str">
            <v>_PRE2013</v>
          </cell>
          <cell r="P34" t="str">
            <v>_PRE2013</v>
          </cell>
          <cell r="Q34" t="str">
            <v>_PRE2013</v>
          </cell>
          <cell r="R34" t="str">
            <v>_PRE2013</v>
          </cell>
          <cell r="S34" t="str">
            <v>_PRE2013</v>
          </cell>
          <cell r="T34" t="str">
            <v>_PRE2013</v>
          </cell>
        </row>
        <row r="35">
          <cell r="B35" t="str">
            <v>Evaporative Assist Cooling-New</v>
          </cell>
          <cell r="C35" t="str">
            <v>POST2013</v>
          </cell>
          <cell r="D35" t="str">
            <v>POST2013</v>
          </cell>
          <cell r="E35" t="str">
            <v>POST2013</v>
          </cell>
          <cell r="F35" t="str">
            <v>POST2013</v>
          </cell>
          <cell r="G35" t="str">
            <v>POST2013</v>
          </cell>
          <cell r="H35" t="str">
            <v>POST2013</v>
          </cell>
          <cell r="I35" t="str">
            <v>POST2013</v>
          </cell>
          <cell r="J35" t="str">
            <v>POST2013</v>
          </cell>
          <cell r="K35" t="str">
            <v>POST2013</v>
          </cell>
          <cell r="L35" t="str">
            <v>POST2013</v>
          </cell>
          <cell r="M35" t="str">
            <v>POST2013</v>
          </cell>
          <cell r="N35" t="str">
            <v>POST2013</v>
          </cell>
          <cell r="O35" t="str">
            <v>POST2013</v>
          </cell>
          <cell r="P35" t="str">
            <v>POST2013</v>
          </cell>
          <cell r="Q35" t="str">
            <v>POST2013</v>
          </cell>
          <cell r="R35" t="str">
            <v>POST2013</v>
          </cell>
          <cell r="S35" t="str">
            <v>POST2013</v>
          </cell>
          <cell r="T35" t="str">
            <v>POST2013</v>
          </cell>
        </row>
        <row r="36">
          <cell r="B36" t="str">
            <v>Evaporative Assist Cooling-NR</v>
          </cell>
          <cell r="C36" t="str">
            <v>POST2013</v>
          </cell>
          <cell r="D36" t="str">
            <v>POST2013</v>
          </cell>
          <cell r="E36" t="str">
            <v>POST2013</v>
          </cell>
          <cell r="F36" t="str">
            <v>POST2013</v>
          </cell>
          <cell r="G36" t="str">
            <v>POST2013</v>
          </cell>
          <cell r="H36" t="str">
            <v>POST2013</v>
          </cell>
          <cell r="I36" t="str">
            <v>POST2013</v>
          </cell>
          <cell r="J36" t="str">
            <v>POST2013</v>
          </cell>
          <cell r="K36" t="str">
            <v>POST2013</v>
          </cell>
          <cell r="L36" t="str">
            <v>POST2013</v>
          </cell>
          <cell r="M36" t="str">
            <v>POST2013</v>
          </cell>
          <cell r="N36" t="str">
            <v>POST2013</v>
          </cell>
          <cell r="O36" t="str">
            <v>POST2013</v>
          </cell>
          <cell r="P36" t="str">
            <v>POST2013</v>
          </cell>
          <cell r="Q36" t="str">
            <v>POST2013</v>
          </cell>
          <cell r="R36" t="str">
            <v>POST2013</v>
          </cell>
          <cell r="S36" t="str">
            <v>POST2013</v>
          </cell>
          <cell r="T36" t="str">
            <v>POST2013</v>
          </cell>
        </row>
        <row r="37">
          <cell r="B37" t="str">
            <v>Economizer-Retro</v>
          </cell>
          <cell r="C37" t="str">
            <v>POST2013</v>
          </cell>
          <cell r="D37" t="str">
            <v>POST2013</v>
          </cell>
          <cell r="E37" t="str">
            <v>POST2013</v>
          </cell>
          <cell r="F37" t="str">
            <v>POST2013</v>
          </cell>
          <cell r="G37" t="str">
            <v>POST2013</v>
          </cell>
          <cell r="H37" t="str">
            <v>POST2013</v>
          </cell>
          <cell r="I37" t="str">
            <v>POST2013</v>
          </cell>
          <cell r="J37" t="str">
            <v>POST2013</v>
          </cell>
          <cell r="K37" t="str">
            <v>POST2013</v>
          </cell>
          <cell r="L37" t="str">
            <v>POST2013</v>
          </cell>
          <cell r="M37" t="str">
            <v>POST2013</v>
          </cell>
          <cell r="N37" t="str">
            <v>POST2013</v>
          </cell>
          <cell r="O37" t="str">
            <v>POST2013</v>
          </cell>
          <cell r="P37" t="str">
            <v>POST2013</v>
          </cell>
          <cell r="Q37" t="str">
            <v>POST2013</v>
          </cell>
          <cell r="R37" t="str">
            <v>POST2013</v>
          </cell>
          <cell r="S37" t="str">
            <v>POST2013</v>
          </cell>
          <cell r="T37" t="str">
            <v>POST2013</v>
          </cell>
        </row>
        <row r="38">
          <cell r="B38" t="str">
            <v>Demand Control Ventilation-New</v>
          </cell>
          <cell r="C38" t="str">
            <v>POST2013</v>
          </cell>
          <cell r="D38" t="str">
            <v>POST2013</v>
          </cell>
          <cell r="E38" t="str">
            <v>POST2013</v>
          </cell>
          <cell r="F38" t="str">
            <v>POST2013</v>
          </cell>
          <cell r="G38" t="str">
            <v>POST2013</v>
          </cell>
          <cell r="H38" t="str">
            <v>POST2013</v>
          </cell>
          <cell r="I38" t="str">
            <v>POST2013</v>
          </cell>
          <cell r="J38" t="str">
            <v>POST2013</v>
          </cell>
          <cell r="K38" t="str">
            <v>POST2013</v>
          </cell>
          <cell r="L38" t="str">
            <v>POST2013</v>
          </cell>
          <cell r="M38" t="str">
            <v>POST2013</v>
          </cell>
          <cell r="N38" t="str">
            <v>POST2013</v>
          </cell>
          <cell r="O38" t="str">
            <v>POST2013</v>
          </cell>
          <cell r="P38" t="str">
            <v>POST2013</v>
          </cell>
          <cell r="Q38" t="str">
            <v>POST2013</v>
          </cell>
          <cell r="R38" t="str">
            <v>POST2013</v>
          </cell>
          <cell r="S38" t="str">
            <v>POST2013</v>
          </cell>
          <cell r="T38" t="str">
            <v>POST2013</v>
          </cell>
        </row>
        <row r="39">
          <cell r="B39" t="str">
            <v>Demand Control Ventilation-NR</v>
          </cell>
          <cell r="C39" t="str">
            <v>POST2013</v>
          </cell>
          <cell r="D39" t="str">
            <v>POST2013</v>
          </cell>
          <cell r="E39" t="str">
            <v>POST2013</v>
          </cell>
          <cell r="F39" t="str">
            <v>POST2013</v>
          </cell>
          <cell r="G39" t="str">
            <v>POST2013</v>
          </cell>
          <cell r="H39" t="str">
            <v>POST2013</v>
          </cell>
          <cell r="I39" t="str">
            <v>POST2013</v>
          </cell>
          <cell r="J39" t="str">
            <v>POST2013</v>
          </cell>
          <cell r="K39" t="str">
            <v>POST2013</v>
          </cell>
          <cell r="L39" t="str">
            <v>POST2013</v>
          </cell>
          <cell r="M39" t="str">
            <v>POST2013</v>
          </cell>
          <cell r="N39" t="str">
            <v>POST2013</v>
          </cell>
          <cell r="O39" t="str">
            <v>POST2013</v>
          </cell>
          <cell r="P39" t="str">
            <v>POST2013</v>
          </cell>
          <cell r="Q39" t="str">
            <v>POST2013</v>
          </cell>
          <cell r="R39" t="str">
            <v>POST2013</v>
          </cell>
          <cell r="S39" t="str">
            <v>POST2013</v>
          </cell>
          <cell r="T39" t="str">
            <v>POST2013</v>
          </cell>
        </row>
        <row r="40">
          <cell r="B40" t="str">
            <v>Demand Control Ventilation-Retro</v>
          </cell>
          <cell r="C40" t="str">
            <v>_PRE2013</v>
          </cell>
          <cell r="D40" t="str">
            <v>_PRE2013</v>
          </cell>
          <cell r="E40" t="str">
            <v>_PRE2013</v>
          </cell>
          <cell r="F40" t="str">
            <v>_PRE2013</v>
          </cell>
          <cell r="G40" t="str">
            <v>_PRE2013</v>
          </cell>
          <cell r="H40" t="str">
            <v>_PRE2013</v>
          </cell>
          <cell r="I40" t="str">
            <v>_PRE2013</v>
          </cell>
          <cell r="J40" t="str">
            <v>_PRE2013</v>
          </cell>
          <cell r="K40" t="str">
            <v>_PRE2013</v>
          </cell>
          <cell r="L40" t="str">
            <v>_PRE2013</v>
          </cell>
          <cell r="M40" t="str">
            <v>_PRE2013</v>
          </cell>
          <cell r="N40" t="str">
            <v>_PRE2013</v>
          </cell>
          <cell r="O40" t="str">
            <v>_PRE2013</v>
          </cell>
          <cell r="P40" t="str">
            <v>_PRE2013</v>
          </cell>
          <cell r="Q40" t="str">
            <v>_PRE2013</v>
          </cell>
          <cell r="R40" t="str">
            <v>_PRE2013</v>
          </cell>
          <cell r="S40" t="str">
            <v>_PRE2013</v>
          </cell>
          <cell r="T40" t="str">
            <v>_PRE2013</v>
          </cell>
        </row>
        <row r="41">
          <cell r="B41" t="str">
            <v>Premium Fume Hood-NR</v>
          </cell>
          <cell r="C41" t="str">
            <v>POST2013</v>
          </cell>
          <cell r="D41" t="str">
            <v>POST2013</v>
          </cell>
          <cell r="E41" t="str">
            <v>POST2013</v>
          </cell>
          <cell r="F41" t="str">
            <v>POST2013</v>
          </cell>
          <cell r="G41" t="str">
            <v>POST2013</v>
          </cell>
          <cell r="H41" t="str">
            <v>POST2013</v>
          </cell>
          <cell r="I41" t="str">
            <v>POST2013</v>
          </cell>
          <cell r="J41" t="str">
            <v>POST2013</v>
          </cell>
          <cell r="K41" t="str">
            <v>POST2013</v>
          </cell>
          <cell r="L41" t="str">
            <v>POST2013</v>
          </cell>
          <cell r="M41" t="str">
            <v>POST2013</v>
          </cell>
          <cell r="N41" t="str">
            <v>POST2013</v>
          </cell>
          <cell r="O41" t="str">
            <v>POST2013</v>
          </cell>
          <cell r="P41" t="str">
            <v>POST2013</v>
          </cell>
          <cell r="Q41" t="str">
            <v>POST2013</v>
          </cell>
          <cell r="R41" t="str">
            <v>POST2013</v>
          </cell>
          <cell r="S41" t="str">
            <v>POST2013</v>
          </cell>
          <cell r="T41" t="str">
            <v>POST2013</v>
          </cell>
        </row>
        <row r="42">
          <cell r="B42" t="str">
            <v>DCV Restaurant Hood-Retro</v>
          </cell>
          <cell r="C42" t="str">
            <v>_PRE2013</v>
          </cell>
          <cell r="D42" t="str">
            <v>_PRE2013</v>
          </cell>
          <cell r="E42" t="str">
            <v>_PRE2013</v>
          </cell>
          <cell r="F42" t="str">
            <v>_PRE2013</v>
          </cell>
          <cell r="G42" t="str">
            <v>_PRE2013</v>
          </cell>
          <cell r="H42" t="str">
            <v>_PRE2013</v>
          </cell>
          <cell r="I42" t="str">
            <v>_PRE2013</v>
          </cell>
          <cell r="J42" t="str">
            <v>_PRE2013</v>
          </cell>
          <cell r="K42" t="str">
            <v>_PRE2013</v>
          </cell>
          <cell r="L42" t="str">
            <v>_PRE2013</v>
          </cell>
          <cell r="M42" t="str">
            <v>_PRE2013</v>
          </cell>
          <cell r="N42" t="str">
            <v>_PRE2013</v>
          </cell>
          <cell r="O42" t="str">
            <v>_PRE2013</v>
          </cell>
          <cell r="P42" t="str">
            <v>_PRE2013</v>
          </cell>
          <cell r="Q42" t="str">
            <v>_PRE2013</v>
          </cell>
          <cell r="R42" t="str">
            <v>_PRE2013</v>
          </cell>
          <cell r="S42" t="str">
            <v>_PRE2013</v>
          </cell>
          <cell r="T42" t="str">
            <v>_PRE2013</v>
          </cell>
        </row>
        <row r="43">
          <cell r="B43" t="str">
            <v>DCV Parking Garage-Retro</v>
          </cell>
          <cell r="C43" t="str">
            <v>_PRE2013</v>
          </cell>
          <cell r="D43" t="str">
            <v>_PRE2013</v>
          </cell>
          <cell r="E43" t="str">
            <v>_PRE2013</v>
          </cell>
          <cell r="F43" t="str">
            <v>_PRE2013</v>
          </cell>
          <cell r="G43" t="str">
            <v>_PRE2013</v>
          </cell>
          <cell r="H43" t="str">
            <v>_PRE2013</v>
          </cell>
          <cell r="I43" t="str">
            <v>_PRE2013</v>
          </cell>
          <cell r="J43" t="str">
            <v>_PRE2013</v>
          </cell>
          <cell r="K43" t="str">
            <v>_PRE2013</v>
          </cell>
          <cell r="L43" t="str">
            <v>_PRE2013</v>
          </cell>
          <cell r="M43" t="str">
            <v>_PRE2013</v>
          </cell>
          <cell r="N43" t="str">
            <v>_PRE2013</v>
          </cell>
          <cell r="O43" t="str">
            <v>_PRE2013</v>
          </cell>
          <cell r="P43" t="str">
            <v>_PRE2013</v>
          </cell>
          <cell r="Q43" t="str">
            <v>_PRE2013</v>
          </cell>
          <cell r="R43" t="str">
            <v>_PRE2013</v>
          </cell>
          <cell r="S43" t="str">
            <v>_PRE2013</v>
          </cell>
          <cell r="T43" t="str">
            <v>_PRE2013</v>
          </cell>
        </row>
        <row r="44">
          <cell r="B44" t="str">
            <v>Weatherization - School-Retro</v>
          </cell>
          <cell r="C44" t="str">
            <v>_PRE2013</v>
          </cell>
          <cell r="D44" t="str">
            <v>_PRE2013</v>
          </cell>
          <cell r="E44" t="str">
            <v>_PRE2013</v>
          </cell>
          <cell r="F44" t="str">
            <v>_PRE2013</v>
          </cell>
          <cell r="G44" t="str">
            <v>_PRE2013</v>
          </cell>
          <cell r="H44" t="str">
            <v>_PRE2013</v>
          </cell>
          <cell r="I44" t="str">
            <v>_PRE2013</v>
          </cell>
          <cell r="J44" t="str">
            <v>_PRE2013</v>
          </cell>
          <cell r="K44" t="str">
            <v>_PRE2013</v>
          </cell>
          <cell r="L44" t="str">
            <v>_PRE2013</v>
          </cell>
          <cell r="M44" t="str">
            <v>_PRE2013</v>
          </cell>
          <cell r="N44" t="str">
            <v>_PRE2013</v>
          </cell>
          <cell r="O44" t="str">
            <v>_PRE2013</v>
          </cell>
          <cell r="P44" t="str">
            <v>_PRE2013</v>
          </cell>
          <cell r="Q44" t="str">
            <v>_PRE2013</v>
          </cell>
          <cell r="R44" t="str">
            <v>_PRE2013</v>
          </cell>
          <cell r="S44" t="str">
            <v>_PRE2013</v>
          </cell>
          <cell r="T44" t="str">
            <v>_PRE2013</v>
          </cell>
        </row>
        <row r="45">
          <cell r="B45" t="str">
            <v>Energy Recovery Ventilator-NR</v>
          </cell>
          <cell r="C45" t="str">
            <v>POST2013</v>
          </cell>
          <cell r="D45" t="str">
            <v>POST2013</v>
          </cell>
          <cell r="E45" t="str">
            <v>POST2013</v>
          </cell>
          <cell r="F45" t="str">
            <v>POST2013</v>
          </cell>
          <cell r="G45" t="str">
            <v>POST2013</v>
          </cell>
          <cell r="H45" t="str">
            <v>POST2013</v>
          </cell>
          <cell r="I45" t="str">
            <v>POST2013</v>
          </cell>
          <cell r="J45" t="str">
            <v>POST2013</v>
          </cell>
          <cell r="K45" t="str">
            <v>POST2013</v>
          </cell>
          <cell r="L45" t="str">
            <v>POST2013</v>
          </cell>
          <cell r="M45" t="str">
            <v>POST2013</v>
          </cell>
          <cell r="N45" t="str">
            <v>POST2013</v>
          </cell>
          <cell r="O45" t="str">
            <v>POST2013</v>
          </cell>
          <cell r="P45" t="str">
            <v>POST2013</v>
          </cell>
          <cell r="Q45" t="str">
            <v>POST2013</v>
          </cell>
          <cell r="R45" t="str">
            <v>POST2013</v>
          </cell>
          <cell r="S45" t="str">
            <v>POST2013</v>
          </cell>
          <cell r="T45" t="str">
            <v>POST2013</v>
          </cell>
        </row>
        <row r="46">
          <cell r="B46" t="str">
            <v>AC Heat Recovery for Water Heating-NR</v>
          </cell>
          <cell r="C46" t="str">
            <v>POST2013</v>
          </cell>
          <cell r="D46" t="str">
            <v>POST2013</v>
          </cell>
          <cell r="E46" t="str">
            <v>POST2013</v>
          </cell>
          <cell r="F46" t="str">
            <v>POST2013</v>
          </cell>
          <cell r="G46" t="str">
            <v>POST2013</v>
          </cell>
          <cell r="H46" t="str">
            <v>POST2013</v>
          </cell>
          <cell r="I46" t="str">
            <v>POST2013</v>
          </cell>
          <cell r="J46" t="str">
            <v>POST2013</v>
          </cell>
          <cell r="K46" t="str">
            <v>POST2013</v>
          </cell>
          <cell r="L46" t="str">
            <v>POST2013</v>
          </cell>
          <cell r="M46" t="str">
            <v>POST2013</v>
          </cell>
          <cell r="N46" t="str">
            <v>POST2013</v>
          </cell>
          <cell r="O46" t="str">
            <v>POST2013</v>
          </cell>
          <cell r="P46" t="str">
            <v>POST2013</v>
          </cell>
          <cell r="Q46" t="str">
            <v>POST2013</v>
          </cell>
          <cell r="R46" t="str">
            <v>POST2013</v>
          </cell>
          <cell r="S46" t="str">
            <v>POST2013</v>
          </cell>
          <cell r="T46" t="str">
            <v>POST2013</v>
          </cell>
        </row>
        <row r="47">
          <cell r="B47" t="str">
            <v>Room Occupancy Sensors in Lodging-Retro</v>
          </cell>
          <cell r="C47" t="str">
            <v>_PRE2013</v>
          </cell>
          <cell r="D47" t="str">
            <v>_PRE2013</v>
          </cell>
          <cell r="E47" t="str">
            <v>_PRE2013</v>
          </cell>
          <cell r="F47" t="str">
            <v>_PRE2013</v>
          </cell>
          <cell r="G47" t="str">
            <v>_PRE2013</v>
          </cell>
          <cell r="H47" t="str">
            <v>_PRE2013</v>
          </cell>
          <cell r="I47" t="str">
            <v>_PRE2013</v>
          </cell>
          <cell r="J47" t="str">
            <v>_PRE2013</v>
          </cell>
          <cell r="K47" t="str">
            <v>_PRE2013</v>
          </cell>
          <cell r="L47" t="str">
            <v>_PRE2013</v>
          </cell>
          <cell r="M47" t="str">
            <v>_PRE2013</v>
          </cell>
          <cell r="N47" t="str">
            <v>_PRE2013</v>
          </cell>
          <cell r="O47" t="str">
            <v>_PRE2013</v>
          </cell>
          <cell r="P47" t="str">
            <v>_PRE2013</v>
          </cell>
          <cell r="Q47" t="str">
            <v>_PRE2013</v>
          </cell>
          <cell r="R47" t="str">
            <v>_PRE2013</v>
          </cell>
          <cell r="S47" t="str">
            <v>_PRE2013</v>
          </cell>
          <cell r="T47" t="str">
            <v>_PRE2013</v>
          </cell>
        </row>
        <row r="48">
          <cell r="B48" t="str">
            <v>Chiller - chilled water retrofit-Retro</v>
          </cell>
          <cell r="C48" t="str">
            <v>_PRE2013</v>
          </cell>
          <cell r="D48" t="str">
            <v>_PRE2013</v>
          </cell>
          <cell r="E48" t="str">
            <v>_PRE2013</v>
          </cell>
          <cell r="F48" t="str">
            <v>_PRE2013</v>
          </cell>
          <cell r="G48" t="str">
            <v>_PRE2013</v>
          </cell>
          <cell r="H48" t="str">
            <v>_PRE2013</v>
          </cell>
          <cell r="I48" t="str">
            <v>_PRE2013</v>
          </cell>
          <cell r="J48" t="str">
            <v>_PRE2013</v>
          </cell>
          <cell r="K48" t="str">
            <v>_PRE2013</v>
          </cell>
          <cell r="L48" t="str">
            <v>_PRE2013</v>
          </cell>
          <cell r="M48" t="str">
            <v>_PRE2013</v>
          </cell>
          <cell r="N48" t="str">
            <v>_PRE2013</v>
          </cell>
          <cell r="O48" t="str">
            <v>_PRE2013</v>
          </cell>
          <cell r="P48" t="str">
            <v>_PRE2013</v>
          </cell>
          <cell r="Q48" t="str">
            <v>_PRE2013</v>
          </cell>
          <cell r="R48" t="str">
            <v>_PRE2013</v>
          </cell>
          <cell r="S48" t="str">
            <v>_PRE2013</v>
          </cell>
          <cell r="T48" t="str">
            <v>_PRE2013</v>
          </cell>
        </row>
        <row r="49">
          <cell r="B49" t="str">
            <v>Chiller - equip retrofits-Retro</v>
          </cell>
          <cell r="C49" t="str">
            <v>_PRE2013</v>
          </cell>
          <cell r="D49" t="str">
            <v>_PRE2013</v>
          </cell>
          <cell r="E49" t="str">
            <v>_PRE2013</v>
          </cell>
          <cell r="F49" t="str">
            <v>_PRE2013</v>
          </cell>
          <cell r="G49" t="str">
            <v>_PRE2013</v>
          </cell>
          <cell r="H49" t="str">
            <v>_PRE2013</v>
          </cell>
          <cell r="I49" t="str">
            <v>_PRE2013</v>
          </cell>
          <cell r="J49" t="str">
            <v>_PRE2013</v>
          </cell>
          <cell r="K49" t="str">
            <v>_PRE2013</v>
          </cell>
          <cell r="L49" t="str">
            <v>_PRE2013</v>
          </cell>
          <cell r="M49" t="str">
            <v>_PRE2013</v>
          </cell>
          <cell r="N49" t="str">
            <v>_PRE2013</v>
          </cell>
          <cell r="O49" t="str">
            <v>_PRE2013</v>
          </cell>
          <cell r="P49" t="str">
            <v>_PRE2013</v>
          </cell>
          <cell r="Q49" t="str">
            <v>_PRE2013</v>
          </cell>
          <cell r="R49" t="str">
            <v>_PRE2013</v>
          </cell>
          <cell r="S49" t="str">
            <v>_PRE2013</v>
          </cell>
          <cell r="T49" t="str">
            <v>_PRE2013</v>
          </cell>
        </row>
        <row r="50">
          <cell r="B50" t="str">
            <v>Pool Blankets-Retro</v>
          </cell>
          <cell r="C50" t="str">
            <v>_PRE2013</v>
          </cell>
          <cell r="D50" t="str">
            <v>_PRE2013</v>
          </cell>
          <cell r="E50" t="str">
            <v>_PRE2013</v>
          </cell>
          <cell r="F50" t="str">
            <v>_PRE2013</v>
          </cell>
          <cell r="G50" t="str">
            <v>_PRE2013</v>
          </cell>
          <cell r="H50" t="str">
            <v>_PRE2013</v>
          </cell>
          <cell r="I50" t="str">
            <v>_PRE2013</v>
          </cell>
          <cell r="J50" t="str">
            <v>_PRE2013</v>
          </cell>
          <cell r="K50" t="str">
            <v>_PRE2013</v>
          </cell>
          <cell r="L50" t="str">
            <v>_PRE2013</v>
          </cell>
          <cell r="M50" t="str">
            <v>_PRE2013</v>
          </cell>
          <cell r="N50" t="str">
            <v>_PRE2013</v>
          </cell>
          <cell r="O50" t="str">
            <v>_PRE2013</v>
          </cell>
          <cell r="P50" t="str">
            <v>_PRE2013</v>
          </cell>
          <cell r="Q50" t="str">
            <v>_PRE2013</v>
          </cell>
          <cell r="R50" t="str">
            <v>_PRE2013</v>
          </cell>
          <cell r="S50" t="str">
            <v>_PRE2013</v>
          </cell>
          <cell r="T50" t="str">
            <v>_PRE2013</v>
          </cell>
        </row>
        <row r="51">
          <cell r="B51" t="str">
            <v>Web-Enabled Thermostats-Retro</v>
          </cell>
          <cell r="C51" t="str">
            <v>_PRE2013</v>
          </cell>
          <cell r="D51" t="str">
            <v>_PRE2013</v>
          </cell>
          <cell r="E51" t="str">
            <v>_PRE2013</v>
          </cell>
          <cell r="F51" t="str">
            <v>_PRE2013</v>
          </cell>
          <cell r="G51" t="str">
            <v>_PRE2013</v>
          </cell>
          <cell r="H51" t="str">
            <v>_PRE2013</v>
          </cell>
          <cell r="I51" t="str">
            <v>_PRE2013</v>
          </cell>
          <cell r="J51" t="str">
            <v>_PRE2013</v>
          </cell>
          <cell r="K51" t="str">
            <v>_PRE2013</v>
          </cell>
          <cell r="L51" t="str">
            <v>_PRE2013</v>
          </cell>
          <cell r="M51" t="str">
            <v>_PRE2013</v>
          </cell>
          <cell r="N51" t="str">
            <v>_PRE2013</v>
          </cell>
          <cell r="O51" t="str">
            <v>_PRE2013</v>
          </cell>
          <cell r="P51" t="str">
            <v>_PRE2013</v>
          </cell>
          <cell r="Q51" t="str">
            <v>_PRE2013</v>
          </cell>
          <cell r="R51" t="str">
            <v>_PRE2013</v>
          </cell>
          <cell r="S51" t="str">
            <v>_PRE2013</v>
          </cell>
          <cell r="T51" t="str">
            <v>_PRE2013</v>
          </cell>
        </row>
        <row r="52">
          <cell r="B52" t="str">
            <v>Garage CO2 ventilation-Retro</v>
          </cell>
          <cell r="C52" t="str">
            <v>_PRE2013</v>
          </cell>
          <cell r="D52" t="str">
            <v>_PRE2013</v>
          </cell>
          <cell r="E52" t="str">
            <v>_PRE2013</v>
          </cell>
          <cell r="F52" t="str">
            <v>_PRE2013</v>
          </cell>
          <cell r="G52" t="str">
            <v>_PRE2013</v>
          </cell>
          <cell r="H52" t="str">
            <v>_PRE2013</v>
          </cell>
          <cell r="I52" t="str">
            <v>_PRE2013</v>
          </cell>
          <cell r="J52" t="str">
            <v>_PRE2013</v>
          </cell>
          <cell r="K52" t="str">
            <v>_PRE2013</v>
          </cell>
          <cell r="L52" t="str">
            <v>_PRE2013</v>
          </cell>
          <cell r="M52" t="str">
            <v>_PRE2013</v>
          </cell>
          <cell r="N52" t="str">
            <v>_PRE2013</v>
          </cell>
          <cell r="O52" t="str">
            <v>_PRE2013</v>
          </cell>
          <cell r="P52" t="str">
            <v>_PRE2013</v>
          </cell>
          <cell r="Q52" t="str">
            <v>_PRE2013</v>
          </cell>
          <cell r="R52" t="str">
            <v>_PRE2013</v>
          </cell>
          <cell r="S52" t="str">
            <v>_PRE2013</v>
          </cell>
          <cell r="T52" t="str">
            <v>_PRE2013</v>
          </cell>
        </row>
        <row r="53">
          <cell r="B53" t="str">
            <v>Circ Pump ECM and drive-Retro</v>
          </cell>
          <cell r="C53" t="str">
            <v>_PRE2013</v>
          </cell>
          <cell r="D53" t="str">
            <v>_PRE2013</v>
          </cell>
          <cell r="E53" t="str">
            <v>_PRE2013</v>
          </cell>
          <cell r="F53" t="str">
            <v>_PRE2013</v>
          </cell>
          <cell r="G53" t="str">
            <v>_PRE2013</v>
          </cell>
          <cell r="H53" t="str">
            <v>_PRE2013</v>
          </cell>
          <cell r="I53" t="str">
            <v>_PRE2013</v>
          </cell>
          <cell r="J53" t="str">
            <v>_PRE2013</v>
          </cell>
          <cell r="K53" t="str">
            <v>_PRE2013</v>
          </cell>
          <cell r="L53" t="str">
            <v>_PRE2013</v>
          </cell>
          <cell r="M53" t="str">
            <v>_PRE2013</v>
          </cell>
          <cell r="N53" t="str">
            <v>_PRE2013</v>
          </cell>
          <cell r="O53" t="str">
            <v>_PRE2013</v>
          </cell>
          <cell r="P53" t="str">
            <v>_PRE2013</v>
          </cell>
          <cell r="Q53" t="str">
            <v>_PRE2013</v>
          </cell>
          <cell r="R53" t="str">
            <v>_PRE2013</v>
          </cell>
          <cell r="S53" t="str">
            <v>_PRE2013</v>
          </cell>
          <cell r="T53" t="str">
            <v>_PRE2013</v>
          </cell>
        </row>
        <row r="54">
          <cell r="B54" t="str">
            <v>VRF-New</v>
          </cell>
          <cell r="C54" t="str">
            <v>_PRE2013</v>
          </cell>
          <cell r="D54" t="str">
            <v>_PRE2013</v>
          </cell>
          <cell r="E54" t="str">
            <v>_PRE2013</v>
          </cell>
          <cell r="F54" t="str">
            <v>_PRE2013</v>
          </cell>
          <cell r="G54" t="str">
            <v>_PRE2013</v>
          </cell>
          <cell r="H54" t="str">
            <v>_PRE2013</v>
          </cell>
          <cell r="I54" t="str">
            <v>_PRE2013</v>
          </cell>
          <cell r="J54" t="str">
            <v>_PRE2013</v>
          </cell>
          <cell r="K54" t="str">
            <v>_PRE2013</v>
          </cell>
          <cell r="L54" t="str">
            <v>_PRE2013</v>
          </cell>
          <cell r="M54" t="str">
            <v>_PRE2013</v>
          </cell>
          <cell r="N54" t="str">
            <v>_PRE2013</v>
          </cell>
          <cell r="O54" t="str">
            <v>_PRE2013</v>
          </cell>
          <cell r="P54" t="str">
            <v>_PRE2013</v>
          </cell>
          <cell r="Q54" t="str">
            <v>_PRE2013</v>
          </cell>
          <cell r="R54" t="str">
            <v>_PRE2013</v>
          </cell>
          <cell r="S54" t="str">
            <v>_PRE2013</v>
          </cell>
          <cell r="T54" t="str">
            <v>_PRE2013</v>
          </cell>
        </row>
        <row r="55">
          <cell r="B55" t="str">
            <v>VRF-Retro</v>
          </cell>
          <cell r="C55" t="str">
            <v>_PRE2013</v>
          </cell>
          <cell r="D55" t="str">
            <v>_PRE2013</v>
          </cell>
          <cell r="E55" t="str">
            <v>_PRE2013</v>
          </cell>
          <cell r="F55" t="str">
            <v>_PRE2013</v>
          </cell>
          <cell r="G55" t="str">
            <v>_PRE2013</v>
          </cell>
          <cell r="H55" t="str">
            <v>_PRE2013</v>
          </cell>
          <cell r="I55" t="str">
            <v>_PRE2013</v>
          </cell>
          <cell r="J55" t="str">
            <v>_PRE2013</v>
          </cell>
          <cell r="K55" t="str">
            <v>_PRE2013</v>
          </cell>
          <cell r="L55" t="str">
            <v>_PRE2013</v>
          </cell>
          <cell r="M55" t="str">
            <v>_PRE2013</v>
          </cell>
          <cell r="N55" t="str">
            <v>_PRE2013</v>
          </cell>
          <cell r="O55" t="str">
            <v>_PRE2013</v>
          </cell>
          <cell r="P55" t="str">
            <v>_PRE2013</v>
          </cell>
          <cell r="Q55" t="str">
            <v>_PRE2013</v>
          </cell>
          <cell r="R55" t="str">
            <v>_PRE2013</v>
          </cell>
          <cell r="S55" t="str">
            <v>_PRE2013</v>
          </cell>
          <cell r="T55" t="str">
            <v>_PRE2013</v>
          </cell>
        </row>
        <row r="61">
          <cell r="B61" t="str">
            <v>Top Daylighting-New</v>
          </cell>
          <cell r="C61" t="str">
            <v>POST2013</v>
          </cell>
          <cell r="D61" t="str">
            <v>POST2013</v>
          </cell>
          <cell r="E61" t="str">
            <v>POST2013</v>
          </cell>
          <cell r="F61" t="str">
            <v>POST2013</v>
          </cell>
          <cell r="G61" t="str">
            <v>POST2013</v>
          </cell>
          <cell r="H61" t="str">
            <v>POST2013</v>
          </cell>
          <cell r="I61" t="str">
            <v>POST2013</v>
          </cell>
          <cell r="J61" t="str">
            <v>POST2013</v>
          </cell>
          <cell r="K61" t="str">
            <v>POST2013</v>
          </cell>
          <cell r="L61" t="str">
            <v>POST2013</v>
          </cell>
          <cell r="M61" t="str">
            <v>POST2013</v>
          </cell>
          <cell r="N61" t="str">
            <v>POST2013</v>
          </cell>
          <cell r="O61" t="str">
            <v>POST2013</v>
          </cell>
          <cell r="P61" t="str">
            <v>POST2013</v>
          </cell>
          <cell r="Q61" t="str">
            <v>POST2013</v>
          </cell>
          <cell r="R61" t="str">
            <v>POST2013</v>
          </cell>
          <cell r="S61" t="str">
            <v>POST2013</v>
          </cell>
          <cell r="T61" t="str">
            <v>POST2013</v>
          </cell>
        </row>
        <row r="62">
          <cell r="B62" t="str">
            <v>Perimeter Daylighting Controls Advanced-New</v>
          </cell>
          <cell r="C62" t="str">
            <v>POST2013</v>
          </cell>
          <cell r="D62" t="str">
            <v>POST2013</v>
          </cell>
          <cell r="E62" t="str">
            <v>POST2013</v>
          </cell>
          <cell r="F62" t="str">
            <v>POST2013</v>
          </cell>
          <cell r="G62" t="str">
            <v>POST2013</v>
          </cell>
          <cell r="H62" t="str">
            <v>POST2013</v>
          </cell>
          <cell r="I62" t="str">
            <v>POST2013</v>
          </cell>
          <cell r="J62" t="str">
            <v>POST2013</v>
          </cell>
          <cell r="K62" t="str">
            <v>POST2013</v>
          </cell>
          <cell r="L62" t="str">
            <v>POST2013</v>
          </cell>
          <cell r="M62" t="str">
            <v>POST2013</v>
          </cell>
          <cell r="N62" t="str">
            <v>POST2013</v>
          </cell>
          <cell r="O62" t="str">
            <v>POST2013</v>
          </cell>
          <cell r="P62" t="str">
            <v>POST2013</v>
          </cell>
          <cell r="Q62" t="str">
            <v>POST2013</v>
          </cell>
          <cell r="R62" t="str">
            <v>POST2013</v>
          </cell>
          <cell r="S62" t="str">
            <v>POST2013</v>
          </cell>
          <cell r="T62" t="str">
            <v>POST2013</v>
          </cell>
        </row>
        <row r="63">
          <cell r="B63" t="str">
            <v>Perimeter Daylighting Controls Advanced-NR</v>
          </cell>
          <cell r="C63" t="str">
            <v>POST2013</v>
          </cell>
          <cell r="D63" t="str">
            <v>POST2013</v>
          </cell>
          <cell r="E63" t="str">
            <v>POST2013</v>
          </cell>
          <cell r="F63" t="str">
            <v>POST2013</v>
          </cell>
          <cell r="G63" t="str">
            <v>POST2013</v>
          </cell>
          <cell r="H63" t="str">
            <v>POST2013</v>
          </cell>
          <cell r="I63" t="str">
            <v>POST2013</v>
          </cell>
          <cell r="J63" t="str">
            <v>POST2013</v>
          </cell>
          <cell r="K63" t="str">
            <v>POST2013</v>
          </cell>
          <cell r="L63" t="str">
            <v>POST2013</v>
          </cell>
          <cell r="M63" t="str">
            <v>POST2013</v>
          </cell>
          <cell r="N63" t="str">
            <v>POST2013</v>
          </cell>
          <cell r="O63" t="str">
            <v>POST2013</v>
          </cell>
          <cell r="P63" t="str">
            <v>POST2013</v>
          </cell>
          <cell r="Q63" t="str">
            <v>POST2013</v>
          </cell>
          <cell r="R63" t="str">
            <v>POST2013</v>
          </cell>
          <cell r="S63" t="str">
            <v>POST2013</v>
          </cell>
          <cell r="T63" t="str">
            <v>POST2013</v>
          </cell>
        </row>
        <row r="64">
          <cell r="B64" t="str">
            <v>Lighting Controls Interior-New</v>
          </cell>
          <cell r="C64" t="str">
            <v>POST2013</v>
          </cell>
          <cell r="D64" t="str">
            <v>POST2013</v>
          </cell>
          <cell r="E64" t="str">
            <v>POST2013</v>
          </cell>
          <cell r="F64" t="str">
            <v>POST2013</v>
          </cell>
          <cell r="G64" t="str">
            <v>POST2013</v>
          </cell>
          <cell r="H64" t="str">
            <v>POST2013</v>
          </cell>
          <cell r="I64" t="str">
            <v>POST2013</v>
          </cell>
          <cell r="J64" t="str">
            <v>POST2013</v>
          </cell>
          <cell r="K64" t="str">
            <v>POST2013</v>
          </cell>
          <cell r="L64" t="str">
            <v>POST2013</v>
          </cell>
          <cell r="M64" t="str">
            <v>POST2013</v>
          </cell>
          <cell r="N64" t="str">
            <v>POST2013</v>
          </cell>
          <cell r="O64" t="str">
            <v>POST2013</v>
          </cell>
          <cell r="P64" t="str">
            <v>POST2013</v>
          </cell>
          <cell r="Q64" t="str">
            <v>POST2013</v>
          </cell>
          <cell r="R64" t="str">
            <v>POST2013</v>
          </cell>
          <cell r="S64" t="str">
            <v>POST2013</v>
          </cell>
          <cell r="T64" t="str">
            <v>POST2013</v>
          </cell>
        </row>
        <row r="65">
          <cell r="B65" t="str">
            <v>Lighting Controls Interior-NR</v>
          </cell>
          <cell r="C65" t="str">
            <v>_PRE2013</v>
          </cell>
          <cell r="D65" t="str">
            <v>_PRE2013</v>
          </cell>
          <cell r="E65" t="str">
            <v>_PRE2013</v>
          </cell>
          <cell r="F65" t="str">
            <v>_PRE2013</v>
          </cell>
          <cell r="G65" t="str">
            <v>_PRE2013</v>
          </cell>
          <cell r="H65" t="str">
            <v>_PRE2013</v>
          </cell>
          <cell r="I65" t="str">
            <v>_PRE2013</v>
          </cell>
          <cell r="J65" t="str">
            <v>_PRE2013</v>
          </cell>
          <cell r="K65" t="str">
            <v>_PRE2013</v>
          </cell>
          <cell r="L65" t="str">
            <v>_PRE2013</v>
          </cell>
          <cell r="M65" t="str">
            <v>_PRE2013</v>
          </cell>
          <cell r="N65" t="str">
            <v>_PRE2013</v>
          </cell>
          <cell r="O65" t="str">
            <v>_PRE2013</v>
          </cell>
          <cell r="P65" t="str">
            <v>_PRE2013</v>
          </cell>
          <cell r="Q65" t="str">
            <v>_PRE2013</v>
          </cell>
          <cell r="R65" t="str">
            <v>_PRE2013</v>
          </cell>
          <cell r="S65" t="str">
            <v>_PRE2013</v>
          </cell>
          <cell r="T65" t="str">
            <v>_PRE2013</v>
          </cell>
        </row>
        <row r="66">
          <cell r="B66" t="str">
            <v>Exterior Building Lighting-New</v>
          </cell>
          <cell r="C66" t="str">
            <v>POST2013</v>
          </cell>
          <cell r="D66" t="str">
            <v>POST2013</v>
          </cell>
          <cell r="E66" t="str">
            <v>POST2013</v>
          </cell>
          <cell r="F66" t="str">
            <v>POST2013</v>
          </cell>
          <cell r="G66" t="str">
            <v>POST2013</v>
          </cell>
          <cell r="H66" t="str">
            <v>POST2013</v>
          </cell>
          <cell r="I66" t="str">
            <v>POST2013</v>
          </cell>
          <cell r="J66" t="str">
            <v>POST2013</v>
          </cell>
          <cell r="K66" t="str">
            <v>POST2013</v>
          </cell>
          <cell r="L66" t="str">
            <v>POST2013</v>
          </cell>
          <cell r="M66" t="str">
            <v>POST2013</v>
          </cell>
          <cell r="N66" t="str">
            <v>POST2013</v>
          </cell>
          <cell r="O66" t="str">
            <v>POST2013</v>
          </cell>
          <cell r="P66" t="str">
            <v>POST2013</v>
          </cell>
          <cell r="Q66" t="str">
            <v>POST2013</v>
          </cell>
          <cell r="R66" t="str">
            <v>POST2013</v>
          </cell>
          <cell r="S66" t="str">
            <v>POST2013</v>
          </cell>
          <cell r="T66" t="str">
            <v>POST2013</v>
          </cell>
        </row>
        <row r="67">
          <cell r="B67" t="str">
            <v>Exterior Building Lighting-NR</v>
          </cell>
          <cell r="C67" t="str">
            <v>POST2013</v>
          </cell>
          <cell r="D67" t="str">
            <v>POST2013</v>
          </cell>
          <cell r="E67" t="str">
            <v>POST2013</v>
          </cell>
          <cell r="F67" t="str">
            <v>POST2013</v>
          </cell>
          <cell r="G67" t="str">
            <v>POST2013</v>
          </cell>
          <cell r="H67" t="str">
            <v>POST2013</v>
          </cell>
          <cell r="I67" t="str">
            <v>POST2013</v>
          </cell>
          <cell r="J67" t="str">
            <v>POST2013</v>
          </cell>
          <cell r="K67" t="str">
            <v>POST2013</v>
          </cell>
          <cell r="L67" t="str">
            <v>POST2013</v>
          </cell>
          <cell r="M67" t="str">
            <v>POST2013</v>
          </cell>
          <cell r="N67" t="str">
            <v>POST2013</v>
          </cell>
          <cell r="O67" t="str">
            <v>POST2013</v>
          </cell>
          <cell r="P67" t="str">
            <v>POST2013</v>
          </cell>
          <cell r="Q67" t="str">
            <v>POST2013</v>
          </cell>
          <cell r="R67" t="str">
            <v>POST2013</v>
          </cell>
          <cell r="S67" t="str">
            <v>POST2013</v>
          </cell>
          <cell r="T67" t="str">
            <v>POST2013</v>
          </cell>
        </row>
        <row r="68">
          <cell r="B68" t="str">
            <v>Street and Roadway Lighting-New</v>
          </cell>
          <cell r="C68" t="str">
            <v>POST2013</v>
          </cell>
          <cell r="D68" t="str">
            <v>POST2013</v>
          </cell>
          <cell r="E68" t="str">
            <v>POST2013</v>
          </cell>
          <cell r="F68" t="str">
            <v>POST2013</v>
          </cell>
          <cell r="G68" t="str">
            <v>POST2013</v>
          </cell>
          <cell r="H68" t="str">
            <v>POST2013</v>
          </cell>
          <cell r="I68" t="str">
            <v>POST2013</v>
          </cell>
          <cell r="J68" t="str">
            <v>POST2013</v>
          </cell>
          <cell r="K68" t="str">
            <v>POST2013</v>
          </cell>
          <cell r="L68" t="str">
            <v>POST2013</v>
          </cell>
          <cell r="M68" t="str">
            <v>POST2013</v>
          </cell>
          <cell r="N68" t="str">
            <v>POST2013</v>
          </cell>
          <cell r="O68" t="str">
            <v>POST2013</v>
          </cell>
          <cell r="P68" t="str">
            <v>POST2013</v>
          </cell>
          <cell r="Q68" t="str">
            <v>POST2013</v>
          </cell>
          <cell r="R68" t="str">
            <v>POST2013</v>
          </cell>
          <cell r="S68" t="str">
            <v>POST2013</v>
          </cell>
          <cell r="T68" t="str">
            <v>POST2013</v>
          </cell>
        </row>
        <row r="69">
          <cell r="B69" t="str">
            <v>Street and Roadway Lighting-NR</v>
          </cell>
          <cell r="C69" t="str">
            <v>POST2013</v>
          </cell>
          <cell r="D69" t="str">
            <v>POST2013</v>
          </cell>
          <cell r="E69" t="str">
            <v>POST2013</v>
          </cell>
          <cell r="F69" t="str">
            <v>POST2013</v>
          </cell>
          <cell r="G69" t="str">
            <v>POST2013</v>
          </cell>
          <cell r="H69" t="str">
            <v>POST2013</v>
          </cell>
          <cell r="I69" t="str">
            <v>POST2013</v>
          </cell>
          <cell r="J69" t="str">
            <v>POST2013</v>
          </cell>
          <cell r="K69" t="str">
            <v>POST2013</v>
          </cell>
          <cell r="L69" t="str">
            <v>POST2013</v>
          </cell>
          <cell r="M69" t="str">
            <v>POST2013</v>
          </cell>
          <cell r="N69" t="str">
            <v>POST2013</v>
          </cell>
          <cell r="O69" t="str">
            <v>POST2013</v>
          </cell>
          <cell r="P69" t="str">
            <v>POST2013</v>
          </cell>
          <cell r="Q69" t="str">
            <v>POST2013</v>
          </cell>
          <cell r="R69" t="str">
            <v>POST2013</v>
          </cell>
          <cell r="S69" t="str">
            <v>POST2013</v>
          </cell>
          <cell r="T69" t="str">
            <v>POST2013</v>
          </cell>
        </row>
        <row r="70">
          <cell r="B70" t="str">
            <v>Parking Lighting-New</v>
          </cell>
          <cell r="C70" t="str">
            <v>POST2013</v>
          </cell>
          <cell r="D70" t="str">
            <v>POST2013</v>
          </cell>
          <cell r="E70" t="str">
            <v>POST2013</v>
          </cell>
          <cell r="F70" t="str">
            <v>POST2013</v>
          </cell>
          <cell r="G70" t="str">
            <v>POST2013</v>
          </cell>
          <cell r="H70" t="str">
            <v>POST2013</v>
          </cell>
          <cell r="I70" t="str">
            <v>POST2013</v>
          </cell>
          <cell r="J70" t="str">
            <v>POST2013</v>
          </cell>
          <cell r="K70" t="str">
            <v>POST2013</v>
          </cell>
          <cell r="L70" t="str">
            <v>POST2013</v>
          </cell>
          <cell r="M70" t="str">
            <v>POST2013</v>
          </cell>
          <cell r="N70" t="str">
            <v>POST2013</v>
          </cell>
          <cell r="O70" t="str">
            <v>POST2013</v>
          </cell>
          <cell r="P70" t="str">
            <v>POST2013</v>
          </cell>
          <cell r="Q70" t="str">
            <v>POST2013</v>
          </cell>
          <cell r="R70" t="str">
            <v>POST2013</v>
          </cell>
          <cell r="S70" t="str">
            <v>POST2013</v>
          </cell>
          <cell r="T70" t="str">
            <v>POST2013</v>
          </cell>
        </row>
        <row r="71">
          <cell r="B71" t="str">
            <v>Parking Lighting-NR</v>
          </cell>
          <cell r="C71" t="str">
            <v>POST2013</v>
          </cell>
          <cell r="D71" t="str">
            <v>POST2013</v>
          </cell>
          <cell r="E71" t="str">
            <v>POST2013</v>
          </cell>
          <cell r="F71" t="str">
            <v>POST2013</v>
          </cell>
          <cell r="G71" t="str">
            <v>POST2013</v>
          </cell>
          <cell r="H71" t="str">
            <v>POST2013</v>
          </cell>
          <cell r="I71" t="str">
            <v>POST2013</v>
          </cell>
          <cell r="J71" t="str">
            <v>POST2013</v>
          </cell>
          <cell r="K71" t="str">
            <v>POST2013</v>
          </cell>
          <cell r="L71" t="str">
            <v>POST2013</v>
          </cell>
          <cell r="M71" t="str">
            <v>POST2013</v>
          </cell>
          <cell r="N71" t="str">
            <v>POST2013</v>
          </cell>
          <cell r="O71" t="str">
            <v>POST2013</v>
          </cell>
          <cell r="P71" t="str">
            <v>POST2013</v>
          </cell>
          <cell r="Q71" t="str">
            <v>POST2013</v>
          </cell>
          <cell r="R71" t="str">
            <v>POST2013</v>
          </cell>
          <cell r="S71" t="str">
            <v>POST2013</v>
          </cell>
          <cell r="T71" t="str">
            <v>POST2013</v>
          </cell>
        </row>
        <row r="72">
          <cell r="B72" t="str">
            <v>Bi-Level Stairwell Lighting-NR</v>
          </cell>
          <cell r="C72" t="str">
            <v>_PRE2013</v>
          </cell>
          <cell r="D72" t="str">
            <v>_PRE2013</v>
          </cell>
          <cell r="E72" t="str">
            <v>_PRE2013</v>
          </cell>
          <cell r="F72" t="str">
            <v>_PRE2013</v>
          </cell>
          <cell r="G72" t="str">
            <v>_PRE2013</v>
          </cell>
          <cell r="H72" t="str">
            <v>_PRE2013</v>
          </cell>
          <cell r="I72" t="str">
            <v>_PRE2013</v>
          </cell>
          <cell r="J72" t="str">
            <v>_PRE2013</v>
          </cell>
          <cell r="K72" t="str">
            <v>_PRE2013</v>
          </cell>
          <cell r="L72" t="str">
            <v>_PRE2013</v>
          </cell>
          <cell r="M72" t="str">
            <v>_PRE2013</v>
          </cell>
          <cell r="N72" t="str">
            <v>_PRE2013</v>
          </cell>
          <cell r="O72" t="str">
            <v>_PRE2013</v>
          </cell>
          <cell r="P72" t="str">
            <v>_PRE2013</v>
          </cell>
          <cell r="Q72" t="str">
            <v>_PRE2013</v>
          </cell>
          <cell r="R72" t="str">
            <v>_PRE2013</v>
          </cell>
          <cell r="S72" t="str">
            <v>_PRE2013</v>
          </cell>
          <cell r="T72" t="str">
            <v>_PRE2013</v>
          </cell>
        </row>
        <row r="73">
          <cell r="B73" t="str">
            <v>ECM-VAV-New</v>
          </cell>
          <cell r="C73" t="str">
            <v>POST2013</v>
          </cell>
          <cell r="D73" t="str">
            <v>POST2013</v>
          </cell>
          <cell r="E73" t="str">
            <v>POST2013</v>
          </cell>
          <cell r="F73" t="str">
            <v>POST2013</v>
          </cell>
          <cell r="G73" t="str">
            <v>POST2013</v>
          </cell>
          <cell r="H73" t="str">
            <v>POST2013</v>
          </cell>
          <cell r="I73" t="str">
            <v>POST2013</v>
          </cell>
          <cell r="J73" t="str">
            <v>POST2013</v>
          </cell>
          <cell r="K73" t="str">
            <v>POST2013</v>
          </cell>
          <cell r="L73" t="str">
            <v>POST2013</v>
          </cell>
          <cell r="M73" t="str">
            <v>POST2013</v>
          </cell>
          <cell r="N73" t="str">
            <v>POST2013</v>
          </cell>
          <cell r="O73" t="str">
            <v>POST2013</v>
          </cell>
          <cell r="P73" t="str">
            <v>POST2013</v>
          </cell>
          <cell r="Q73" t="str">
            <v>POST2013</v>
          </cell>
          <cell r="R73" t="str">
            <v>POST2013</v>
          </cell>
          <cell r="S73" t="str">
            <v>POST2013</v>
          </cell>
          <cell r="T73" t="str">
            <v>POST2013</v>
          </cell>
        </row>
        <row r="74">
          <cell r="B74" t="str">
            <v>ECM-VAV-NR</v>
          </cell>
          <cell r="C74" t="str">
            <v>POST2013</v>
          </cell>
          <cell r="D74" t="str">
            <v>POST2013</v>
          </cell>
          <cell r="E74" t="str">
            <v>POST2013</v>
          </cell>
          <cell r="F74" t="str">
            <v>POST2013</v>
          </cell>
          <cell r="G74" t="str">
            <v>POST2013</v>
          </cell>
          <cell r="H74" t="str">
            <v>POST2013</v>
          </cell>
          <cell r="I74" t="str">
            <v>POST2013</v>
          </cell>
          <cell r="J74" t="str">
            <v>POST2013</v>
          </cell>
          <cell r="K74" t="str">
            <v>POST2013</v>
          </cell>
          <cell r="L74" t="str">
            <v>POST2013</v>
          </cell>
          <cell r="M74" t="str">
            <v>POST2013</v>
          </cell>
          <cell r="N74" t="str">
            <v>POST2013</v>
          </cell>
          <cell r="O74" t="str">
            <v>POST2013</v>
          </cell>
          <cell r="P74" t="str">
            <v>POST2013</v>
          </cell>
          <cell r="Q74" t="str">
            <v>POST2013</v>
          </cell>
          <cell r="R74" t="str">
            <v>POST2013</v>
          </cell>
          <cell r="S74" t="str">
            <v>POST2013</v>
          </cell>
          <cell r="T74" t="str">
            <v>POST2013</v>
          </cell>
        </row>
        <row r="75">
          <cell r="B75" t="str">
            <v>Pool pumps-Retro</v>
          </cell>
          <cell r="C75" t="str">
            <v>_PRE2013</v>
          </cell>
          <cell r="D75" t="str">
            <v>_PRE2013</v>
          </cell>
          <cell r="E75" t="str">
            <v>_PRE2013</v>
          </cell>
          <cell r="F75" t="str">
            <v>_PRE2013</v>
          </cell>
          <cell r="G75" t="str">
            <v>_PRE2013</v>
          </cell>
          <cell r="H75" t="str">
            <v>_PRE2013</v>
          </cell>
          <cell r="I75" t="str">
            <v>_PRE2013</v>
          </cell>
          <cell r="J75" t="str">
            <v>_PRE2013</v>
          </cell>
          <cell r="K75" t="str">
            <v>_PRE2013</v>
          </cell>
          <cell r="L75" t="str">
            <v>_PRE2013</v>
          </cell>
          <cell r="M75" t="str">
            <v>_PRE2013</v>
          </cell>
          <cell r="N75" t="str">
            <v>_PRE2013</v>
          </cell>
          <cell r="O75" t="str">
            <v>_PRE2013</v>
          </cell>
          <cell r="P75" t="str">
            <v>_PRE2013</v>
          </cell>
          <cell r="Q75" t="str">
            <v>_PRE2013</v>
          </cell>
          <cell r="R75" t="str">
            <v>_PRE2013</v>
          </cell>
          <cell r="S75" t="str">
            <v>_PRE2013</v>
          </cell>
          <cell r="T75" t="str">
            <v>_PRE2013</v>
          </cell>
        </row>
        <row r="76">
          <cell r="B76" t="str">
            <v>MotorsRewind-New</v>
          </cell>
          <cell r="C76" t="str">
            <v>_PRE2013</v>
          </cell>
          <cell r="D76" t="str">
            <v>_PRE2013</v>
          </cell>
          <cell r="E76" t="str">
            <v>_PRE2013</v>
          </cell>
          <cell r="F76" t="str">
            <v>_PRE2013</v>
          </cell>
          <cell r="G76" t="str">
            <v>_PRE2013</v>
          </cell>
          <cell r="H76" t="str">
            <v>_PRE2013</v>
          </cell>
          <cell r="I76" t="str">
            <v>_PRE2013</v>
          </cell>
          <cell r="J76" t="str">
            <v>_PRE2013</v>
          </cell>
          <cell r="K76" t="str">
            <v>_PRE2013</v>
          </cell>
          <cell r="L76" t="str">
            <v>_PRE2013</v>
          </cell>
          <cell r="M76" t="str">
            <v>_PRE2013</v>
          </cell>
          <cell r="N76" t="str">
            <v>_PRE2013</v>
          </cell>
          <cell r="O76" t="str">
            <v>_PRE2013</v>
          </cell>
          <cell r="P76" t="str">
            <v>_PRE2013</v>
          </cell>
          <cell r="Q76" t="str">
            <v>_PRE2013</v>
          </cell>
          <cell r="R76" t="str">
            <v>_PRE2013</v>
          </cell>
          <cell r="S76" t="str">
            <v>_PRE2013</v>
          </cell>
          <cell r="T76" t="str">
            <v>_PRE2013</v>
          </cell>
        </row>
        <row r="77">
          <cell r="B77" t="str">
            <v>MotorsRewind-NR</v>
          </cell>
          <cell r="C77" t="str">
            <v>POST2013</v>
          </cell>
          <cell r="D77" t="str">
            <v>POST2013</v>
          </cell>
          <cell r="E77" t="str">
            <v>POST2013</v>
          </cell>
          <cell r="F77" t="str">
            <v>POST2013</v>
          </cell>
          <cell r="G77" t="str">
            <v>POST2013</v>
          </cell>
          <cell r="H77" t="str">
            <v>POST2013</v>
          </cell>
          <cell r="I77" t="str">
            <v>POST2013</v>
          </cell>
          <cell r="J77" t="str">
            <v>POST2013</v>
          </cell>
          <cell r="K77" t="str">
            <v>POST2013</v>
          </cell>
          <cell r="L77" t="str">
            <v>POST2013</v>
          </cell>
          <cell r="M77" t="str">
            <v>POST2013</v>
          </cell>
          <cell r="N77" t="str">
            <v>POST2013</v>
          </cell>
          <cell r="O77" t="str">
            <v>POST2013</v>
          </cell>
          <cell r="P77" t="str">
            <v>POST2013</v>
          </cell>
          <cell r="Q77" t="str">
            <v>POST2013</v>
          </cell>
          <cell r="R77" t="str">
            <v>POST2013</v>
          </cell>
          <cell r="S77" t="str">
            <v>POST2013</v>
          </cell>
          <cell r="T77" t="str">
            <v>POST2013</v>
          </cell>
        </row>
        <row r="78">
          <cell r="B78" t="str">
            <v>Municipal Sewage Treatment-Retro</v>
          </cell>
          <cell r="C78" t="str">
            <v>_PRE2013</v>
          </cell>
          <cell r="D78" t="str">
            <v>_PRE2013</v>
          </cell>
          <cell r="E78" t="str">
            <v>_PRE2013</v>
          </cell>
          <cell r="F78" t="str">
            <v>_PRE2013</v>
          </cell>
          <cell r="G78" t="str">
            <v>_PRE2013</v>
          </cell>
          <cell r="H78" t="str">
            <v>_PRE2013</v>
          </cell>
          <cell r="I78" t="str">
            <v>_PRE2013</v>
          </cell>
          <cell r="J78" t="str">
            <v>_PRE2013</v>
          </cell>
          <cell r="K78" t="str">
            <v>_PRE2013</v>
          </cell>
          <cell r="L78" t="str">
            <v>_PRE2013</v>
          </cell>
          <cell r="M78" t="str">
            <v>_PRE2013</v>
          </cell>
          <cell r="N78" t="str">
            <v>_PRE2013</v>
          </cell>
          <cell r="O78" t="str">
            <v>_PRE2013</v>
          </cell>
          <cell r="P78" t="str">
            <v>_PRE2013</v>
          </cell>
          <cell r="Q78" t="str">
            <v>_PRE2013</v>
          </cell>
          <cell r="R78" t="str">
            <v>_PRE2013</v>
          </cell>
          <cell r="S78" t="str">
            <v>_PRE2013</v>
          </cell>
          <cell r="T78" t="str">
            <v>_PRE2013</v>
          </cell>
        </row>
        <row r="79">
          <cell r="B79" t="str">
            <v>Municipal Water Supply-Retro</v>
          </cell>
          <cell r="C79" t="str">
            <v>_PRE2013</v>
          </cell>
          <cell r="D79" t="str">
            <v>_PRE2013</v>
          </cell>
          <cell r="E79" t="str">
            <v>_PRE2013</v>
          </cell>
          <cell r="F79" t="str">
            <v>_PRE2013</v>
          </cell>
          <cell r="G79" t="str">
            <v>_PRE2013</v>
          </cell>
          <cell r="H79" t="str">
            <v>_PRE2013</v>
          </cell>
          <cell r="I79" t="str">
            <v>_PRE2013</v>
          </cell>
          <cell r="J79" t="str">
            <v>_PRE2013</v>
          </cell>
          <cell r="K79" t="str">
            <v>_PRE2013</v>
          </cell>
          <cell r="L79" t="str">
            <v>_PRE2013</v>
          </cell>
          <cell r="M79" t="str">
            <v>_PRE2013</v>
          </cell>
          <cell r="N79" t="str">
            <v>_PRE2013</v>
          </cell>
          <cell r="O79" t="str">
            <v>_PRE2013</v>
          </cell>
          <cell r="P79" t="str">
            <v>_PRE2013</v>
          </cell>
          <cell r="Q79" t="str">
            <v>_PRE2013</v>
          </cell>
          <cell r="R79" t="str">
            <v>_PRE2013</v>
          </cell>
          <cell r="S79" t="str">
            <v>_PRE2013</v>
          </cell>
          <cell r="T79" t="str">
            <v>_PRE2013</v>
          </cell>
        </row>
        <row r="80">
          <cell r="B80" t="str">
            <v>Engine Generator Block Heaters-Retro</v>
          </cell>
          <cell r="C80" t="str">
            <v>_PRE2013</v>
          </cell>
          <cell r="D80" t="str">
            <v>_PRE2013</v>
          </cell>
          <cell r="E80" t="str">
            <v>_PRE2013</v>
          </cell>
          <cell r="F80" t="str">
            <v>_PRE2013</v>
          </cell>
          <cell r="G80" t="str">
            <v>_PRE2013</v>
          </cell>
          <cell r="H80" t="str">
            <v>_PRE2013</v>
          </cell>
          <cell r="I80" t="str">
            <v>_PRE2013</v>
          </cell>
          <cell r="J80" t="str">
            <v>_PRE2013</v>
          </cell>
          <cell r="K80" t="str">
            <v>_PRE2013</v>
          </cell>
          <cell r="L80" t="str">
            <v>_PRE2013</v>
          </cell>
          <cell r="M80" t="str">
            <v>_PRE2013</v>
          </cell>
          <cell r="N80" t="str">
            <v>_PRE2013</v>
          </cell>
          <cell r="O80" t="str">
            <v>_PRE2013</v>
          </cell>
          <cell r="P80" t="str">
            <v>_PRE2013</v>
          </cell>
          <cell r="Q80" t="str">
            <v>_PRE2013</v>
          </cell>
          <cell r="R80" t="str">
            <v>_PRE2013</v>
          </cell>
          <cell r="S80" t="str">
            <v>_PRE2013</v>
          </cell>
          <cell r="T80" t="str">
            <v>_PRE2013</v>
          </cell>
        </row>
        <row r="81">
          <cell r="B81" t="str">
            <v>Grocery Refrigeration Bundle-Retro</v>
          </cell>
          <cell r="C81" t="str">
            <v>_PRE2013</v>
          </cell>
          <cell r="D81" t="str">
            <v>_PRE2013</v>
          </cell>
          <cell r="E81" t="str">
            <v>_PRE2013</v>
          </cell>
          <cell r="F81" t="str">
            <v>_PRE2013</v>
          </cell>
          <cell r="G81" t="str">
            <v>_PRE2013</v>
          </cell>
          <cell r="H81" t="str">
            <v>_PRE2013</v>
          </cell>
          <cell r="I81" t="str">
            <v>_PRE2013</v>
          </cell>
          <cell r="J81" t="str">
            <v>_PRE2013</v>
          </cell>
          <cell r="K81" t="str">
            <v>_PRE2013</v>
          </cell>
          <cell r="L81" t="str">
            <v>_PRE2013</v>
          </cell>
          <cell r="M81" t="str">
            <v>_PRE2013</v>
          </cell>
          <cell r="N81" t="str">
            <v>_PRE2013</v>
          </cell>
          <cell r="O81" t="str">
            <v>_PRE2013</v>
          </cell>
          <cell r="P81" t="str">
            <v>_PRE2013</v>
          </cell>
          <cell r="Q81" t="str">
            <v>_PRE2013</v>
          </cell>
          <cell r="R81" t="str">
            <v>_PRE2013</v>
          </cell>
          <cell r="S81" t="str">
            <v>_PRE2013</v>
          </cell>
          <cell r="T81" t="str">
            <v>_PRE2013</v>
          </cell>
        </row>
        <row r="82">
          <cell r="B82" t="str">
            <v>Packaged Refrigeration Equipment-New</v>
          </cell>
          <cell r="C82" t="str">
            <v>POST2013</v>
          </cell>
          <cell r="D82" t="str">
            <v>POST2013</v>
          </cell>
          <cell r="E82" t="str">
            <v>POST2013</v>
          </cell>
          <cell r="F82" t="str">
            <v>POST2013</v>
          </cell>
          <cell r="G82" t="str">
            <v>POST2013</v>
          </cell>
          <cell r="H82" t="str">
            <v>POST2013</v>
          </cell>
          <cell r="I82" t="str">
            <v>POST2013</v>
          </cell>
          <cell r="J82" t="str">
            <v>POST2013</v>
          </cell>
          <cell r="K82" t="str">
            <v>POST2013</v>
          </cell>
          <cell r="L82" t="str">
            <v>POST2013</v>
          </cell>
          <cell r="M82" t="str">
            <v>POST2013</v>
          </cell>
          <cell r="N82" t="str">
            <v>POST2013</v>
          </cell>
          <cell r="O82" t="str">
            <v>POST2013</v>
          </cell>
          <cell r="P82" t="str">
            <v>POST2013</v>
          </cell>
          <cell r="Q82" t="str">
            <v>POST2013</v>
          </cell>
          <cell r="R82" t="str">
            <v>POST2013</v>
          </cell>
          <cell r="S82" t="str">
            <v>POST2013</v>
          </cell>
          <cell r="T82" t="str">
            <v>POST2013</v>
          </cell>
        </row>
        <row r="83">
          <cell r="B83" t="str">
            <v>Appliances - Freezers-NR</v>
          </cell>
          <cell r="C83" t="str">
            <v>POST2013</v>
          </cell>
          <cell r="D83" t="str">
            <v>POST2013</v>
          </cell>
          <cell r="E83" t="str">
            <v>POST2013</v>
          </cell>
          <cell r="F83" t="str">
            <v>POST2013</v>
          </cell>
          <cell r="G83" t="str">
            <v>POST2013</v>
          </cell>
          <cell r="H83" t="str">
            <v>POST2013</v>
          </cell>
          <cell r="I83" t="str">
            <v>POST2013</v>
          </cell>
          <cell r="J83" t="str">
            <v>POST2013</v>
          </cell>
          <cell r="K83" t="str">
            <v>POST2013</v>
          </cell>
          <cell r="L83" t="str">
            <v>POST2013</v>
          </cell>
          <cell r="M83" t="str">
            <v>POST2013</v>
          </cell>
          <cell r="N83" t="str">
            <v>POST2013</v>
          </cell>
          <cell r="O83" t="str">
            <v>POST2013</v>
          </cell>
          <cell r="P83" t="str">
            <v>POST2013</v>
          </cell>
          <cell r="Q83" t="str">
            <v>POST2013</v>
          </cell>
          <cell r="R83" t="str">
            <v>POST2013</v>
          </cell>
          <cell r="S83" t="str">
            <v>POST2013</v>
          </cell>
          <cell r="T83" t="str">
            <v>POST2013</v>
          </cell>
        </row>
        <row r="84">
          <cell r="B84" t="str">
            <v>Appliances - Refrigerators-NR</v>
          </cell>
          <cell r="C84" t="str">
            <v>POST2013</v>
          </cell>
          <cell r="D84" t="str">
            <v>POST2013</v>
          </cell>
          <cell r="E84" t="str">
            <v>POST2013</v>
          </cell>
          <cell r="F84" t="str">
            <v>POST2013</v>
          </cell>
          <cell r="G84" t="str">
            <v>POST2013</v>
          </cell>
          <cell r="H84" t="str">
            <v>POST2013</v>
          </cell>
          <cell r="I84" t="str">
            <v>POST2013</v>
          </cell>
          <cell r="J84" t="str">
            <v>POST2013</v>
          </cell>
          <cell r="K84" t="str">
            <v>POST2013</v>
          </cell>
          <cell r="L84" t="str">
            <v>POST2013</v>
          </cell>
          <cell r="M84" t="str">
            <v>POST2013</v>
          </cell>
          <cell r="N84" t="str">
            <v>POST2013</v>
          </cell>
          <cell r="O84" t="str">
            <v>POST2013</v>
          </cell>
          <cell r="P84" t="str">
            <v>POST2013</v>
          </cell>
          <cell r="Q84" t="str">
            <v>POST2013</v>
          </cell>
          <cell r="R84" t="str">
            <v>POST2013</v>
          </cell>
          <cell r="S84" t="str">
            <v>POST2013</v>
          </cell>
          <cell r="T84" t="str">
            <v>POST2013</v>
          </cell>
        </row>
        <row r="85">
          <cell r="B85" t="str">
            <v>Water Cooler Controls-NR</v>
          </cell>
          <cell r="C85" t="str">
            <v>_PRE2013</v>
          </cell>
          <cell r="D85" t="str">
            <v>_PRE2013</v>
          </cell>
          <cell r="E85" t="str">
            <v>_PRE2013</v>
          </cell>
          <cell r="F85" t="str">
            <v>_PRE2013</v>
          </cell>
          <cell r="G85" t="str">
            <v>_PRE2013</v>
          </cell>
          <cell r="H85" t="str">
            <v>_PRE2013</v>
          </cell>
          <cell r="I85" t="str">
            <v>_PRE2013</v>
          </cell>
          <cell r="J85" t="str">
            <v>_PRE2013</v>
          </cell>
          <cell r="K85" t="str">
            <v>_PRE2013</v>
          </cell>
          <cell r="L85" t="str">
            <v>_PRE2013</v>
          </cell>
          <cell r="M85" t="str">
            <v>_PRE2013</v>
          </cell>
          <cell r="N85" t="str">
            <v>_PRE2013</v>
          </cell>
          <cell r="O85" t="str">
            <v>_PRE2013</v>
          </cell>
          <cell r="P85" t="str">
            <v>_PRE2013</v>
          </cell>
          <cell r="Q85" t="str">
            <v>_PRE2013</v>
          </cell>
          <cell r="R85" t="str">
            <v>_PRE2013</v>
          </cell>
          <cell r="S85" t="str">
            <v>_PRE2013</v>
          </cell>
          <cell r="T85" t="str">
            <v>_PRE2013</v>
          </cell>
        </row>
        <row r="86">
          <cell r="B86" t="str">
            <v>WHTanks-New</v>
          </cell>
          <cell r="C86" t="str">
            <v>POST2013</v>
          </cell>
          <cell r="D86" t="str">
            <v>POST2013</v>
          </cell>
          <cell r="E86" t="str">
            <v>POST2013</v>
          </cell>
          <cell r="F86" t="str">
            <v>POST2013</v>
          </cell>
          <cell r="G86" t="str">
            <v>POST2013</v>
          </cell>
          <cell r="H86" t="str">
            <v>POST2013</v>
          </cell>
          <cell r="I86" t="str">
            <v>POST2013</v>
          </cell>
          <cell r="J86" t="str">
            <v>POST2013</v>
          </cell>
          <cell r="K86" t="str">
            <v>POST2013</v>
          </cell>
          <cell r="L86" t="str">
            <v>POST2013</v>
          </cell>
          <cell r="M86" t="str">
            <v>POST2013</v>
          </cell>
          <cell r="N86" t="str">
            <v>POST2013</v>
          </cell>
          <cell r="O86" t="str">
            <v>POST2013</v>
          </cell>
          <cell r="P86" t="str">
            <v>POST2013</v>
          </cell>
          <cell r="Q86" t="str">
            <v>POST2013</v>
          </cell>
          <cell r="R86" t="str">
            <v>POST2013</v>
          </cell>
          <cell r="S86" t="str">
            <v>POST2013</v>
          </cell>
          <cell r="T86" t="str">
            <v>POST2013</v>
          </cell>
        </row>
        <row r="87">
          <cell r="B87" t="str">
            <v>WHTanks-NR</v>
          </cell>
          <cell r="C87" t="str">
            <v>_PRE2013</v>
          </cell>
          <cell r="D87" t="str">
            <v>_PRE2013</v>
          </cell>
          <cell r="E87" t="str">
            <v>_PRE2013</v>
          </cell>
          <cell r="F87" t="str">
            <v>_PRE2013</v>
          </cell>
          <cell r="G87" t="str">
            <v>_PRE2013</v>
          </cell>
          <cell r="H87" t="str">
            <v>_PRE2013</v>
          </cell>
          <cell r="I87" t="str">
            <v>_PRE2013</v>
          </cell>
          <cell r="J87" t="str">
            <v>_PRE2013</v>
          </cell>
          <cell r="K87" t="str">
            <v>_PRE2013</v>
          </cell>
          <cell r="L87" t="str">
            <v>_PRE2013</v>
          </cell>
          <cell r="M87" t="str">
            <v>_PRE2013</v>
          </cell>
          <cell r="N87" t="str">
            <v>_PRE2013</v>
          </cell>
          <cell r="O87" t="str">
            <v>_PRE2013</v>
          </cell>
          <cell r="P87" t="str">
            <v>_PRE2013</v>
          </cell>
          <cell r="Q87" t="str">
            <v>_PRE2013</v>
          </cell>
          <cell r="R87" t="str">
            <v>_PRE2013</v>
          </cell>
          <cell r="S87" t="str">
            <v>_PRE2013</v>
          </cell>
          <cell r="T87" t="str">
            <v>_PRE2013</v>
          </cell>
        </row>
        <row r="88">
          <cell r="B88" t="str">
            <v>Appliances - Clothes Washers-NR</v>
          </cell>
          <cell r="C88" t="str">
            <v>POST2013</v>
          </cell>
          <cell r="D88" t="str">
            <v>POST2013</v>
          </cell>
          <cell r="E88" t="str">
            <v>POST2013</v>
          </cell>
          <cell r="F88" t="str">
            <v>POST2013</v>
          </cell>
          <cell r="G88" t="str">
            <v>POST2013</v>
          </cell>
          <cell r="H88" t="str">
            <v>POST2013</v>
          </cell>
          <cell r="I88" t="str">
            <v>POST2013</v>
          </cell>
          <cell r="J88" t="str">
            <v>POST2013</v>
          </cell>
          <cell r="K88" t="str">
            <v>POST2013</v>
          </cell>
          <cell r="L88" t="str">
            <v>POST2013</v>
          </cell>
          <cell r="M88" t="str">
            <v>POST2013</v>
          </cell>
          <cell r="N88" t="str">
            <v>POST2013</v>
          </cell>
          <cell r="O88" t="str">
            <v>POST2013</v>
          </cell>
          <cell r="P88" t="str">
            <v>POST2013</v>
          </cell>
          <cell r="Q88" t="str">
            <v>POST2013</v>
          </cell>
          <cell r="R88" t="str">
            <v>POST2013</v>
          </cell>
          <cell r="S88" t="str">
            <v>POST2013</v>
          </cell>
          <cell r="T88" t="str">
            <v>POST2013</v>
          </cell>
        </row>
        <row r="89">
          <cell r="B89" t="str">
            <v>Showerheads-Retro</v>
          </cell>
          <cell r="C89" t="str">
            <v>_PRE2013</v>
          </cell>
          <cell r="D89" t="str">
            <v>_PRE2013</v>
          </cell>
          <cell r="E89" t="str">
            <v>_PRE2013</v>
          </cell>
          <cell r="F89" t="str">
            <v>_PRE2013</v>
          </cell>
          <cell r="G89" t="str">
            <v>_PRE2013</v>
          </cell>
          <cell r="H89" t="str">
            <v>_PRE2013</v>
          </cell>
          <cell r="I89" t="str">
            <v>_PRE2013</v>
          </cell>
          <cell r="J89" t="str">
            <v>_PRE2013</v>
          </cell>
          <cell r="K89" t="str">
            <v>_PRE2013</v>
          </cell>
          <cell r="L89" t="str">
            <v>_PRE2013</v>
          </cell>
          <cell r="M89" t="str">
            <v>_PRE2013</v>
          </cell>
          <cell r="N89" t="str">
            <v>_PRE2013</v>
          </cell>
          <cell r="O89" t="str">
            <v>_PRE2013</v>
          </cell>
          <cell r="P89" t="str">
            <v>_PRE2013</v>
          </cell>
          <cell r="Q89" t="str">
            <v>_PRE2013</v>
          </cell>
          <cell r="R89" t="str">
            <v>_PRE2013</v>
          </cell>
          <cell r="S89" t="str">
            <v>_PRE2013</v>
          </cell>
          <cell r="T89" t="str">
            <v>_PRE2013</v>
          </cell>
        </row>
        <row r="90">
          <cell r="B90" t="str">
            <v>Water Heating - GFHX-New</v>
          </cell>
          <cell r="C90" t="str">
            <v>POST2013</v>
          </cell>
          <cell r="D90" t="str">
            <v>POST2013</v>
          </cell>
          <cell r="E90" t="str">
            <v>POST2013</v>
          </cell>
          <cell r="F90" t="str">
            <v>POST2013</v>
          </cell>
          <cell r="G90" t="str">
            <v>POST2013</v>
          </cell>
          <cell r="H90" t="str">
            <v>POST2013</v>
          </cell>
          <cell r="I90" t="str">
            <v>POST2013</v>
          </cell>
          <cell r="J90" t="str">
            <v>POST2013</v>
          </cell>
          <cell r="K90" t="str">
            <v>POST2013</v>
          </cell>
          <cell r="L90" t="str">
            <v>POST2013</v>
          </cell>
          <cell r="M90" t="str">
            <v>POST2013</v>
          </cell>
          <cell r="N90" t="str">
            <v>POST2013</v>
          </cell>
          <cell r="O90" t="str">
            <v>POST2013</v>
          </cell>
          <cell r="P90" t="str">
            <v>POST2013</v>
          </cell>
          <cell r="Q90" t="str">
            <v>POST2013</v>
          </cell>
          <cell r="R90" t="str">
            <v>POST2013</v>
          </cell>
          <cell r="S90" t="str">
            <v>POST2013</v>
          </cell>
          <cell r="T90" t="str">
            <v>POST2013</v>
          </cell>
        </row>
        <row r="91">
          <cell r="B91" t="str">
            <v>Demand Control Circulating system DHW-Retro</v>
          </cell>
          <cell r="C91" t="str">
            <v>_PRE2013</v>
          </cell>
          <cell r="D91" t="str">
            <v>_PRE2013</v>
          </cell>
          <cell r="E91" t="str">
            <v>_PRE2013</v>
          </cell>
          <cell r="F91" t="str">
            <v>_PRE2013</v>
          </cell>
          <cell r="G91" t="str">
            <v>_PRE2013</v>
          </cell>
          <cell r="H91" t="str">
            <v>_PRE2013</v>
          </cell>
          <cell r="I91" t="str">
            <v>_PRE2013</v>
          </cell>
          <cell r="J91" t="str">
            <v>_PRE2013</v>
          </cell>
          <cell r="K91" t="str">
            <v>_PRE2013</v>
          </cell>
          <cell r="L91" t="str">
            <v>_PRE2013</v>
          </cell>
          <cell r="M91" t="str">
            <v>_PRE2013</v>
          </cell>
          <cell r="N91" t="str">
            <v>_PRE2013</v>
          </cell>
          <cell r="O91" t="str">
            <v>_PRE2013</v>
          </cell>
          <cell r="P91" t="str">
            <v>_PRE2013</v>
          </cell>
          <cell r="Q91" t="str">
            <v>_PRE2013</v>
          </cell>
          <cell r="R91" t="str">
            <v>_PRE2013</v>
          </cell>
          <cell r="S91" t="str">
            <v>_PRE2013</v>
          </cell>
          <cell r="T91" t="str">
            <v>_PRE2013</v>
          </cell>
        </row>
        <row r="92">
          <cell r="B92" t="str">
            <v>Central HPWH MF-Retro</v>
          </cell>
          <cell r="C92" t="str">
            <v>_PRE2013</v>
          </cell>
          <cell r="D92" t="str">
            <v>_PRE2013</v>
          </cell>
          <cell r="E92" t="str">
            <v>_PRE2013</v>
          </cell>
          <cell r="F92" t="str">
            <v>_PRE2013</v>
          </cell>
          <cell r="G92" t="str">
            <v>_PRE2013</v>
          </cell>
          <cell r="H92" t="str">
            <v>_PRE2013</v>
          </cell>
          <cell r="I92" t="str">
            <v>_PRE2013</v>
          </cell>
          <cell r="J92" t="str">
            <v>_PRE2013</v>
          </cell>
          <cell r="K92" t="str">
            <v>_PRE2013</v>
          </cell>
          <cell r="L92" t="str">
            <v>_PRE2013</v>
          </cell>
          <cell r="M92" t="str">
            <v>_PRE2013</v>
          </cell>
          <cell r="N92" t="str">
            <v>_PRE2013</v>
          </cell>
          <cell r="O92" t="str">
            <v>_PRE2013</v>
          </cell>
          <cell r="P92" t="str">
            <v>_PRE2013</v>
          </cell>
          <cell r="Q92" t="str">
            <v>_PRE2013</v>
          </cell>
          <cell r="R92" t="str">
            <v>_PRE2013</v>
          </cell>
          <cell r="S92" t="str">
            <v>_PRE2013</v>
          </cell>
          <cell r="T92" t="str">
            <v>_PRE2013</v>
          </cell>
        </row>
        <row r="93">
          <cell r="B93" t="str">
            <v>Ultra Low Energy Building-New</v>
          </cell>
          <cell r="C93" t="str">
            <v>POST2013</v>
          </cell>
          <cell r="D93" t="str">
            <v>POST2013</v>
          </cell>
          <cell r="E93" t="str">
            <v>POST2013</v>
          </cell>
          <cell r="F93" t="str">
            <v>POST2013</v>
          </cell>
          <cell r="G93" t="str">
            <v>POST2013</v>
          </cell>
          <cell r="H93" t="str">
            <v>POST2013</v>
          </cell>
          <cell r="I93" t="str">
            <v>POST2013</v>
          </cell>
          <cell r="J93" t="str">
            <v>POST2013</v>
          </cell>
          <cell r="K93" t="str">
            <v>POST2013</v>
          </cell>
          <cell r="L93" t="str">
            <v>POST2013</v>
          </cell>
          <cell r="M93" t="str">
            <v>POST2013</v>
          </cell>
          <cell r="N93" t="str">
            <v>POST2013</v>
          </cell>
          <cell r="O93" t="str">
            <v>POST2013</v>
          </cell>
          <cell r="P93" t="str">
            <v>POST2013</v>
          </cell>
          <cell r="Q93" t="str">
            <v>POST2013</v>
          </cell>
          <cell r="R93" t="str">
            <v>POST2013</v>
          </cell>
          <cell r="S93" t="str">
            <v>POST2013</v>
          </cell>
          <cell r="T93" t="str">
            <v>POST2013</v>
          </cell>
        </row>
        <row r="94">
          <cell r="B94" t="str">
            <v>Low Power LF Lamps-NR</v>
          </cell>
          <cell r="C94" t="str">
            <v>_PRE2013</v>
          </cell>
          <cell r="D94" t="str">
            <v>_PRE2013</v>
          </cell>
        </row>
      </sheetData>
      <sheetData sheetId="6">
        <row r="11">
          <cell r="B11" t="str">
            <v>Measure Index Name</v>
          </cell>
          <cell r="C11" t="str">
            <v>Large Off</v>
          </cell>
          <cell r="D11" t="str">
            <v>Medium Off</v>
          </cell>
          <cell r="E11" t="str">
            <v>Small Off</v>
          </cell>
          <cell r="F11" t="str">
            <v>Xlarge Ret</v>
          </cell>
          <cell r="G11" t="str">
            <v>Large Ret</v>
          </cell>
          <cell r="H11" t="str">
            <v>Medium Ret</v>
          </cell>
          <cell r="I11" t="str">
            <v>Small Ret</v>
          </cell>
          <cell r="J11" t="str">
            <v>School K-12</v>
          </cell>
          <cell r="K11" t="str">
            <v>University</v>
          </cell>
          <cell r="L11" t="str">
            <v>Warehouse</v>
          </cell>
          <cell r="M11" t="str">
            <v>Supermarket</v>
          </cell>
          <cell r="N11" t="str">
            <v>MiniMart</v>
          </cell>
          <cell r="O11" t="str">
            <v>Restaurant</v>
          </cell>
          <cell r="P11" t="str">
            <v>Lodging</v>
          </cell>
          <cell r="Q11" t="str">
            <v>Hospital</v>
          </cell>
          <cell r="R11" t="str">
            <v>Residential Care</v>
          </cell>
          <cell r="S11" t="str">
            <v>Assembly</v>
          </cell>
          <cell r="T11" t="str">
            <v>Other</v>
          </cell>
          <cell r="U11" t="str">
            <v>Non-Building Stock</v>
          </cell>
        </row>
        <row r="17">
          <cell r="B17" t="str">
            <v>Data Centers-NR</v>
          </cell>
          <cell r="U17">
            <v>0.2</v>
          </cell>
        </row>
        <row r="18">
          <cell r="B18" t="str">
            <v>Monitor-NR</v>
          </cell>
          <cell r="U18">
            <v>0.2</v>
          </cell>
        </row>
        <row r="19">
          <cell r="B19" t="str">
            <v>Desktop-NR</v>
          </cell>
          <cell r="U19">
            <v>0.25</v>
          </cell>
        </row>
        <row r="20">
          <cell r="B20" t="str">
            <v>Pre-Rinse Spray Valve-Retro</v>
          </cell>
          <cell r="U20">
            <v>0.2</v>
          </cell>
        </row>
        <row r="21">
          <cell r="B21" t="str">
            <v>Cooking Equipment-NR</v>
          </cell>
          <cell r="U21">
            <v>0.08</v>
          </cell>
        </row>
        <row r="22">
          <cell r="B22" t="str">
            <v>Premium HVAC Equipment-New</v>
          </cell>
          <cell r="C22">
            <v>3.3333333333333333E-2</v>
          </cell>
          <cell r="D22">
            <v>0.04</v>
          </cell>
          <cell r="E22">
            <v>0.05</v>
          </cell>
          <cell r="F22">
            <v>0.05</v>
          </cell>
          <cell r="G22">
            <v>0.05</v>
          </cell>
          <cell r="H22">
            <v>0.05</v>
          </cell>
          <cell r="I22">
            <v>3.3333333333333333E-2</v>
          </cell>
          <cell r="J22">
            <v>3.3333333333333333E-2</v>
          </cell>
          <cell r="K22">
            <v>3.3333333333333333E-2</v>
          </cell>
          <cell r="L22">
            <v>0.05</v>
          </cell>
          <cell r="M22">
            <v>0.05</v>
          </cell>
          <cell r="N22">
            <v>0.05</v>
          </cell>
          <cell r="O22">
            <v>0.05</v>
          </cell>
          <cell r="P22">
            <v>0.05</v>
          </cell>
          <cell r="Q22">
            <v>0.04</v>
          </cell>
          <cell r="R22">
            <v>0.04</v>
          </cell>
          <cell r="S22">
            <v>0.04</v>
          </cell>
          <cell r="T22">
            <v>0.04</v>
          </cell>
        </row>
        <row r="23">
          <cell r="B23" t="str">
            <v>Premium HVAC Equipment-NR</v>
          </cell>
          <cell r="C23">
            <v>3.3333333333333333E-2</v>
          </cell>
          <cell r="D23">
            <v>0.04</v>
          </cell>
          <cell r="E23">
            <v>0.05</v>
          </cell>
          <cell r="F23">
            <v>0.05</v>
          </cell>
          <cell r="G23">
            <v>0.05</v>
          </cell>
          <cell r="H23">
            <v>0.05</v>
          </cell>
          <cell r="I23">
            <v>3.3333333333333333E-2</v>
          </cell>
          <cell r="J23">
            <v>3.3333333333333333E-2</v>
          </cell>
          <cell r="K23">
            <v>3.3333333333333333E-2</v>
          </cell>
          <cell r="L23">
            <v>0.05</v>
          </cell>
          <cell r="M23">
            <v>0.05</v>
          </cell>
          <cell r="N23">
            <v>0.05</v>
          </cell>
          <cell r="O23">
            <v>0.05</v>
          </cell>
          <cell r="P23">
            <v>0.05</v>
          </cell>
          <cell r="Q23">
            <v>0.04</v>
          </cell>
          <cell r="R23">
            <v>0.04</v>
          </cell>
          <cell r="S23">
            <v>0.04</v>
          </cell>
          <cell r="T23">
            <v>0.04</v>
          </cell>
        </row>
        <row r="24">
          <cell r="B24" t="str">
            <v>Glass-New</v>
          </cell>
        </row>
        <row r="25">
          <cell r="B25" t="str">
            <v>Glass-NR</v>
          </cell>
        </row>
        <row r="26">
          <cell r="B26" t="str">
            <v>Glass-Retro</v>
          </cell>
        </row>
        <row r="27">
          <cell r="B27" t="str">
            <v>Advanced Rooftop Controller-New</v>
          </cell>
          <cell r="C27">
            <v>6.6666666666666666E-2</v>
          </cell>
          <cell r="D27">
            <v>6.6666666666666666E-2</v>
          </cell>
          <cell r="E27">
            <v>6.6666666666666666E-2</v>
          </cell>
          <cell r="F27">
            <v>6.6666666666666666E-2</v>
          </cell>
          <cell r="G27">
            <v>6.6666666666666666E-2</v>
          </cell>
          <cell r="H27">
            <v>6.6666666666666666E-2</v>
          </cell>
          <cell r="I27">
            <v>6.6666666666666666E-2</v>
          </cell>
          <cell r="J27">
            <v>6.6666666666666666E-2</v>
          </cell>
          <cell r="K27">
            <v>6.6666666666666666E-2</v>
          </cell>
          <cell r="L27">
            <v>6.6666666666666666E-2</v>
          </cell>
          <cell r="M27">
            <v>6.6666666666666666E-2</v>
          </cell>
          <cell r="N27">
            <v>6.6666666666666666E-2</v>
          </cell>
          <cell r="O27">
            <v>6.6666666666666666E-2</v>
          </cell>
          <cell r="P27">
            <v>6.6666666666666666E-2</v>
          </cell>
          <cell r="Q27">
            <v>6.6666666666666666E-2</v>
          </cell>
          <cell r="R27">
            <v>6.6666666666666666E-2</v>
          </cell>
          <cell r="S27">
            <v>6.6666666666666666E-2</v>
          </cell>
          <cell r="T27">
            <v>6.6666666666666666E-2</v>
          </cell>
        </row>
        <row r="28">
          <cell r="B28" t="str">
            <v>Advanced Rooftop Controller-NR</v>
          </cell>
          <cell r="C28">
            <v>6.6666666666666666E-2</v>
          </cell>
          <cell r="D28">
            <v>6.6666666666666666E-2</v>
          </cell>
          <cell r="E28">
            <v>6.6666666666666666E-2</v>
          </cell>
          <cell r="F28">
            <v>6.6666666666666666E-2</v>
          </cell>
          <cell r="G28">
            <v>6.6666666666666666E-2</v>
          </cell>
          <cell r="H28">
            <v>6.6666666666666666E-2</v>
          </cell>
          <cell r="I28">
            <v>6.6666666666666666E-2</v>
          </cell>
          <cell r="J28">
            <v>6.6666666666666666E-2</v>
          </cell>
          <cell r="K28">
            <v>6.6666666666666666E-2</v>
          </cell>
          <cell r="L28">
            <v>6.6666666666666666E-2</v>
          </cell>
          <cell r="M28">
            <v>6.6666666666666666E-2</v>
          </cell>
          <cell r="N28">
            <v>6.6666666666666666E-2</v>
          </cell>
          <cell r="O28">
            <v>6.6666666666666666E-2</v>
          </cell>
          <cell r="P28">
            <v>6.6666666666666666E-2</v>
          </cell>
          <cell r="Q28">
            <v>6.6666666666666666E-2</v>
          </cell>
          <cell r="R28">
            <v>6.6666666666666666E-2</v>
          </cell>
          <cell r="S28">
            <v>6.6666666666666666E-2</v>
          </cell>
          <cell r="T28">
            <v>6.6666666666666666E-2</v>
          </cell>
        </row>
        <row r="29">
          <cell r="B29" t="str">
            <v>Advanced Rooftop Controller-Retro</v>
          </cell>
          <cell r="C29">
            <v>6.6666666666666666E-2</v>
          </cell>
          <cell r="D29">
            <v>6.6666666666666666E-2</v>
          </cell>
          <cell r="E29">
            <v>6.6666666666666666E-2</v>
          </cell>
          <cell r="F29">
            <v>6.6666666666666666E-2</v>
          </cell>
          <cell r="G29">
            <v>6.6666666666666666E-2</v>
          </cell>
          <cell r="H29">
            <v>6.6666666666666666E-2</v>
          </cell>
          <cell r="I29">
            <v>6.6666666666666666E-2</v>
          </cell>
          <cell r="J29">
            <v>6.6666666666666666E-2</v>
          </cell>
          <cell r="K29">
            <v>6.6666666666666666E-2</v>
          </cell>
          <cell r="L29">
            <v>6.6666666666666666E-2</v>
          </cell>
          <cell r="M29">
            <v>6.6666666666666666E-2</v>
          </cell>
          <cell r="N29">
            <v>6.6666666666666666E-2</v>
          </cell>
          <cell r="O29">
            <v>6.6666666666666666E-2</v>
          </cell>
          <cell r="P29">
            <v>6.6666666666666666E-2</v>
          </cell>
          <cell r="Q29">
            <v>6.6666666666666666E-2</v>
          </cell>
          <cell r="R29">
            <v>6.6666666666666666E-2</v>
          </cell>
          <cell r="S29">
            <v>6.6666666666666666E-2</v>
          </cell>
          <cell r="T29">
            <v>6.6666666666666666E-2</v>
          </cell>
        </row>
        <row r="30">
          <cell r="B30" t="str">
            <v>Variable Speed Chiller-New</v>
          </cell>
        </row>
        <row r="31">
          <cell r="B31" t="str">
            <v>Variable Speed Chiller-NR</v>
          </cell>
        </row>
        <row r="32">
          <cell r="B32" t="str">
            <v>Commercial EM-New</v>
          </cell>
          <cell r="C32">
            <v>0.15</v>
          </cell>
          <cell r="D32">
            <v>0.15</v>
          </cell>
          <cell r="E32">
            <v>0.15</v>
          </cell>
          <cell r="F32">
            <v>0.15</v>
          </cell>
          <cell r="G32">
            <v>0.15</v>
          </cell>
          <cell r="H32">
            <v>0.15</v>
          </cell>
          <cell r="I32">
            <v>0.15</v>
          </cell>
          <cell r="J32">
            <v>0.15</v>
          </cell>
          <cell r="K32">
            <v>0.15</v>
          </cell>
          <cell r="L32">
            <v>0.15</v>
          </cell>
          <cell r="M32">
            <v>0.15</v>
          </cell>
          <cell r="N32">
            <v>0.15</v>
          </cell>
          <cell r="O32">
            <v>0.15</v>
          </cell>
          <cell r="P32">
            <v>0.15</v>
          </cell>
          <cell r="Q32">
            <v>0.15</v>
          </cell>
          <cell r="R32">
            <v>0.15</v>
          </cell>
          <cell r="S32">
            <v>0.15</v>
          </cell>
          <cell r="T32">
            <v>0.15</v>
          </cell>
        </row>
        <row r="33">
          <cell r="B33" t="str">
            <v>Commercial EM-NR</v>
          </cell>
          <cell r="C33">
            <v>0.15</v>
          </cell>
          <cell r="D33">
            <v>0.15</v>
          </cell>
          <cell r="E33">
            <v>0.15</v>
          </cell>
          <cell r="F33">
            <v>0.15</v>
          </cell>
          <cell r="G33">
            <v>0.15</v>
          </cell>
          <cell r="H33">
            <v>0.15</v>
          </cell>
          <cell r="I33">
            <v>0.15</v>
          </cell>
          <cell r="J33">
            <v>0.15</v>
          </cell>
          <cell r="K33">
            <v>0.15</v>
          </cell>
          <cell r="L33">
            <v>0.15</v>
          </cell>
          <cell r="M33">
            <v>0.15</v>
          </cell>
          <cell r="N33">
            <v>0.15</v>
          </cell>
          <cell r="O33">
            <v>0.15</v>
          </cell>
          <cell r="P33">
            <v>0.15</v>
          </cell>
          <cell r="Q33">
            <v>0.15</v>
          </cell>
          <cell r="R33">
            <v>0.15</v>
          </cell>
          <cell r="S33">
            <v>0.15</v>
          </cell>
          <cell r="T33">
            <v>0.15</v>
          </cell>
        </row>
        <row r="34">
          <cell r="B34" t="str">
            <v>Commercial EM-Retro</v>
          </cell>
          <cell r="C34">
            <v>0.15</v>
          </cell>
          <cell r="D34">
            <v>0.15</v>
          </cell>
          <cell r="E34">
            <v>0.15</v>
          </cell>
          <cell r="F34">
            <v>0.15</v>
          </cell>
          <cell r="G34">
            <v>0.15</v>
          </cell>
          <cell r="H34">
            <v>0.15</v>
          </cell>
          <cell r="I34">
            <v>0.15</v>
          </cell>
          <cell r="J34">
            <v>0.15</v>
          </cell>
          <cell r="K34">
            <v>0.15</v>
          </cell>
          <cell r="L34">
            <v>0.15</v>
          </cell>
          <cell r="M34">
            <v>0.15</v>
          </cell>
          <cell r="N34">
            <v>0.15</v>
          </cell>
          <cell r="O34">
            <v>0.15</v>
          </cell>
          <cell r="P34">
            <v>0.15</v>
          </cell>
          <cell r="Q34">
            <v>0.15</v>
          </cell>
          <cell r="R34">
            <v>0.15</v>
          </cell>
          <cell r="S34">
            <v>0.15</v>
          </cell>
          <cell r="T34">
            <v>0.15</v>
          </cell>
        </row>
        <row r="35">
          <cell r="B35" t="str">
            <v>Evaporative Assist Cooling-New</v>
          </cell>
        </row>
        <row r="36">
          <cell r="B36" t="str">
            <v>Evaporative Assist Cooling-NR</v>
          </cell>
        </row>
        <row r="37">
          <cell r="B37" t="str">
            <v>Economizer-Retro</v>
          </cell>
        </row>
        <row r="38">
          <cell r="B38" t="str">
            <v>Demand Control Ventilation-New</v>
          </cell>
        </row>
        <row r="39">
          <cell r="B39" t="str">
            <v>Demand Control Ventilation-NR</v>
          </cell>
        </row>
        <row r="40">
          <cell r="B40" t="str">
            <v>Demand Control Ventilation-Retro</v>
          </cell>
        </row>
        <row r="41">
          <cell r="B41" t="str">
            <v>Premium Fume Hood-NR</v>
          </cell>
          <cell r="C41">
            <v>0.06</v>
          </cell>
          <cell r="D41">
            <v>0.06</v>
          </cell>
          <cell r="E41">
            <v>0.06</v>
          </cell>
          <cell r="F41">
            <v>0.06</v>
          </cell>
          <cell r="G41">
            <v>0.06</v>
          </cell>
          <cell r="H41">
            <v>0.06</v>
          </cell>
          <cell r="I41">
            <v>0.06</v>
          </cell>
          <cell r="J41">
            <v>0.06</v>
          </cell>
          <cell r="K41">
            <v>0.06</v>
          </cell>
          <cell r="L41">
            <v>0.06</v>
          </cell>
          <cell r="M41">
            <v>0.06</v>
          </cell>
          <cell r="N41">
            <v>0.06</v>
          </cell>
          <cell r="O41">
            <v>0.06</v>
          </cell>
          <cell r="P41">
            <v>0.06</v>
          </cell>
          <cell r="Q41">
            <v>0.06</v>
          </cell>
          <cell r="R41">
            <v>0.06</v>
          </cell>
          <cell r="S41">
            <v>0.06</v>
          </cell>
          <cell r="T41">
            <v>0.06</v>
          </cell>
          <cell r="U41">
            <v>0.06</v>
          </cell>
        </row>
        <row r="42">
          <cell r="B42" t="str">
            <v>DCV Restaurant Hood-Retro</v>
          </cell>
        </row>
        <row r="43">
          <cell r="B43" t="str">
            <v>DCV Parking Garage-Retro</v>
          </cell>
        </row>
        <row r="44">
          <cell r="B44" t="str">
            <v>Weatherization - School-Retro</v>
          </cell>
        </row>
        <row r="45">
          <cell r="B45" t="str">
            <v>Energy Recovery Ventilator-NR</v>
          </cell>
          <cell r="U45">
            <v>0.25</v>
          </cell>
        </row>
        <row r="46">
          <cell r="B46" t="str">
            <v>AC Heat Recovery for Water Heating-NR</v>
          </cell>
        </row>
        <row r="47">
          <cell r="B47" t="str">
            <v>Room Occupancy Sensors in Lodging-Retro</v>
          </cell>
        </row>
        <row r="48">
          <cell r="B48" t="str">
            <v>Chiller - chilled water retrofit-Retro</v>
          </cell>
        </row>
        <row r="49">
          <cell r="B49" t="str">
            <v>Chiller - equip retrofits-Retro</v>
          </cell>
        </row>
        <row r="50">
          <cell r="B50" t="str">
            <v>Pool Blankets-Retro</v>
          </cell>
        </row>
        <row r="51">
          <cell r="B51" t="str">
            <v>Web-Enabled Thermostats-Retro</v>
          </cell>
        </row>
        <row r="52">
          <cell r="B52" t="str">
            <v>Garage CO2 ventilation-Retro</v>
          </cell>
        </row>
        <row r="53">
          <cell r="B53" t="str">
            <v>Circ Pump ECM and drive-Retro</v>
          </cell>
        </row>
        <row r="54">
          <cell r="B54" t="str">
            <v>VRF-New</v>
          </cell>
        </row>
        <row r="55">
          <cell r="B55" t="str">
            <v>VRF-Retro</v>
          </cell>
        </row>
        <row r="61">
          <cell r="B61" t="str">
            <v>Top Daylighting-New</v>
          </cell>
        </row>
        <row r="62">
          <cell r="B62" t="str">
            <v>Perimeter Daylighting Controls Advanced-New</v>
          </cell>
        </row>
        <row r="63">
          <cell r="B63" t="str">
            <v>Perimeter Daylighting Controls Advanced-NR</v>
          </cell>
        </row>
        <row r="64">
          <cell r="B64" t="str">
            <v>Lighting Controls Interior-New</v>
          </cell>
        </row>
        <row r="65">
          <cell r="B65" t="str">
            <v>Lighting Controls Interior-NR</v>
          </cell>
          <cell r="C65">
            <v>0.06</v>
          </cell>
          <cell r="D65">
            <v>0.06</v>
          </cell>
          <cell r="E65">
            <v>0.06</v>
          </cell>
          <cell r="F65">
            <v>0.06</v>
          </cell>
          <cell r="G65">
            <v>0.06</v>
          </cell>
          <cell r="H65">
            <v>0.06</v>
          </cell>
          <cell r="I65">
            <v>0.06</v>
          </cell>
          <cell r="J65">
            <v>0.06</v>
          </cell>
          <cell r="K65">
            <v>0.06</v>
          </cell>
          <cell r="L65">
            <v>0.06</v>
          </cell>
          <cell r="M65">
            <v>0.06</v>
          </cell>
          <cell r="N65">
            <v>0.06</v>
          </cell>
          <cell r="O65">
            <v>0.06</v>
          </cell>
          <cell r="P65">
            <v>0.06</v>
          </cell>
          <cell r="Q65">
            <v>0.06</v>
          </cell>
          <cell r="R65">
            <v>0.06</v>
          </cell>
          <cell r="S65">
            <v>0.06</v>
          </cell>
          <cell r="T65">
            <v>0.06</v>
          </cell>
        </row>
        <row r="66">
          <cell r="B66" t="str">
            <v>Exterior Building Lighting-New</v>
          </cell>
        </row>
        <row r="67">
          <cell r="B67" t="str">
            <v>Exterior Building Lighting-NR</v>
          </cell>
        </row>
        <row r="68">
          <cell r="B68" t="str">
            <v>Street and Roadway Lighting-New</v>
          </cell>
        </row>
        <row r="69">
          <cell r="B69" t="str">
            <v>Street and Roadway Lighting-NR</v>
          </cell>
        </row>
        <row r="70">
          <cell r="B70" t="str">
            <v>Parking Lighting-New</v>
          </cell>
        </row>
        <row r="71">
          <cell r="B71" t="str">
            <v>Parking Lighting-NR</v>
          </cell>
        </row>
        <row r="72">
          <cell r="B72" t="str">
            <v>Bi-Level Stairwell Lighting-NR</v>
          </cell>
        </row>
        <row r="73">
          <cell r="B73" t="str">
            <v>ECM-VAV-New</v>
          </cell>
        </row>
        <row r="74">
          <cell r="B74" t="str">
            <v>ECM-VAV-NR</v>
          </cell>
        </row>
        <row r="75">
          <cell r="B75" t="str">
            <v>Pool pumps-Retro</v>
          </cell>
        </row>
        <row r="76">
          <cell r="B76" t="str">
            <v>MotorsRewind-New</v>
          </cell>
        </row>
        <row r="77">
          <cell r="B77" t="str">
            <v>MotorsRewind-NR</v>
          </cell>
        </row>
        <row r="78">
          <cell r="B78" t="str">
            <v>Municipal Sewage Treatment-Retro</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row>
        <row r="79">
          <cell r="B79" t="str">
            <v>Municipal Water Supply-Retro</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row>
        <row r="80">
          <cell r="B80" t="str">
            <v>Engine Generator Block Heaters-Retro</v>
          </cell>
        </row>
        <row r="81">
          <cell r="B81" t="str">
            <v>Grocery Refrigeration Bundle-Retro</v>
          </cell>
        </row>
        <row r="82">
          <cell r="B82" t="str">
            <v>Packaged Refrigeration Equipment-New</v>
          </cell>
        </row>
        <row r="83">
          <cell r="B83" t="str">
            <v>Appliances - Freezers-NR</v>
          </cell>
        </row>
        <row r="84">
          <cell r="B84" t="str">
            <v>Appliances - Refrigerators-NR</v>
          </cell>
        </row>
        <row r="85">
          <cell r="B85" t="str">
            <v>Water Cooler Controls-NR</v>
          </cell>
        </row>
        <row r="86">
          <cell r="B86" t="str">
            <v>WHTanks-New</v>
          </cell>
        </row>
        <row r="87">
          <cell r="B87" t="str">
            <v>WHTanks-NR</v>
          </cell>
        </row>
        <row r="88">
          <cell r="B88" t="str">
            <v>Appliances - Clothes Washers-NR</v>
          </cell>
        </row>
        <row r="89">
          <cell r="B89" t="str">
            <v>Showerheads-Retro</v>
          </cell>
        </row>
        <row r="90">
          <cell r="B90" t="str">
            <v>Water Heating - GFHX-New</v>
          </cell>
        </row>
        <row r="91">
          <cell r="B91" t="str">
            <v>Demand Control Circulating system DHW-Retro</v>
          </cell>
        </row>
        <row r="92">
          <cell r="B92" t="str">
            <v>Central HPWH MF-Retro</v>
          </cell>
        </row>
        <row r="93">
          <cell r="B93" t="str">
            <v>Ultra Low Energy Building-New</v>
          </cell>
        </row>
        <row r="94">
          <cell r="B94" t="str">
            <v>Low Power LF Lamps-NR</v>
          </cell>
        </row>
      </sheetData>
      <sheetData sheetId="7">
        <row r="11">
          <cell r="C11" t="str">
            <v>LO1Slow</v>
          </cell>
          <cell r="D11">
            <v>2.5643970768378654E-3</v>
          </cell>
          <cell r="E11">
            <v>7.6904586297764643E-3</v>
          </cell>
          <cell r="F11">
            <v>1.6792013047419844E-2</v>
          </cell>
          <cell r="G11">
            <v>3.15969387774655E-2</v>
          </cell>
          <cell r="H11">
            <v>5.406874819795171E-2</v>
          </cell>
          <cell r="I11">
            <v>8.6253181011834101E-2</v>
          </cell>
          <cell r="J11">
            <v>0.1300328481838382</v>
          </cell>
          <cell r="K11">
            <v>0.18678710893858319</v>
          </cell>
          <cell r="L11">
            <v>0.2569823480072907</v>
          </cell>
          <cell r="M11">
            <v>0.33975920985004748</v>
          </cell>
          <cell r="N11">
            <v>0.43262946935754232</v>
          </cell>
          <cell r="O11">
            <v>0.53142594003645804</v>
          </cell>
          <cell r="P11">
            <v>0.63063487292644704</v>
          </cell>
          <cell r="Q11">
            <v>0.7241560234206913</v>
          </cell>
          <cell r="R11">
            <v>0.80638203131755359</v>
          </cell>
          <cell r="S11">
            <v>0.87331559734491926</v>
          </cell>
          <cell r="T11">
            <v>0.92334516248836807</v>
          </cell>
          <cell r="U11">
            <v>0.95737002770730018</v>
          </cell>
        </row>
        <row r="18">
          <cell r="B18" t="str">
            <v>Measure Index Name</v>
          </cell>
          <cell r="C18" t="str">
            <v>Ramp</v>
          </cell>
          <cell r="D18">
            <v>2016</v>
          </cell>
          <cell r="E18">
            <v>2017</v>
          </cell>
          <cell r="F18">
            <v>2018</v>
          </cell>
          <cell r="G18">
            <v>2019</v>
          </cell>
          <cell r="H18">
            <v>2020</v>
          </cell>
          <cell r="I18">
            <v>2021</v>
          </cell>
          <cell r="J18">
            <v>2022</v>
          </cell>
          <cell r="K18">
            <v>2023</v>
          </cell>
          <cell r="L18">
            <v>2024</v>
          </cell>
          <cell r="M18">
            <v>2025</v>
          </cell>
          <cell r="N18">
            <v>2026</v>
          </cell>
          <cell r="O18">
            <v>2027</v>
          </cell>
          <cell r="P18">
            <v>2028</v>
          </cell>
          <cell r="Q18">
            <v>2029</v>
          </cell>
          <cell r="R18">
            <v>2030</v>
          </cell>
          <cell r="S18">
            <v>2031</v>
          </cell>
          <cell r="T18">
            <v>2032</v>
          </cell>
          <cell r="U18">
            <v>2033</v>
          </cell>
        </row>
        <row r="19">
          <cell r="B19" t="str">
            <v>Compressed Air-Retro</v>
          </cell>
          <cell r="C19" t="str">
            <v>RetroEven20</v>
          </cell>
          <cell r="D19">
            <v>0.05</v>
          </cell>
          <cell r="E19">
            <v>0.05</v>
          </cell>
          <cell r="F19">
            <v>0.05</v>
          </cell>
          <cell r="G19">
            <v>0.05</v>
          </cell>
          <cell r="H19">
            <v>0.05</v>
          </cell>
          <cell r="I19">
            <v>0.05</v>
          </cell>
          <cell r="J19">
            <v>0.05</v>
          </cell>
          <cell r="K19">
            <v>0.05</v>
          </cell>
          <cell r="L19">
            <v>0.05</v>
          </cell>
          <cell r="M19">
            <v>0.05</v>
          </cell>
          <cell r="N19">
            <v>0.05</v>
          </cell>
          <cell r="O19">
            <v>0.05</v>
          </cell>
          <cell r="P19">
            <v>0.05</v>
          </cell>
          <cell r="Q19">
            <v>0.05</v>
          </cell>
          <cell r="R19">
            <v>0.05</v>
          </cell>
          <cell r="S19">
            <v>0.05</v>
          </cell>
          <cell r="T19">
            <v>0.05</v>
          </cell>
          <cell r="U19">
            <v>0.05</v>
          </cell>
        </row>
        <row r="20">
          <cell r="B20" t="str">
            <v>Compressed Air-NR</v>
          </cell>
          <cell r="C20" t="str">
            <v>LOEven20</v>
          </cell>
          <cell r="D20">
            <v>0.05</v>
          </cell>
          <cell r="E20">
            <v>0.1</v>
          </cell>
          <cell r="F20">
            <v>0.15000000000000002</v>
          </cell>
          <cell r="G20">
            <v>0.2</v>
          </cell>
          <cell r="H20">
            <v>0.25</v>
          </cell>
          <cell r="I20">
            <v>0.3</v>
          </cell>
          <cell r="J20">
            <v>0.35</v>
          </cell>
          <cell r="K20">
            <v>0.39999999999999997</v>
          </cell>
          <cell r="L20">
            <v>0.44999999999999996</v>
          </cell>
          <cell r="M20">
            <v>0.49999999999999994</v>
          </cell>
          <cell r="N20">
            <v>0.54999999999999993</v>
          </cell>
          <cell r="O20">
            <v>0.6</v>
          </cell>
          <cell r="P20">
            <v>0.65</v>
          </cell>
          <cell r="Q20">
            <v>0.70000000000000007</v>
          </cell>
          <cell r="R20">
            <v>0.75000000000000011</v>
          </cell>
          <cell r="S20">
            <v>0.80000000000000016</v>
          </cell>
          <cell r="T20">
            <v>0.8500000000000002</v>
          </cell>
          <cell r="U20">
            <v>0.90000000000000024</v>
          </cell>
        </row>
        <row r="21">
          <cell r="B21" t="str">
            <v>Network PC Power Management-Retro</v>
          </cell>
          <cell r="C21" t="str">
            <v>Retro20Fast</v>
          </cell>
          <cell r="D21">
            <v>0.22119921692859512</v>
          </cell>
          <cell r="E21">
            <v>0.15504311102289431</v>
          </cell>
          <cell r="F21">
            <v>0.10733128557729499</v>
          </cell>
          <cell r="G21">
            <v>8.3589689255657879E-2</v>
          </cell>
          <cell r="H21">
            <v>7.3237179880126971E-2</v>
          </cell>
          <cell r="I21">
            <v>6.3374636711760357E-2</v>
          </cell>
          <cell r="J21">
            <v>5.4291838367783084E-2</v>
          </cell>
          <cell r="K21">
            <v>4.612639225659896E-2</v>
          </cell>
          <cell r="L21">
            <v>3.8916876277172864E-2</v>
          </cell>
          <cell r="M21">
            <v>3.2639916313151704E-2</v>
          </cell>
          <cell r="N21">
            <v>2.7235706125786907E-2</v>
          </cell>
          <cell r="O21">
            <v>2.1211189258265428E-2</v>
          </cell>
          <cell r="P21">
            <v>1.6519290804212883E-2</v>
          </cell>
          <cell r="Q21">
            <v>1.2865236614105324E-2</v>
          </cell>
          <cell r="R21">
            <v>1.0019456349464106E-2</v>
          </cell>
          <cell r="S21">
            <v>7.8031604509122832E-3</v>
          </cell>
          <cell r="T21">
            <v>6.077107469602494E-3</v>
          </cell>
          <cell r="U21">
            <v>4.7328560561354371E-3</v>
          </cell>
        </row>
        <row r="22">
          <cell r="B22" t="str">
            <v>Laptop-NR</v>
          </cell>
          <cell r="C22" t="str">
            <v>LO5Med</v>
          </cell>
          <cell r="D22">
            <v>4.2999999999999997E-2</v>
          </cell>
          <cell r="E22">
            <v>9.5797142280278316E-2</v>
          </cell>
          <cell r="F22">
            <v>0.16040539374775648</v>
          </cell>
          <cell r="G22">
            <v>0.23540539374775649</v>
          </cell>
          <cell r="H22">
            <v>0.32095239121809005</v>
          </cell>
          <cell r="I22">
            <v>0.42096711425629652</v>
          </cell>
          <cell r="J22">
            <v>0.53068481860864725</v>
          </cell>
          <cell r="K22">
            <v>0.642769203728351</v>
          </cell>
          <cell r="L22">
            <v>0.74839528535557953</v>
          </cell>
          <cell r="M22">
            <v>0.83918984935345187</v>
          </cell>
          <cell r="N22">
            <v>0.90945051634530116</v>
          </cell>
          <cell r="O22">
            <v>0.9576688767502457</v>
          </cell>
          <cell r="P22">
            <v>0.9865231113648858</v>
          </cell>
          <cell r="Q22">
            <v>1.0012970762896924</v>
          </cell>
          <cell r="R22">
            <v>1.0076356106578106</v>
          </cell>
          <cell r="S22">
            <v>1.0098624683774413</v>
          </cell>
          <cell r="T22">
            <v>1.0104871783970797</v>
          </cell>
          <cell r="U22">
            <v>1.010623336815976</v>
          </cell>
        </row>
        <row r="23">
          <cell r="B23" t="str">
            <v>Smart Plug Power Strips-Retro</v>
          </cell>
          <cell r="C23" t="str">
            <v>Retro12Med</v>
          </cell>
          <cell r="D23">
            <v>0.10937459468255628</v>
          </cell>
          <cell r="E23">
            <v>0.10937459468255628</v>
          </cell>
          <cell r="F23">
            <v>0.10937459468255628</v>
          </cell>
          <cell r="G23">
            <v>0.10937459468255628</v>
          </cell>
          <cell r="H23">
            <v>0.10937459468255628</v>
          </cell>
          <cell r="I23">
            <v>9.8437135214300656E-2</v>
          </cell>
          <cell r="J23">
            <v>7.874970817144053E-2</v>
          </cell>
          <cell r="K23">
            <v>6.2999766537152418E-2</v>
          </cell>
          <cell r="L23">
            <v>5.0399813229721938E-2</v>
          </cell>
          <cell r="M23">
            <v>4.0319850583777551E-2</v>
          </cell>
          <cell r="N23">
            <v>3.225588046702204E-2</v>
          </cell>
          <cell r="O23">
            <v>2.5804704373617631E-2</v>
          </cell>
          <cell r="P23">
            <v>2.0643763498894106E-2</v>
          </cell>
          <cell r="Q23">
            <v>1.6515010799115284E-2</v>
          </cell>
          <cell r="R23">
            <v>1.3212008639292228E-2</v>
          </cell>
          <cell r="S23">
            <v>1.0569606911433781E-2</v>
          </cell>
          <cell r="T23">
            <v>7.2092823794611682E-5</v>
          </cell>
          <cell r="U23">
            <v>2.5747437069512102E-5</v>
          </cell>
        </row>
        <row r="24">
          <cell r="B24" t="str">
            <v>Data Centers-NR</v>
          </cell>
          <cell r="C24" t="str">
            <v>LO5Med</v>
          </cell>
          <cell r="D24">
            <v>4.2999999999999997E-2</v>
          </cell>
          <cell r="E24">
            <v>9.5797142280278316E-2</v>
          </cell>
          <cell r="F24">
            <v>0.16040539374775648</v>
          </cell>
          <cell r="G24">
            <v>0.23540539374775649</v>
          </cell>
          <cell r="H24">
            <v>0.32095239121809005</v>
          </cell>
          <cell r="I24">
            <v>0.42096711425629652</v>
          </cell>
          <cell r="J24">
            <v>0.53068481860864725</v>
          </cell>
          <cell r="K24">
            <v>0.642769203728351</v>
          </cell>
          <cell r="L24">
            <v>0.74839528535557953</v>
          </cell>
          <cell r="M24">
            <v>0.83918984935345187</v>
          </cell>
          <cell r="N24">
            <v>0.90945051634530116</v>
          </cell>
          <cell r="O24">
            <v>0.9576688767502457</v>
          </cell>
          <cell r="P24">
            <v>0.9865231113648858</v>
          </cell>
          <cell r="Q24">
            <v>1.0012970762896924</v>
          </cell>
          <cell r="R24">
            <v>1.0076356106578106</v>
          </cell>
          <cell r="S24">
            <v>1.0098624683774413</v>
          </cell>
          <cell r="T24">
            <v>1.0104871783970797</v>
          </cell>
          <cell r="U24">
            <v>1.010623336815976</v>
          </cell>
        </row>
        <row r="25">
          <cell r="B25" t="str">
            <v>Monitor-NR</v>
          </cell>
          <cell r="C25" t="str">
            <v>LO50Fast</v>
          </cell>
          <cell r="D25">
            <v>0.45</v>
          </cell>
          <cell r="E25">
            <v>0.66</v>
          </cell>
          <cell r="F25">
            <v>0.8</v>
          </cell>
          <cell r="G25">
            <v>0.89</v>
          </cell>
          <cell r="H25">
            <v>0.94954036260972652</v>
          </cell>
          <cell r="I25">
            <v>0.97931054391458994</v>
          </cell>
          <cell r="J25">
            <v>0.99254173560564019</v>
          </cell>
          <cell r="K25">
            <v>0.99783421228206048</v>
          </cell>
          <cell r="L25">
            <v>0.99975874925530417</v>
          </cell>
          <cell r="M25">
            <v>1.0004002615797187</v>
          </cell>
          <cell r="N25">
            <v>1.0005976499872309</v>
          </cell>
          <cell r="O25">
            <v>1.0006540466750915</v>
          </cell>
          <cell r="P25">
            <v>1.0006690857918545</v>
          </cell>
          <cell r="Q25">
            <v>1.000672845571045</v>
          </cell>
          <cell r="R25">
            <v>1.0006737302249724</v>
          </cell>
          <cell r="S25">
            <v>1.0006739268147338</v>
          </cell>
          <cell r="T25">
            <v>1.0006739682020522</v>
          </cell>
          <cell r="U25">
            <v>1.0006739764795158</v>
          </cell>
        </row>
        <row r="26">
          <cell r="B26" t="str">
            <v>Desktop-NR</v>
          </cell>
          <cell r="C26" t="str">
            <v>LO50Fast</v>
          </cell>
          <cell r="D26">
            <v>0.45</v>
          </cell>
          <cell r="E26">
            <v>0.66</v>
          </cell>
          <cell r="F26">
            <v>0.8</v>
          </cell>
          <cell r="G26">
            <v>0.89</v>
          </cell>
          <cell r="H26">
            <v>0.94954036260972652</v>
          </cell>
          <cell r="I26">
            <v>0.97931054391458994</v>
          </cell>
          <cell r="J26">
            <v>0.99254173560564019</v>
          </cell>
          <cell r="K26">
            <v>0.99783421228206048</v>
          </cell>
          <cell r="L26">
            <v>0.99975874925530417</v>
          </cell>
          <cell r="M26">
            <v>1.0004002615797187</v>
          </cell>
          <cell r="N26">
            <v>1.0005976499872309</v>
          </cell>
          <cell r="O26">
            <v>1.0006540466750915</v>
          </cell>
          <cell r="P26">
            <v>1.0006690857918545</v>
          </cell>
          <cell r="Q26">
            <v>1.000672845571045</v>
          </cell>
          <cell r="R26">
            <v>1.0006737302249724</v>
          </cell>
          <cell r="S26">
            <v>1.0006739268147338</v>
          </cell>
          <cell r="T26">
            <v>1.0006739682020522</v>
          </cell>
          <cell r="U26">
            <v>1.0006739764795158</v>
          </cell>
        </row>
        <row r="27">
          <cell r="B27" t="str">
            <v>Pre-Rinse Spray Valve-Retro</v>
          </cell>
          <cell r="C27" t="str">
            <v>Retro12Med</v>
          </cell>
          <cell r="D27">
            <v>0.10937459468255628</v>
          </cell>
          <cell r="E27">
            <v>0.10937459468255628</v>
          </cell>
          <cell r="F27">
            <v>0.10937459468255628</v>
          </cell>
          <cell r="G27">
            <v>0.10937459468255628</v>
          </cell>
          <cell r="H27">
            <v>0.10937459468255628</v>
          </cell>
          <cell r="I27">
            <v>9.8437135214300656E-2</v>
          </cell>
          <cell r="J27">
            <v>7.874970817144053E-2</v>
          </cell>
          <cell r="K27">
            <v>6.2999766537152418E-2</v>
          </cell>
          <cell r="L27">
            <v>5.0399813229721938E-2</v>
          </cell>
          <cell r="M27">
            <v>4.0319850583777551E-2</v>
          </cell>
          <cell r="N27">
            <v>3.225588046702204E-2</v>
          </cell>
          <cell r="O27">
            <v>2.5804704373617631E-2</v>
          </cell>
          <cell r="P27">
            <v>2.0643763498894106E-2</v>
          </cell>
          <cell r="Q27">
            <v>1.6515010799115284E-2</v>
          </cell>
          <cell r="R27">
            <v>1.3212008639292228E-2</v>
          </cell>
          <cell r="S27">
            <v>1.0569606911433781E-2</v>
          </cell>
          <cell r="T27">
            <v>7.2092823794611682E-5</v>
          </cell>
          <cell r="U27">
            <v>2.5747437069512102E-5</v>
          </cell>
        </row>
        <row r="28">
          <cell r="B28" t="str">
            <v>Cooking Equipment-NR</v>
          </cell>
          <cell r="C28" t="str">
            <v>LO5Med</v>
          </cell>
          <cell r="D28">
            <v>4.2999999999999997E-2</v>
          </cell>
          <cell r="E28">
            <v>9.5797142280278316E-2</v>
          </cell>
          <cell r="F28">
            <v>0.16040539374775648</v>
          </cell>
          <cell r="G28">
            <v>0.23540539374775649</v>
          </cell>
          <cell r="H28">
            <v>0.32095239121809005</v>
          </cell>
          <cell r="I28">
            <v>0.42096711425629652</v>
          </cell>
          <cell r="J28">
            <v>0.53068481860864725</v>
          </cell>
          <cell r="K28">
            <v>0.642769203728351</v>
          </cell>
          <cell r="L28">
            <v>0.74839528535557953</v>
          </cell>
          <cell r="M28">
            <v>0.83918984935345187</v>
          </cell>
          <cell r="N28">
            <v>0.90945051634530116</v>
          </cell>
          <cell r="O28">
            <v>0.9576688767502457</v>
          </cell>
          <cell r="P28">
            <v>0.9865231113648858</v>
          </cell>
          <cell r="Q28">
            <v>1.0012970762896924</v>
          </cell>
          <cell r="R28">
            <v>1.0076356106578106</v>
          </cell>
          <cell r="S28">
            <v>1.0098624683774413</v>
          </cell>
          <cell r="T28">
            <v>1.0104871783970797</v>
          </cell>
          <cell r="U28">
            <v>1.010623336815976</v>
          </cell>
        </row>
        <row r="29">
          <cell r="B29" t="str">
            <v>Premium HVAC Equipment-New</v>
          </cell>
          <cell r="C29" t="str">
            <v>LO20Fast</v>
          </cell>
          <cell r="D29">
            <v>0.22119921692859512</v>
          </cell>
          <cell r="E29">
            <v>0.37624232795148943</v>
          </cell>
          <cell r="F29">
            <v>0.48357361352878442</v>
          </cell>
          <cell r="G29">
            <v>0.56716330278444227</v>
          </cell>
          <cell r="H29">
            <v>0.64040048266456928</v>
          </cell>
          <cell r="I29">
            <v>0.70377511937632964</v>
          </cell>
          <cell r="J29">
            <v>0.7580669577441127</v>
          </cell>
          <cell r="K29">
            <v>0.80419335000071168</v>
          </cell>
          <cell r="L29">
            <v>0.84311022627788457</v>
          </cell>
          <cell r="M29">
            <v>0.87575014259103623</v>
          </cell>
          <cell r="N29">
            <v>0.90298584871682319</v>
          </cell>
          <cell r="O29">
            <v>0.92419703797508856</v>
          </cell>
          <cell r="P29">
            <v>0.94071632877930145</v>
          </cell>
          <cell r="Q29">
            <v>0.95358156539340677</v>
          </cell>
          <cell r="R29">
            <v>0.96360102174287088</v>
          </cell>
          <cell r="S29">
            <v>0.97140418219378311</v>
          </cell>
          <cell r="T29">
            <v>0.97748128966338554</v>
          </cell>
          <cell r="U29">
            <v>0.98221414571952104</v>
          </cell>
        </row>
        <row r="30">
          <cell r="B30" t="str">
            <v>Premium HVAC Equipment-NR</v>
          </cell>
          <cell r="C30" t="str">
            <v>LO20Fast</v>
          </cell>
          <cell r="D30">
            <v>0.22119921692859512</v>
          </cell>
          <cell r="E30">
            <v>0.37624232795148943</v>
          </cell>
          <cell r="F30">
            <v>0.48357361352878442</v>
          </cell>
          <cell r="G30">
            <v>0.56716330278444227</v>
          </cell>
          <cell r="H30">
            <v>0.64040048266456928</v>
          </cell>
          <cell r="I30">
            <v>0.70377511937632964</v>
          </cell>
          <cell r="J30">
            <v>0.7580669577441127</v>
          </cell>
          <cell r="K30">
            <v>0.80419335000071168</v>
          </cell>
          <cell r="L30">
            <v>0.84311022627788457</v>
          </cell>
          <cell r="M30">
            <v>0.87575014259103623</v>
          </cell>
          <cell r="N30">
            <v>0.90298584871682319</v>
          </cell>
          <cell r="O30">
            <v>0.92419703797508856</v>
          </cell>
          <cell r="P30">
            <v>0.94071632877930145</v>
          </cell>
          <cell r="Q30">
            <v>0.95358156539340677</v>
          </cell>
          <cell r="R30">
            <v>0.96360102174287088</v>
          </cell>
          <cell r="S30">
            <v>0.97140418219378311</v>
          </cell>
          <cell r="T30">
            <v>0.97748128966338554</v>
          </cell>
          <cell r="U30">
            <v>0.98221414571952104</v>
          </cell>
        </row>
        <row r="31">
          <cell r="B31" t="str">
            <v>Glass-New</v>
          </cell>
          <cell r="C31" t="str">
            <v>LO5Med</v>
          </cell>
          <cell r="D31">
            <v>4.2999999999999997E-2</v>
          </cell>
          <cell r="E31">
            <v>9.5797142280278316E-2</v>
          </cell>
          <cell r="F31">
            <v>0.16040539374775648</v>
          </cell>
          <cell r="G31">
            <v>0.23540539374775649</v>
          </cell>
          <cell r="H31">
            <v>0.32095239121809005</v>
          </cell>
          <cell r="I31">
            <v>0.42096711425629652</v>
          </cell>
          <cell r="J31">
            <v>0.53068481860864725</v>
          </cell>
          <cell r="K31">
            <v>0.642769203728351</v>
          </cell>
          <cell r="L31">
            <v>0.74839528535557953</v>
          </cell>
          <cell r="M31">
            <v>0.83918984935345187</v>
          </cell>
          <cell r="N31">
            <v>0.90945051634530116</v>
          </cell>
          <cell r="O31">
            <v>0.9576688767502457</v>
          </cell>
          <cell r="P31">
            <v>0.9865231113648858</v>
          </cell>
          <cell r="Q31">
            <v>1.0012970762896924</v>
          </cell>
          <cell r="R31">
            <v>1.0076356106578106</v>
          </cell>
          <cell r="S31">
            <v>1.0098624683774413</v>
          </cell>
          <cell r="T31">
            <v>1.0104871783970797</v>
          </cell>
          <cell r="U31">
            <v>1.010623336815976</v>
          </cell>
        </row>
        <row r="32">
          <cell r="B32" t="str">
            <v>Glass-NR</v>
          </cell>
          <cell r="C32" t="str">
            <v>LO5Med</v>
          </cell>
          <cell r="D32">
            <v>4.2999999999999997E-2</v>
          </cell>
          <cell r="E32">
            <v>9.5797142280278316E-2</v>
          </cell>
          <cell r="F32">
            <v>0.16040539374775648</v>
          </cell>
          <cell r="G32">
            <v>0.23540539374775649</v>
          </cell>
          <cell r="H32">
            <v>0.32095239121809005</v>
          </cell>
          <cell r="I32">
            <v>0.42096711425629652</v>
          </cell>
          <cell r="J32">
            <v>0.53068481860864725</v>
          </cell>
          <cell r="K32">
            <v>0.642769203728351</v>
          </cell>
          <cell r="L32">
            <v>0.74839528535557953</v>
          </cell>
          <cell r="M32">
            <v>0.83918984935345187</v>
          </cell>
          <cell r="N32">
            <v>0.90945051634530116</v>
          </cell>
          <cell r="O32">
            <v>0.9576688767502457</v>
          </cell>
          <cell r="P32">
            <v>0.9865231113648858</v>
          </cell>
          <cell r="Q32">
            <v>1.0012970762896924</v>
          </cell>
          <cell r="R32">
            <v>1.0076356106578106</v>
          </cell>
          <cell r="S32">
            <v>1.0098624683774413</v>
          </cell>
          <cell r="T32">
            <v>1.0104871783970797</v>
          </cell>
          <cell r="U32">
            <v>1.010623336815976</v>
          </cell>
        </row>
        <row r="33">
          <cell r="B33" t="str">
            <v>Glass-Retro</v>
          </cell>
          <cell r="C33" t="str">
            <v>Retro1Slow</v>
          </cell>
          <cell r="D33">
            <v>2.5643970768378654E-3</v>
          </cell>
          <cell r="E33">
            <v>5.1260615529385989E-3</v>
          </cell>
          <cell r="F33">
            <v>9.1015544176433795E-3</v>
          </cell>
          <cell r="G33">
            <v>1.4804925730045659E-2</v>
          </cell>
          <cell r="H33">
            <v>2.2471809420486211E-2</v>
          </cell>
          <cell r="I33">
            <v>3.2184432813882391E-2</v>
          </cell>
          <cell r="J33">
            <v>4.3779667172004086E-2</v>
          </cell>
          <cell r="K33">
            <v>5.675426075474499E-2</v>
          </cell>
          <cell r="L33">
            <v>7.0195239068707532E-2</v>
          </cell>
          <cell r="M33">
            <v>8.2776861842756788E-2</v>
          </cell>
          <cell r="N33">
            <v>9.2870259507494834E-2</v>
          </cell>
          <cell r="O33">
            <v>9.8796470678915727E-2</v>
          </cell>
          <cell r="P33">
            <v>9.9208932889988999E-2</v>
          </cell>
          <cell r="Q33">
            <v>9.3521150494244254E-2</v>
          </cell>
          <cell r="R33">
            <v>8.2226007896862296E-2</v>
          </cell>
          <cell r="S33">
            <v>6.6933566027365665E-2</v>
          </cell>
          <cell r="T33">
            <v>5.0029565143448806E-2</v>
          </cell>
          <cell r="U33">
            <v>3.402486521893211E-2</v>
          </cell>
        </row>
        <row r="34">
          <cell r="B34" t="str">
            <v>Advanced Rooftop Controller-New</v>
          </cell>
          <cell r="C34" t="str">
            <v>LO3Slow</v>
          </cell>
          <cell r="D34">
            <v>5.5320496977002724E-3</v>
          </cell>
          <cell r="E34">
            <v>1.4227918344261844E-2</v>
          </cell>
          <cell r="F34">
            <v>3.1619655637384989E-2</v>
          </cell>
          <cell r="G34">
            <v>6.2055195900350503E-2</v>
          </cell>
          <cell r="H34">
            <v>0.10939936964274129</v>
          </cell>
          <cell r="I34">
            <v>0.17568121288208835</v>
          </cell>
          <cell r="J34">
            <v>0.26003992245943919</v>
          </cell>
          <cell r="K34">
            <v>0.3584584169663485</v>
          </cell>
          <cell r="L34">
            <v>0.46444756489686617</v>
          </cell>
          <cell r="M34">
            <v>0.57043671282738384</v>
          </cell>
          <cell r="N34">
            <v>0.66935991756253377</v>
          </cell>
          <cell r="O34">
            <v>0.75591772170578986</v>
          </cell>
          <cell r="P34">
            <v>0.82720061923553012</v>
          </cell>
          <cell r="Q34">
            <v>0.88264287286977261</v>
          </cell>
          <cell r="R34">
            <v>0.92349505975816193</v>
          </cell>
          <cell r="S34">
            <v>0.95209159058003434</v>
          </cell>
          <cell r="T34">
            <v>0.97115594446128262</v>
          </cell>
          <cell r="U34">
            <v>0.98328780602207699</v>
          </cell>
        </row>
        <row r="35">
          <cell r="B35" t="str">
            <v>Advanced Rooftop Controller-NR</v>
          </cell>
          <cell r="C35" t="str">
            <v>LO3Slow</v>
          </cell>
          <cell r="D35">
            <v>5.5320496977002724E-3</v>
          </cell>
          <cell r="E35">
            <v>1.4227918344261844E-2</v>
          </cell>
          <cell r="F35">
            <v>3.1619655637384989E-2</v>
          </cell>
          <cell r="G35">
            <v>6.2055195900350503E-2</v>
          </cell>
          <cell r="H35">
            <v>0.10939936964274129</v>
          </cell>
          <cell r="I35">
            <v>0.17568121288208835</v>
          </cell>
          <cell r="J35">
            <v>0.26003992245943919</v>
          </cell>
          <cell r="K35">
            <v>0.3584584169663485</v>
          </cell>
          <cell r="L35">
            <v>0.46444756489686617</v>
          </cell>
          <cell r="M35">
            <v>0.57043671282738384</v>
          </cell>
          <cell r="N35">
            <v>0.66935991756253377</v>
          </cell>
          <cell r="O35">
            <v>0.75591772170578986</v>
          </cell>
          <cell r="P35">
            <v>0.82720061923553012</v>
          </cell>
          <cell r="Q35">
            <v>0.88264287286977261</v>
          </cell>
          <cell r="R35">
            <v>0.92349505975816193</v>
          </cell>
          <cell r="S35">
            <v>0.95209159058003434</v>
          </cell>
          <cell r="T35">
            <v>0.97115594446128262</v>
          </cell>
          <cell r="U35">
            <v>0.98328780602207699</v>
          </cell>
        </row>
        <row r="36">
          <cell r="B36" t="str">
            <v>Advanced Rooftop Controller-Retro</v>
          </cell>
          <cell r="C36" t="str">
            <v>Retro3Slow</v>
          </cell>
          <cell r="D36">
            <v>5.5320496977002724E-3</v>
          </cell>
          <cell r="E36">
            <v>8.6958686465615706E-3</v>
          </cell>
          <cell r="F36">
            <v>1.7391737293123145E-2</v>
          </cell>
          <cell r="G36">
            <v>3.0435540262965514E-2</v>
          </cell>
          <cell r="H36">
            <v>4.7344173742390784E-2</v>
          </cell>
          <cell r="I36">
            <v>6.6281843239347063E-2</v>
          </cell>
          <cell r="J36">
            <v>8.4358709577350838E-2</v>
          </cell>
          <cell r="K36">
            <v>9.8418494506909315E-2</v>
          </cell>
          <cell r="L36">
            <v>0.10598914793051767</v>
          </cell>
          <cell r="M36">
            <v>0.10598914793051767</v>
          </cell>
          <cell r="N36">
            <v>9.8923204735149928E-2</v>
          </cell>
          <cell r="O36">
            <v>8.655780414325609E-2</v>
          </cell>
          <cell r="P36">
            <v>7.1282897529740263E-2</v>
          </cell>
          <cell r="Q36">
            <v>5.5442253634242489E-2</v>
          </cell>
          <cell r="R36">
            <v>4.0852186888389319E-2</v>
          </cell>
          <cell r="S36">
            <v>2.8596530821872412E-2</v>
          </cell>
          <cell r="T36">
            <v>1.9064353881248275E-2</v>
          </cell>
          <cell r="U36">
            <v>1.2131861560794377E-2</v>
          </cell>
        </row>
        <row r="37">
          <cell r="B37" t="str">
            <v>Variable Speed Chiller-New</v>
          </cell>
          <cell r="C37" t="str">
            <v>LO50Fast</v>
          </cell>
          <cell r="D37">
            <v>0.45</v>
          </cell>
          <cell r="E37">
            <v>0.66</v>
          </cell>
          <cell r="F37">
            <v>0.8</v>
          </cell>
          <cell r="G37">
            <v>0.89</v>
          </cell>
          <cell r="H37">
            <v>0.94954036260972652</v>
          </cell>
          <cell r="I37">
            <v>0.97931054391458994</v>
          </cell>
          <cell r="J37">
            <v>0.99254173560564019</v>
          </cell>
          <cell r="K37">
            <v>0.99783421228206048</v>
          </cell>
          <cell r="L37">
            <v>0.99975874925530417</v>
          </cell>
          <cell r="M37">
            <v>1.0004002615797187</v>
          </cell>
          <cell r="N37">
            <v>1.0005976499872309</v>
          </cell>
          <cell r="O37">
            <v>1.0006540466750915</v>
          </cell>
          <cell r="P37">
            <v>1.0006690857918545</v>
          </cell>
          <cell r="Q37">
            <v>1.000672845571045</v>
          </cell>
          <cell r="R37">
            <v>1.0006737302249724</v>
          </cell>
          <cell r="S37">
            <v>1.0006739268147338</v>
          </cell>
          <cell r="T37">
            <v>1.0006739682020522</v>
          </cell>
          <cell r="U37">
            <v>1.0006739764795158</v>
          </cell>
        </row>
        <row r="38">
          <cell r="B38" t="str">
            <v>Variable Speed Chiller-NR</v>
          </cell>
          <cell r="C38" t="str">
            <v>LO50Fast</v>
          </cell>
          <cell r="D38">
            <v>0.45</v>
          </cell>
          <cell r="E38">
            <v>0.66</v>
          </cell>
          <cell r="F38">
            <v>0.8</v>
          </cell>
          <cell r="G38">
            <v>0.89</v>
          </cell>
          <cell r="H38">
            <v>0.94954036260972652</v>
          </cell>
          <cell r="I38">
            <v>0.97931054391458994</v>
          </cell>
          <cell r="J38">
            <v>0.99254173560564019</v>
          </cell>
          <cell r="K38">
            <v>0.99783421228206048</v>
          </cell>
          <cell r="L38">
            <v>0.99975874925530417</v>
          </cell>
          <cell r="M38">
            <v>1.0004002615797187</v>
          </cell>
          <cell r="N38">
            <v>1.0005976499872309</v>
          </cell>
          <cell r="O38">
            <v>1.0006540466750915</v>
          </cell>
          <cell r="P38">
            <v>1.0006690857918545</v>
          </cell>
          <cell r="Q38">
            <v>1.000672845571045</v>
          </cell>
          <cell r="R38">
            <v>1.0006737302249724</v>
          </cell>
          <cell r="S38">
            <v>1.0006739268147338</v>
          </cell>
          <cell r="T38">
            <v>1.0006739682020522</v>
          </cell>
          <cell r="U38">
            <v>1.0006739764795158</v>
          </cell>
        </row>
        <row r="39">
          <cell r="B39" t="str">
            <v>Commercial EM-New</v>
          </cell>
          <cell r="C39" t="str">
            <v>LO1Slow</v>
          </cell>
          <cell r="D39">
            <v>2.5643970768378654E-3</v>
          </cell>
          <cell r="E39">
            <v>7.6904586297764643E-3</v>
          </cell>
          <cell r="F39">
            <v>1.6792013047419844E-2</v>
          </cell>
          <cell r="G39">
            <v>3.15969387774655E-2</v>
          </cell>
          <cell r="H39">
            <v>5.406874819795171E-2</v>
          </cell>
          <cell r="I39">
            <v>8.6253181011834101E-2</v>
          </cell>
          <cell r="J39">
            <v>0.1300328481838382</v>
          </cell>
          <cell r="K39">
            <v>0.18678710893858319</v>
          </cell>
          <cell r="L39">
            <v>0.2569823480072907</v>
          </cell>
          <cell r="M39">
            <v>0.33975920985004748</v>
          </cell>
          <cell r="N39">
            <v>0.43262946935754232</v>
          </cell>
          <cell r="O39">
            <v>0.53142594003645804</v>
          </cell>
          <cell r="P39">
            <v>0.63063487292644704</v>
          </cell>
          <cell r="Q39">
            <v>0.7241560234206913</v>
          </cell>
          <cell r="R39">
            <v>0.80638203131755359</v>
          </cell>
          <cell r="S39">
            <v>0.87331559734491926</v>
          </cell>
          <cell r="T39">
            <v>0.92334516248836807</v>
          </cell>
          <cell r="U39">
            <v>0.95737002770730018</v>
          </cell>
        </row>
        <row r="40">
          <cell r="B40" t="str">
            <v>Commercial EM-NR</v>
          </cell>
          <cell r="C40" t="str">
            <v>LO12Med</v>
          </cell>
          <cell r="D40">
            <v>0.10937459468255628</v>
          </cell>
          <cell r="E40">
            <v>0.21874918936511256</v>
          </cell>
          <cell r="F40">
            <v>0.32812378404766884</v>
          </cell>
          <cell r="G40">
            <v>0.43749837873022512</v>
          </cell>
          <cell r="H40">
            <v>0.5468729734127814</v>
          </cell>
          <cell r="I40">
            <v>0.64531010862708205</v>
          </cell>
          <cell r="J40">
            <v>0.7240598167985226</v>
          </cell>
          <cell r="K40">
            <v>0.78705958333567505</v>
          </cell>
          <cell r="L40">
            <v>0.83745939656539703</v>
          </cell>
          <cell r="M40">
            <v>0.87777924714917455</v>
          </cell>
          <cell r="N40">
            <v>0.91003512761619654</v>
          </cell>
          <cell r="O40">
            <v>0.93583983198981413</v>
          </cell>
          <cell r="P40">
            <v>0.9564835954887082</v>
          </cell>
          <cell r="Q40">
            <v>0.97299860628782353</v>
          </cell>
          <cell r="R40">
            <v>0.9862106149271157</v>
          </cell>
          <cell r="S40">
            <v>0.99678022183854953</v>
          </cell>
          <cell r="T40">
            <v>0.99685231466234414</v>
          </cell>
          <cell r="U40">
            <v>0.99687806209941365</v>
          </cell>
        </row>
        <row r="41">
          <cell r="B41" t="str">
            <v>Commercial EM-Retro</v>
          </cell>
          <cell r="C41" t="str">
            <v>Retro12Med</v>
          </cell>
          <cell r="D41">
            <v>0.10937459468255628</v>
          </cell>
          <cell r="E41">
            <v>0.10937459468255628</v>
          </cell>
          <cell r="F41">
            <v>0.10937459468255628</v>
          </cell>
          <cell r="G41">
            <v>0.10937459468255628</v>
          </cell>
          <cell r="H41">
            <v>0.10937459468255628</v>
          </cell>
          <cell r="I41">
            <v>9.8437135214300656E-2</v>
          </cell>
          <cell r="J41">
            <v>7.874970817144053E-2</v>
          </cell>
          <cell r="K41">
            <v>6.2999766537152418E-2</v>
          </cell>
          <cell r="L41">
            <v>5.0399813229721938E-2</v>
          </cell>
          <cell r="M41">
            <v>4.0319850583777551E-2</v>
          </cell>
          <cell r="N41">
            <v>3.225588046702204E-2</v>
          </cell>
          <cell r="O41">
            <v>2.5804704373617631E-2</v>
          </cell>
          <cell r="P41">
            <v>2.0643763498894106E-2</v>
          </cell>
          <cell r="Q41">
            <v>1.6515010799115284E-2</v>
          </cell>
          <cell r="R41">
            <v>1.3212008639292228E-2</v>
          </cell>
          <cell r="S41">
            <v>1.0569606911433781E-2</v>
          </cell>
          <cell r="T41">
            <v>7.2092823794611682E-5</v>
          </cell>
          <cell r="U41">
            <v>2.5747437069512102E-5</v>
          </cell>
        </row>
        <row r="42">
          <cell r="B42" t="str">
            <v>Evaporative Assist Cooling-New</v>
          </cell>
          <cell r="C42" t="str">
            <v>LO1Slow</v>
          </cell>
          <cell r="D42">
            <v>2.5643970768378654E-3</v>
          </cell>
          <cell r="E42">
            <v>7.6904586297764643E-3</v>
          </cell>
          <cell r="F42">
            <v>1.6792013047419844E-2</v>
          </cell>
          <cell r="G42">
            <v>3.15969387774655E-2</v>
          </cell>
          <cell r="H42">
            <v>5.406874819795171E-2</v>
          </cell>
          <cell r="I42">
            <v>8.6253181011834101E-2</v>
          </cell>
          <cell r="J42">
            <v>0.1300328481838382</v>
          </cell>
          <cell r="K42">
            <v>0.18678710893858319</v>
          </cell>
          <cell r="L42">
            <v>0.2569823480072907</v>
          </cell>
          <cell r="M42">
            <v>0.33975920985004748</v>
          </cell>
          <cell r="N42">
            <v>0.43262946935754232</v>
          </cell>
          <cell r="O42">
            <v>0.53142594003645804</v>
          </cell>
          <cell r="P42">
            <v>0.63063487292644704</v>
          </cell>
          <cell r="Q42">
            <v>0.7241560234206913</v>
          </cell>
          <cell r="R42">
            <v>0.80638203131755359</v>
          </cell>
          <cell r="S42">
            <v>0.87331559734491926</v>
          </cell>
          <cell r="T42">
            <v>0.92334516248836807</v>
          </cell>
          <cell r="U42">
            <v>0.95737002770730018</v>
          </cell>
        </row>
        <row r="43">
          <cell r="B43" t="str">
            <v>Evaporative Assist Cooling-NR</v>
          </cell>
          <cell r="C43" t="str">
            <v>LO1Slow</v>
          </cell>
          <cell r="D43">
            <v>2.5643970768378654E-3</v>
          </cell>
          <cell r="E43">
            <v>7.6904586297764643E-3</v>
          </cell>
          <cell r="F43">
            <v>1.6792013047419844E-2</v>
          </cell>
          <cell r="G43">
            <v>3.15969387774655E-2</v>
          </cell>
          <cell r="H43">
            <v>5.406874819795171E-2</v>
          </cell>
          <cell r="I43">
            <v>8.6253181011834101E-2</v>
          </cell>
          <cell r="J43">
            <v>0.1300328481838382</v>
          </cell>
          <cell r="K43">
            <v>0.18678710893858319</v>
          </cell>
          <cell r="L43">
            <v>0.2569823480072907</v>
          </cell>
          <cell r="M43">
            <v>0.33975920985004748</v>
          </cell>
          <cell r="N43">
            <v>0.43262946935754232</v>
          </cell>
          <cell r="O43">
            <v>0.53142594003645804</v>
          </cell>
          <cell r="P43">
            <v>0.63063487292644704</v>
          </cell>
          <cell r="Q43">
            <v>0.7241560234206913</v>
          </cell>
          <cell r="R43">
            <v>0.80638203131755359</v>
          </cell>
          <cell r="S43">
            <v>0.87331559734491926</v>
          </cell>
          <cell r="T43">
            <v>0.92334516248836807</v>
          </cell>
          <cell r="U43">
            <v>0.95737002770730018</v>
          </cell>
        </row>
        <row r="44">
          <cell r="B44" t="str">
            <v>Economizer-Retro</v>
          </cell>
          <cell r="C44" t="str">
            <v>Retro12Med</v>
          </cell>
          <cell r="D44">
            <v>0.10937459468255628</v>
          </cell>
          <cell r="E44">
            <v>0.10937459468255628</v>
          </cell>
          <cell r="F44">
            <v>0.10937459468255628</v>
          </cell>
          <cell r="G44">
            <v>0.10937459468255628</v>
          </cell>
          <cell r="H44">
            <v>0.10937459468255628</v>
          </cell>
          <cell r="I44">
            <v>9.8437135214300656E-2</v>
          </cell>
          <cell r="J44">
            <v>7.874970817144053E-2</v>
          </cell>
          <cell r="K44">
            <v>6.2999766537152418E-2</v>
          </cell>
          <cell r="L44">
            <v>5.0399813229721938E-2</v>
          </cell>
          <cell r="M44">
            <v>4.0319850583777551E-2</v>
          </cell>
          <cell r="N44">
            <v>3.225588046702204E-2</v>
          </cell>
          <cell r="O44">
            <v>2.5804704373617631E-2</v>
          </cell>
          <cell r="P44">
            <v>2.0643763498894106E-2</v>
          </cell>
          <cell r="Q44">
            <v>1.6515010799115284E-2</v>
          </cell>
          <cell r="R44">
            <v>1.3212008639292228E-2</v>
          </cell>
          <cell r="S44">
            <v>1.0569606911433781E-2</v>
          </cell>
          <cell r="T44">
            <v>7.2092823794611682E-5</v>
          </cell>
          <cell r="U44">
            <v>2.5747437069512102E-5</v>
          </cell>
        </row>
        <row r="45">
          <cell r="B45" t="str">
            <v>Demand Control Ventilation-New</v>
          </cell>
          <cell r="C45" t="str">
            <v>LOEven20</v>
          </cell>
          <cell r="D45">
            <v>0.05</v>
          </cell>
          <cell r="E45">
            <v>0.1</v>
          </cell>
          <cell r="F45">
            <v>0.15000000000000002</v>
          </cell>
          <cell r="G45">
            <v>0.2</v>
          </cell>
          <cell r="H45">
            <v>0.25</v>
          </cell>
          <cell r="I45">
            <v>0.3</v>
          </cell>
          <cell r="J45">
            <v>0.35</v>
          </cell>
          <cell r="K45">
            <v>0.39999999999999997</v>
          </cell>
          <cell r="L45">
            <v>0.44999999999999996</v>
          </cell>
          <cell r="M45">
            <v>0.49999999999999994</v>
          </cell>
          <cell r="N45">
            <v>0.54999999999999993</v>
          </cell>
          <cell r="O45">
            <v>0.6</v>
          </cell>
          <cell r="P45">
            <v>0.65</v>
          </cell>
          <cell r="Q45">
            <v>0.70000000000000007</v>
          </cell>
          <cell r="R45">
            <v>0.75000000000000011</v>
          </cell>
          <cell r="S45">
            <v>0.80000000000000016</v>
          </cell>
          <cell r="T45">
            <v>0.8500000000000002</v>
          </cell>
          <cell r="U45">
            <v>0.90000000000000024</v>
          </cell>
        </row>
        <row r="46">
          <cell r="B46" t="str">
            <v>Demand Control Ventilation-NR</v>
          </cell>
          <cell r="C46" t="str">
            <v>LOEven20</v>
          </cell>
          <cell r="D46">
            <v>0.05</v>
          </cell>
          <cell r="E46">
            <v>0.1</v>
          </cell>
          <cell r="F46">
            <v>0.15000000000000002</v>
          </cell>
          <cell r="G46">
            <v>0.2</v>
          </cell>
          <cell r="H46">
            <v>0.25</v>
          </cell>
          <cell r="I46">
            <v>0.3</v>
          </cell>
          <cell r="J46">
            <v>0.35</v>
          </cell>
          <cell r="K46">
            <v>0.39999999999999997</v>
          </cell>
          <cell r="L46">
            <v>0.44999999999999996</v>
          </cell>
          <cell r="M46">
            <v>0.49999999999999994</v>
          </cell>
          <cell r="N46">
            <v>0.54999999999999993</v>
          </cell>
          <cell r="O46">
            <v>0.6</v>
          </cell>
          <cell r="P46">
            <v>0.65</v>
          </cell>
          <cell r="Q46">
            <v>0.70000000000000007</v>
          </cell>
          <cell r="R46">
            <v>0.75000000000000011</v>
          </cell>
          <cell r="S46">
            <v>0.80000000000000016</v>
          </cell>
          <cell r="T46">
            <v>0.8500000000000002</v>
          </cell>
          <cell r="U46">
            <v>0.90000000000000024</v>
          </cell>
        </row>
        <row r="47">
          <cell r="B47" t="str">
            <v>Demand Control Ventilation-Retro</v>
          </cell>
          <cell r="C47" t="str">
            <v>Retro12Med</v>
          </cell>
          <cell r="D47">
            <v>0.10937459468255628</v>
          </cell>
          <cell r="E47">
            <v>0.10937459468255628</v>
          </cell>
          <cell r="F47">
            <v>0.10937459468255628</v>
          </cell>
          <cell r="G47">
            <v>0.10937459468255628</v>
          </cell>
          <cell r="H47">
            <v>0.10937459468255628</v>
          </cell>
          <cell r="I47">
            <v>9.8437135214300656E-2</v>
          </cell>
          <cell r="J47">
            <v>7.874970817144053E-2</v>
          </cell>
          <cell r="K47">
            <v>6.2999766537152418E-2</v>
          </cell>
          <cell r="L47">
            <v>5.0399813229721938E-2</v>
          </cell>
          <cell r="M47">
            <v>4.0319850583777551E-2</v>
          </cell>
          <cell r="N47">
            <v>3.225588046702204E-2</v>
          </cell>
          <cell r="O47">
            <v>2.5804704373617631E-2</v>
          </cell>
          <cell r="P47">
            <v>2.0643763498894106E-2</v>
          </cell>
          <cell r="Q47">
            <v>1.6515010799115284E-2</v>
          </cell>
          <cell r="R47">
            <v>1.3212008639292228E-2</v>
          </cell>
          <cell r="S47">
            <v>1.0569606911433781E-2</v>
          </cell>
          <cell r="T47">
            <v>7.2092823794611682E-5</v>
          </cell>
          <cell r="U47">
            <v>2.5747437069512102E-5</v>
          </cell>
        </row>
        <row r="48">
          <cell r="B48" t="str">
            <v>Premium Fume Hood-NR</v>
          </cell>
          <cell r="C48" t="str">
            <v>LOEven20</v>
          </cell>
          <cell r="D48">
            <v>0.05</v>
          </cell>
          <cell r="E48">
            <v>0.1</v>
          </cell>
          <cell r="F48">
            <v>0.15000000000000002</v>
          </cell>
          <cell r="G48">
            <v>0.2</v>
          </cell>
          <cell r="H48">
            <v>0.25</v>
          </cell>
          <cell r="I48">
            <v>0.3</v>
          </cell>
          <cell r="J48">
            <v>0.35</v>
          </cell>
          <cell r="K48">
            <v>0.39999999999999997</v>
          </cell>
          <cell r="L48">
            <v>0.44999999999999996</v>
          </cell>
          <cell r="M48">
            <v>0.49999999999999994</v>
          </cell>
          <cell r="N48">
            <v>0.54999999999999993</v>
          </cell>
          <cell r="O48">
            <v>0.6</v>
          </cell>
          <cell r="P48">
            <v>0.65</v>
          </cell>
          <cell r="Q48">
            <v>0.70000000000000007</v>
          </cell>
          <cell r="R48">
            <v>0.75000000000000011</v>
          </cell>
          <cell r="S48">
            <v>0.80000000000000016</v>
          </cell>
          <cell r="T48">
            <v>0.8500000000000002</v>
          </cell>
          <cell r="U48">
            <v>0.90000000000000024</v>
          </cell>
        </row>
        <row r="49">
          <cell r="B49" t="str">
            <v>DCV Restaurant Hood-Retro</v>
          </cell>
          <cell r="C49" t="str">
            <v>Retro20Fast</v>
          </cell>
          <cell r="D49">
            <v>0.22119921692859512</v>
          </cell>
          <cell r="E49">
            <v>0.15504311102289431</v>
          </cell>
          <cell r="F49">
            <v>0.10733128557729499</v>
          </cell>
          <cell r="G49">
            <v>8.3589689255657879E-2</v>
          </cell>
          <cell r="H49">
            <v>7.3237179880126971E-2</v>
          </cell>
          <cell r="I49">
            <v>6.3374636711760357E-2</v>
          </cell>
          <cell r="J49">
            <v>5.4291838367783084E-2</v>
          </cell>
          <cell r="K49">
            <v>4.612639225659896E-2</v>
          </cell>
          <cell r="L49">
            <v>3.8916876277172864E-2</v>
          </cell>
          <cell r="M49">
            <v>3.2639916313151704E-2</v>
          </cell>
          <cell r="N49">
            <v>2.7235706125786907E-2</v>
          </cell>
          <cell r="O49">
            <v>2.1211189258265428E-2</v>
          </cell>
          <cell r="P49">
            <v>1.6519290804212883E-2</v>
          </cell>
          <cell r="Q49">
            <v>1.2865236614105324E-2</v>
          </cell>
          <cell r="R49">
            <v>1.0019456349464106E-2</v>
          </cell>
          <cell r="S49">
            <v>7.8031604509122832E-3</v>
          </cell>
          <cell r="T49">
            <v>6.077107469602494E-3</v>
          </cell>
          <cell r="U49">
            <v>4.7328560561354371E-3</v>
          </cell>
        </row>
        <row r="50">
          <cell r="B50" t="str">
            <v>DCV Parking Garage-Retro</v>
          </cell>
          <cell r="C50" t="str">
            <v>Retro12Med</v>
          </cell>
          <cell r="D50">
            <v>0.10937459468255628</v>
          </cell>
          <cell r="E50">
            <v>0.10937459468255628</v>
          </cell>
          <cell r="F50">
            <v>0.10937459468255628</v>
          </cell>
          <cell r="G50">
            <v>0.10937459468255628</v>
          </cell>
          <cell r="H50">
            <v>0.10937459468255628</v>
          </cell>
          <cell r="I50">
            <v>9.8437135214300656E-2</v>
          </cell>
          <cell r="J50">
            <v>7.874970817144053E-2</v>
          </cell>
          <cell r="K50">
            <v>6.2999766537152418E-2</v>
          </cell>
          <cell r="L50">
            <v>5.0399813229721938E-2</v>
          </cell>
          <cell r="M50">
            <v>4.0319850583777551E-2</v>
          </cell>
          <cell r="N50">
            <v>3.225588046702204E-2</v>
          </cell>
          <cell r="O50">
            <v>2.5804704373617631E-2</v>
          </cell>
          <cell r="P50">
            <v>2.0643763498894106E-2</v>
          </cell>
          <cell r="Q50">
            <v>1.6515010799115284E-2</v>
          </cell>
          <cell r="R50">
            <v>1.3212008639292228E-2</v>
          </cell>
          <cell r="S50">
            <v>1.0569606911433781E-2</v>
          </cell>
          <cell r="T50">
            <v>7.2092823794611682E-5</v>
          </cell>
          <cell r="U50">
            <v>2.5747437069512102E-5</v>
          </cell>
        </row>
        <row r="51">
          <cell r="B51" t="str">
            <v>Weatherization - School-Retro</v>
          </cell>
          <cell r="C51" t="str">
            <v>RetroEven20</v>
          </cell>
          <cell r="D51">
            <v>0.05</v>
          </cell>
          <cell r="E51">
            <v>0.05</v>
          </cell>
          <cell r="F51">
            <v>0.05</v>
          </cell>
          <cell r="G51">
            <v>0.05</v>
          </cell>
          <cell r="H51">
            <v>0.05</v>
          </cell>
          <cell r="I51">
            <v>0.05</v>
          </cell>
          <cell r="J51">
            <v>0.05</v>
          </cell>
          <cell r="K51">
            <v>0.05</v>
          </cell>
          <cell r="L51">
            <v>0.05</v>
          </cell>
          <cell r="M51">
            <v>0.05</v>
          </cell>
          <cell r="N51">
            <v>0.05</v>
          </cell>
          <cell r="O51">
            <v>0.05</v>
          </cell>
          <cell r="P51">
            <v>0.05</v>
          </cell>
          <cell r="Q51">
            <v>0.05</v>
          </cell>
          <cell r="R51">
            <v>0.05</v>
          </cell>
          <cell r="S51">
            <v>0.05</v>
          </cell>
          <cell r="T51">
            <v>0.05</v>
          </cell>
          <cell r="U51">
            <v>0.05</v>
          </cell>
        </row>
        <row r="52">
          <cell r="B52" t="str">
            <v>Energy Recovery Ventilator-NR</v>
          </cell>
          <cell r="C52" t="str">
            <v>LO5Med</v>
          </cell>
          <cell r="D52">
            <v>4.2999999999999997E-2</v>
          </cell>
          <cell r="E52">
            <v>9.5797142280278316E-2</v>
          </cell>
          <cell r="F52">
            <v>0.16040539374775648</v>
          </cell>
          <cell r="G52">
            <v>0.23540539374775649</v>
          </cell>
          <cell r="H52">
            <v>0.32095239121809005</v>
          </cell>
          <cell r="I52">
            <v>0.42096711425629652</v>
          </cell>
          <cell r="J52">
            <v>0.53068481860864725</v>
          </cell>
          <cell r="K52">
            <v>0.642769203728351</v>
          </cell>
          <cell r="L52">
            <v>0.74839528535557953</v>
          </cell>
          <cell r="M52">
            <v>0.83918984935345187</v>
          </cell>
          <cell r="N52">
            <v>0.90945051634530116</v>
          </cell>
          <cell r="O52">
            <v>0.9576688767502457</v>
          </cell>
          <cell r="P52">
            <v>0.9865231113648858</v>
          </cell>
          <cell r="Q52">
            <v>1.0012970762896924</v>
          </cell>
          <cell r="R52">
            <v>1.0076356106578106</v>
          </cell>
          <cell r="S52">
            <v>1.0098624683774413</v>
          </cell>
          <cell r="T52">
            <v>1.0104871783970797</v>
          </cell>
          <cell r="U52">
            <v>1.010623336815976</v>
          </cell>
        </row>
        <row r="53">
          <cell r="B53" t="str">
            <v>AC Heat Recovery for Water Heating-NR</v>
          </cell>
          <cell r="C53" t="str">
            <v>LO5Med</v>
          </cell>
          <cell r="D53">
            <v>4.2999999999999997E-2</v>
          </cell>
          <cell r="E53">
            <v>9.5797142280278316E-2</v>
          </cell>
          <cell r="F53">
            <v>0.16040539374775648</v>
          </cell>
          <cell r="G53">
            <v>0.23540539374775649</v>
          </cell>
          <cell r="H53">
            <v>0.32095239121809005</v>
          </cell>
          <cell r="I53">
            <v>0.42096711425629652</v>
          </cell>
          <cell r="J53">
            <v>0.53068481860864725</v>
          </cell>
          <cell r="K53">
            <v>0.642769203728351</v>
          </cell>
          <cell r="L53">
            <v>0.74839528535557953</v>
          </cell>
          <cell r="M53">
            <v>0.83918984935345187</v>
          </cell>
          <cell r="N53">
            <v>0.90945051634530116</v>
          </cell>
          <cell r="O53">
            <v>0.9576688767502457</v>
          </cell>
          <cell r="P53">
            <v>0.9865231113648858</v>
          </cell>
          <cell r="Q53">
            <v>1.0012970762896924</v>
          </cell>
          <cell r="R53">
            <v>1.0076356106578106</v>
          </cell>
          <cell r="S53">
            <v>1.0098624683774413</v>
          </cell>
          <cell r="T53">
            <v>1.0104871783970797</v>
          </cell>
          <cell r="U53">
            <v>1.010623336815976</v>
          </cell>
        </row>
        <row r="54">
          <cell r="B54" t="str">
            <v>Room Occupancy Sensors in Lodging-Retro</v>
          </cell>
          <cell r="C54" t="str">
            <v>LO5Med</v>
          </cell>
          <cell r="D54">
            <v>4.2999999999999997E-2</v>
          </cell>
          <cell r="E54">
            <v>9.5797142280278316E-2</v>
          </cell>
          <cell r="F54">
            <v>0.16040539374775648</v>
          </cell>
          <cell r="G54">
            <v>0.23540539374775649</v>
          </cell>
          <cell r="H54">
            <v>0.32095239121809005</v>
          </cell>
          <cell r="I54">
            <v>0.42096711425629652</v>
          </cell>
          <cell r="J54">
            <v>0.53068481860864725</v>
          </cell>
          <cell r="K54">
            <v>0.642769203728351</v>
          </cell>
          <cell r="L54">
            <v>0.74839528535557953</v>
          </cell>
          <cell r="M54">
            <v>0.83918984935345187</v>
          </cell>
          <cell r="N54">
            <v>0.90945051634530116</v>
          </cell>
          <cell r="O54">
            <v>0.9576688767502457</v>
          </cell>
          <cell r="P54">
            <v>0.9865231113648858</v>
          </cell>
          <cell r="Q54">
            <v>1.0012970762896924</v>
          </cell>
          <cell r="R54">
            <v>1.0076356106578106</v>
          </cell>
          <cell r="S54">
            <v>1.0098624683774413</v>
          </cell>
          <cell r="T54">
            <v>1.0104871783970797</v>
          </cell>
          <cell r="U54">
            <v>1.010623336815976</v>
          </cell>
        </row>
        <row r="55">
          <cell r="B55" t="str">
            <v>Chiller - chilled water retrofit-Retro</v>
          </cell>
          <cell r="C55" t="str">
            <v>Retro12Med</v>
          </cell>
          <cell r="D55">
            <v>0.10937459468255628</v>
          </cell>
          <cell r="E55">
            <v>0.10937459468255628</v>
          </cell>
          <cell r="F55">
            <v>0.10937459468255628</v>
          </cell>
          <cell r="G55">
            <v>0.10937459468255628</v>
          </cell>
          <cell r="H55">
            <v>0.10937459468255628</v>
          </cell>
          <cell r="I55">
            <v>9.8437135214300656E-2</v>
          </cell>
          <cell r="J55">
            <v>7.874970817144053E-2</v>
          </cell>
          <cell r="K55">
            <v>6.2999766537152418E-2</v>
          </cell>
          <cell r="L55">
            <v>5.0399813229721938E-2</v>
          </cell>
          <cell r="M55">
            <v>4.0319850583777551E-2</v>
          </cell>
          <cell r="N55">
            <v>3.225588046702204E-2</v>
          </cell>
          <cell r="O55">
            <v>2.5804704373617631E-2</v>
          </cell>
          <cell r="P55">
            <v>2.0643763498894106E-2</v>
          </cell>
          <cell r="Q55">
            <v>1.6515010799115284E-2</v>
          </cell>
          <cell r="R55">
            <v>1.3212008639292228E-2</v>
          </cell>
          <cell r="S55">
            <v>1.0569606911433781E-2</v>
          </cell>
          <cell r="T55">
            <v>7.2092823794611682E-5</v>
          </cell>
          <cell r="U55">
            <v>2.5747437069512102E-5</v>
          </cell>
        </row>
        <row r="61">
          <cell r="B61" t="str">
            <v>VRF-New</v>
          </cell>
          <cell r="C61" t="str">
            <v>LO1Slow</v>
          </cell>
          <cell r="D61">
            <v>2.5643970768378654E-3</v>
          </cell>
          <cell r="E61">
            <v>7.6904586297764643E-3</v>
          </cell>
          <cell r="F61">
            <v>1.6792013047419844E-2</v>
          </cell>
          <cell r="G61">
            <v>3.15969387774655E-2</v>
          </cell>
          <cell r="H61">
            <v>5.406874819795171E-2</v>
          </cell>
          <cell r="I61">
            <v>8.6253181011834101E-2</v>
          </cell>
          <cell r="J61">
            <v>0.1300328481838382</v>
          </cell>
          <cell r="K61">
            <v>0.18678710893858319</v>
          </cell>
          <cell r="L61">
            <v>0.2569823480072907</v>
          </cell>
          <cell r="M61">
            <v>0.33975920985004748</v>
          </cell>
          <cell r="N61">
            <v>0.43262946935754232</v>
          </cell>
          <cell r="O61">
            <v>0.53142594003645804</v>
          </cell>
          <cell r="P61">
            <v>0.63063487292644704</v>
          </cell>
          <cell r="Q61">
            <v>0.7241560234206913</v>
          </cell>
          <cell r="R61">
            <v>0.80638203131755359</v>
          </cell>
          <cell r="S61">
            <v>0.87331559734491926</v>
          </cell>
          <cell r="T61">
            <v>0.92334516248836807</v>
          </cell>
        </row>
        <row r="62">
          <cell r="B62" t="str">
            <v>VRF-Retro</v>
          </cell>
          <cell r="C62" t="str">
            <v>Retro3Slow</v>
          </cell>
          <cell r="D62">
            <v>5.5320496977002724E-3</v>
          </cell>
          <cell r="E62">
            <v>8.6958686465615706E-3</v>
          </cell>
          <cell r="F62">
            <v>1.7391737293123145E-2</v>
          </cell>
          <cell r="G62">
            <v>3.0435540262965514E-2</v>
          </cell>
          <cell r="H62">
            <v>4.7344173742390784E-2</v>
          </cell>
          <cell r="I62">
            <v>6.6281843239347063E-2</v>
          </cell>
          <cell r="J62">
            <v>8.4358709577350838E-2</v>
          </cell>
          <cell r="K62">
            <v>9.8418494506909315E-2</v>
          </cell>
          <cell r="L62">
            <v>0.10598914793051767</v>
          </cell>
          <cell r="M62">
            <v>0.10598914793051767</v>
          </cell>
          <cell r="N62">
            <v>9.8923204735149928E-2</v>
          </cell>
          <cell r="O62">
            <v>8.655780414325609E-2</v>
          </cell>
          <cell r="P62">
            <v>7.1282897529740263E-2</v>
          </cell>
          <cell r="Q62">
            <v>5.5442253634242489E-2</v>
          </cell>
          <cell r="R62">
            <v>4.0852186888389319E-2</v>
          </cell>
          <cell r="S62">
            <v>2.8596530821872412E-2</v>
          </cell>
          <cell r="T62">
            <v>1.9064353881248275E-2</v>
          </cell>
        </row>
        <row r="63">
          <cell r="B63" t="str">
            <v>Evaporator Roof Top HVAC-Retro</v>
          </cell>
          <cell r="C63" t="str">
            <v>RetroEven20</v>
          </cell>
          <cell r="D63">
            <v>0.05</v>
          </cell>
          <cell r="E63">
            <v>0.05</v>
          </cell>
          <cell r="F63">
            <v>0.05</v>
          </cell>
          <cell r="G63">
            <v>0.05</v>
          </cell>
          <cell r="H63">
            <v>0.05</v>
          </cell>
          <cell r="I63">
            <v>0.05</v>
          </cell>
          <cell r="J63">
            <v>0.05</v>
          </cell>
          <cell r="K63">
            <v>0.05</v>
          </cell>
          <cell r="L63">
            <v>0.05</v>
          </cell>
          <cell r="M63">
            <v>0.05</v>
          </cell>
          <cell r="N63">
            <v>0.05</v>
          </cell>
          <cell r="O63">
            <v>0.05</v>
          </cell>
          <cell r="P63">
            <v>0.05</v>
          </cell>
          <cell r="Q63">
            <v>0.05</v>
          </cell>
          <cell r="R63">
            <v>0.05</v>
          </cell>
          <cell r="S63">
            <v>0.05</v>
          </cell>
          <cell r="T63">
            <v>0.05</v>
          </cell>
        </row>
        <row r="64">
          <cell r="B64" t="str">
            <v>Secondary Glazing Systems-Retro</v>
          </cell>
          <cell r="C64" t="str">
            <v>Retro1Slow</v>
          </cell>
          <cell r="D64">
            <v>2.5643970768378654E-3</v>
          </cell>
          <cell r="E64">
            <v>5.1260615529385989E-3</v>
          </cell>
          <cell r="F64">
            <v>9.1015544176433795E-3</v>
          </cell>
          <cell r="G64">
            <v>1.4804925730045659E-2</v>
          </cell>
          <cell r="H64">
            <v>2.2471809420486211E-2</v>
          </cell>
          <cell r="I64">
            <v>3.2184432813882391E-2</v>
          </cell>
          <cell r="J64">
            <v>4.3779667172004086E-2</v>
          </cell>
          <cell r="K64">
            <v>5.675426075474499E-2</v>
          </cell>
          <cell r="L64">
            <v>7.0195239068707532E-2</v>
          </cell>
          <cell r="M64">
            <v>8.2776861842756788E-2</v>
          </cell>
          <cell r="N64">
            <v>9.2870259507494834E-2</v>
          </cell>
          <cell r="O64">
            <v>9.8796470678915727E-2</v>
          </cell>
          <cell r="P64">
            <v>9.9208932889988999E-2</v>
          </cell>
          <cell r="Q64">
            <v>9.3521150494244254E-2</v>
          </cell>
          <cell r="R64">
            <v>8.2226007896862296E-2</v>
          </cell>
          <cell r="S64">
            <v>6.6933566027365665E-2</v>
          </cell>
          <cell r="T64">
            <v>5.0029565143448806E-2</v>
          </cell>
        </row>
        <row r="65">
          <cell r="B65" t="str">
            <v>LPD Package-New</v>
          </cell>
          <cell r="C65" t="str">
            <v>LO20Fast</v>
          </cell>
          <cell r="D65">
            <v>0.22119921692859512</v>
          </cell>
          <cell r="E65">
            <v>0.37624232795148943</v>
          </cell>
          <cell r="F65">
            <v>0.48357361352878442</v>
          </cell>
          <cell r="G65">
            <v>0.56716330278444227</v>
          </cell>
          <cell r="H65">
            <v>0.64040048266456928</v>
          </cell>
          <cell r="I65">
            <v>0.70377511937632964</v>
          </cell>
          <cell r="J65">
            <v>0.7580669577441127</v>
          </cell>
          <cell r="K65">
            <v>0.80419335000071168</v>
          </cell>
          <cell r="L65">
            <v>0.84311022627788457</v>
          </cell>
          <cell r="M65">
            <v>0.87575014259103623</v>
          </cell>
          <cell r="N65">
            <v>0.90298584871682319</v>
          </cell>
          <cell r="O65">
            <v>0.92419703797508856</v>
          </cell>
          <cell r="P65">
            <v>0.94071632877930145</v>
          </cell>
          <cell r="Q65">
            <v>0.95358156539340677</v>
          </cell>
          <cell r="R65">
            <v>0.96360102174287088</v>
          </cell>
          <cell r="S65">
            <v>0.97140418219378311</v>
          </cell>
          <cell r="T65">
            <v>0.97748128966338554</v>
          </cell>
        </row>
        <row r="66">
          <cell r="B66" t="str">
            <v>LPD Package-NR</v>
          </cell>
          <cell r="C66" t="str">
            <v>LO20Fast</v>
          </cell>
          <cell r="D66">
            <v>0.22119921692859512</v>
          </cell>
          <cell r="E66">
            <v>0.37624232795148943</v>
          </cell>
          <cell r="F66">
            <v>0.48357361352878442</v>
          </cell>
          <cell r="G66">
            <v>0.56716330278444227</v>
          </cell>
          <cell r="H66">
            <v>0.64040048266456928</v>
          </cell>
          <cell r="I66">
            <v>0.70377511937632964</v>
          </cell>
          <cell r="J66">
            <v>0.7580669577441127</v>
          </cell>
          <cell r="K66">
            <v>0.80419335000071168</v>
          </cell>
          <cell r="L66">
            <v>0.84311022627788457</v>
          </cell>
          <cell r="M66">
            <v>0.87575014259103623</v>
          </cell>
          <cell r="N66">
            <v>0.90298584871682319</v>
          </cell>
          <cell r="O66">
            <v>0.92419703797508856</v>
          </cell>
          <cell r="P66">
            <v>0.94071632877930145</v>
          </cell>
          <cell r="Q66">
            <v>0.95358156539340677</v>
          </cell>
          <cell r="R66">
            <v>0.96360102174287088</v>
          </cell>
          <cell r="S66">
            <v>0.97140418219378311</v>
          </cell>
          <cell r="T66">
            <v>0.97748128966338554</v>
          </cell>
        </row>
        <row r="67">
          <cell r="B67" t="str">
            <v>LPD Package-Retro</v>
          </cell>
          <cell r="C67" t="str">
            <v>Retro12Med</v>
          </cell>
          <cell r="D67">
            <v>0.10937459468255628</v>
          </cell>
          <cell r="E67">
            <v>0.10937459468255628</v>
          </cell>
          <cell r="F67">
            <v>0.10937459468255628</v>
          </cell>
          <cell r="G67">
            <v>0.10937459468255628</v>
          </cell>
          <cell r="H67">
            <v>0.10937459468255628</v>
          </cell>
          <cell r="I67">
            <v>9.8437135214300656E-2</v>
          </cell>
          <cell r="J67">
            <v>7.874970817144053E-2</v>
          </cell>
          <cell r="K67">
            <v>6.2999766537152418E-2</v>
          </cell>
          <cell r="L67">
            <v>5.0399813229721938E-2</v>
          </cell>
          <cell r="M67">
            <v>4.0319850583777551E-2</v>
          </cell>
          <cell r="N67">
            <v>3.225588046702204E-2</v>
          </cell>
          <cell r="O67">
            <v>2.5804704373617631E-2</v>
          </cell>
          <cell r="P67">
            <v>2.0643763498894106E-2</v>
          </cell>
          <cell r="Q67">
            <v>1.6515010799115284E-2</v>
          </cell>
          <cell r="R67">
            <v>1.3212008639292228E-2</v>
          </cell>
          <cell r="S67">
            <v>1.0569606911433781E-2</v>
          </cell>
          <cell r="T67">
            <v>7.2092823794611682E-5</v>
          </cell>
        </row>
        <row r="68">
          <cell r="B68" t="str">
            <v>Top Daylighting-New</v>
          </cell>
          <cell r="C68" t="str">
            <v>LO12Med</v>
          </cell>
          <cell r="D68">
            <v>0.10937459468255628</v>
          </cell>
          <cell r="E68">
            <v>0.21874918936511256</v>
          </cell>
          <cell r="F68">
            <v>0.32812378404766884</v>
          </cell>
          <cell r="G68">
            <v>0.43749837873022512</v>
          </cell>
          <cell r="H68">
            <v>0.5468729734127814</v>
          </cell>
          <cell r="I68">
            <v>0.64531010862708205</v>
          </cell>
          <cell r="J68">
            <v>0.7240598167985226</v>
          </cell>
          <cell r="K68">
            <v>0.78705958333567505</v>
          </cell>
          <cell r="L68">
            <v>0.83745939656539703</v>
          </cell>
          <cell r="M68">
            <v>0.87777924714917455</v>
          </cell>
          <cell r="N68">
            <v>0.91003512761619654</v>
          </cell>
          <cell r="O68">
            <v>0.93583983198981413</v>
          </cell>
          <cell r="P68">
            <v>0.9564835954887082</v>
          </cell>
          <cell r="Q68">
            <v>0.97299860628782353</v>
          </cell>
          <cell r="R68">
            <v>0.9862106149271157</v>
          </cell>
          <cell r="S68">
            <v>0.99678022183854953</v>
          </cell>
          <cell r="T68">
            <v>0.99685231466234414</v>
          </cell>
        </row>
        <row r="69">
          <cell r="B69" t="str">
            <v>Perimeter Daylighting Controls Advanced-New</v>
          </cell>
          <cell r="C69" t="str">
            <v>LO5Med</v>
          </cell>
          <cell r="D69">
            <v>4.2999999999999997E-2</v>
          </cell>
          <cell r="E69">
            <v>9.5797142280278316E-2</v>
          </cell>
          <cell r="F69">
            <v>0.16040539374775648</v>
          </cell>
          <cell r="G69">
            <v>0.23540539374775649</v>
          </cell>
          <cell r="H69">
            <v>0.32095239121809005</v>
          </cell>
          <cell r="I69">
            <v>0.42096711425629652</v>
          </cell>
          <cell r="J69">
            <v>0.53068481860864725</v>
          </cell>
          <cell r="K69">
            <v>0.642769203728351</v>
          </cell>
          <cell r="L69">
            <v>0.74839528535557953</v>
          </cell>
          <cell r="M69">
            <v>0.83918984935345187</v>
          </cell>
          <cell r="N69">
            <v>0.90945051634530116</v>
          </cell>
          <cell r="O69">
            <v>0.9576688767502457</v>
          </cell>
          <cell r="P69">
            <v>0.9865231113648858</v>
          </cell>
          <cell r="Q69">
            <v>1.0012970762896924</v>
          </cell>
          <cell r="R69">
            <v>1.0076356106578106</v>
          </cell>
          <cell r="S69">
            <v>1.0098624683774413</v>
          </cell>
          <cell r="T69">
            <v>1.0104871783970797</v>
          </cell>
        </row>
        <row r="70">
          <cell r="B70" t="str">
            <v>Perimeter Daylighting Controls Advanced-NR</v>
          </cell>
          <cell r="C70" t="str">
            <v>LO5Med</v>
          </cell>
          <cell r="D70">
            <v>4.2999999999999997E-2</v>
          </cell>
          <cell r="E70">
            <v>9.5797142280278316E-2</v>
          </cell>
          <cell r="F70">
            <v>0.16040539374775648</v>
          </cell>
          <cell r="G70">
            <v>0.23540539374775649</v>
          </cell>
          <cell r="H70">
            <v>0.32095239121809005</v>
          </cell>
          <cell r="I70">
            <v>0.42096711425629652</v>
          </cell>
          <cell r="J70">
            <v>0.53068481860864725</v>
          </cell>
          <cell r="K70">
            <v>0.642769203728351</v>
          </cell>
          <cell r="L70">
            <v>0.74839528535557953</v>
          </cell>
          <cell r="M70">
            <v>0.83918984935345187</v>
          </cell>
          <cell r="N70">
            <v>0.90945051634530116</v>
          </cell>
          <cell r="O70">
            <v>0.9576688767502457</v>
          </cell>
          <cell r="P70">
            <v>0.9865231113648858</v>
          </cell>
          <cell r="Q70">
            <v>1.0012970762896924</v>
          </cell>
          <cell r="R70">
            <v>1.0076356106578106</v>
          </cell>
          <cell r="S70">
            <v>1.0098624683774413</v>
          </cell>
          <cell r="T70">
            <v>1.0104871783970797</v>
          </cell>
        </row>
        <row r="71">
          <cell r="B71" t="str">
            <v>Lighting Controls Interior-New</v>
          </cell>
          <cell r="C71" t="str">
            <v>LO20Fast</v>
          </cell>
          <cell r="D71">
            <v>0.22119921692859512</v>
          </cell>
          <cell r="E71">
            <v>0.37624232795148943</v>
          </cell>
          <cell r="F71">
            <v>0.48357361352878442</v>
          </cell>
          <cell r="G71">
            <v>0.56716330278444227</v>
          </cell>
          <cell r="H71">
            <v>0.64040048266456928</v>
          </cell>
          <cell r="I71">
            <v>0.70377511937632964</v>
          </cell>
          <cell r="J71">
            <v>0.7580669577441127</v>
          </cell>
          <cell r="K71">
            <v>0.80419335000071168</v>
          </cell>
          <cell r="L71">
            <v>0.84311022627788457</v>
          </cell>
          <cell r="M71">
            <v>0.87575014259103623</v>
          </cell>
          <cell r="N71">
            <v>0.90298584871682319</v>
          </cell>
          <cell r="O71">
            <v>0.92419703797508856</v>
          </cell>
          <cell r="P71">
            <v>0.94071632877930145</v>
          </cell>
          <cell r="Q71">
            <v>0.95358156539340677</v>
          </cell>
          <cell r="R71">
            <v>0.96360102174287088</v>
          </cell>
          <cell r="S71">
            <v>0.97140418219378311</v>
          </cell>
          <cell r="T71">
            <v>0.97748128966338554</v>
          </cell>
        </row>
        <row r="72">
          <cell r="B72" t="str">
            <v>Lighting Controls Interior-NR</v>
          </cell>
          <cell r="C72" t="str">
            <v>LO20Fast</v>
          </cell>
          <cell r="D72">
            <v>0.22119921692859512</v>
          </cell>
          <cell r="E72">
            <v>0.37624232795148943</v>
          </cell>
          <cell r="F72">
            <v>0.48357361352878442</v>
          </cell>
          <cell r="G72">
            <v>0.56716330278444227</v>
          </cell>
          <cell r="H72">
            <v>0.64040048266456928</v>
          </cell>
          <cell r="I72">
            <v>0.70377511937632964</v>
          </cell>
          <cell r="J72">
            <v>0.7580669577441127</v>
          </cell>
          <cell r="K72">
            <v>0.80419335000071168</v>
          </cell>
          <cell r="L72">
            <v>0.84311022627788457</v>
          </cell>
          <cell r="M72">
            <v>0.87575014259103623</v>
          </cell>
          <cell r="N72">
            <v>0.90298584871682319</v>
          </cell>
          <cell r="O72">
            <v>0.92419703797508856</v>
          </cell>
          <cell r="P72">
            <v>0.94071632877930145</v>
          </cell>
          <cell r="Q72">
            <v>0.95358156539340677</v>
          </cell>
          <cell r="R72">
            <v>0.96360102174287088</v>
          </cell>
          <cell r="S72">
            <v>0.97140418219378311</v>
          </cell>
          <cell r="T72">
            <v>0.97748128966338554</v>
          </cell>
        </row>
        <row r="73">
          <cell r="B73" t="str">
            <v>Exterior Building Lighting-New</v>
          </cell>
          <cell r="C73" t="str">
            <v>LO20Fast</v>
          </cell>
          <cell r="D73">
            <v>0.22119921692859512</v>
          </cell>
          <cell r="E73">
            <v>0.37624232795148943</v>
          </cell>
          <cell r="F73">
            <v>0.48357361352878442</v>
          </cell>
          <cell r="G73">
            <v>0.56716330278444227</v>
          </cell>
          <cell r="H73">
            <v>0.64040048266456928</v>
          </cell>
          <cell r="I73">
            <v>0.70377511937632964</v>
          </cell>
          <cell r="J73">
            <v>0.7580669577441127</v>
          </cell>
          <cell r="K73">
            <v>0.80419335000071168</v>
          </cell>
          <cell r="L73">
            <v>0.84311022627788457</v>
          </cell>
          <cell r="M73">
            <v>0.87575014259103623</v>
          </cell>
          <cell r="N73">
            <v>0.90298584871682319</v>
          </cell>
          <cell r="O73">
            <v>0.92419703797508856</v>
          </cell>
          <cell r="P73">
            <v>0.94071632877930145</v>
          </cell>
          <cell r="Q73">
            <v>0.95358156539340677</v>
          </cell>
          <cell r="R73">
            <v>0.96360102174287088</v>
          </cell>
          <cell r="S73">
            <v>0.97140418219378311</v>
          </cell>
          <cell r="T73">
            <v>0.97748128966338554</v>
          </cell>
        </row>
        <row r="74">
          <cell r="B74" t="str">
            <v>Exterior Building Lighting-NR</v>
          </cell>
          <cell r="C74" t="str">
            <v>LO20Fast</v>
          </cell>
          <cell r="D74">
            <v>0.22119921692859512</v>
          </cell>
          <cell r="E74">
            <v>0.37624232795148943</v>
          </cell>
          <cell r="F74">
            <v>0.48357361352878442</v>
          </cell>
          <cell r="G74">
            <v>0.56716330278444227</v>
          </cell>
          <cell r="H74">
            <v>0.64040048266456928</v>
          </cell>
          <cell r="I74">
            <v>0.70377511937632964</v>
          </cell>
          <cell r="J74">
            <v>0.7580669577441127</v>
          </cell>
          <cell r="K74">
            <v>0.80419335000071168</v>
          </cell>
          <cell r="L74">
            <v>0.84311022627788457</v>
          </cell>
          <cell r="M74">
            <v>0.87575014259103623</v>
          </cell>
          <cell r="N74">
            <v>0.90298584871682319</v>
          </cell>
          <cell r="O74">
            <v>0.92419703797508856</v>
          </cell>
          <cell r="P74">
            <v>0.94071632877930145</v>
          </cell>
          <cell r="Q74">
            <v>0.95358156539340677</v>
          </cell>
          <cell r="R74">
            <v>0.96360102174287088</v>
          </cell>
          <cell r="S74">
            <v>0.97140418219378311</v>
          </cell>
          <cell r="T74">
            <v>0.97748128966338554</v>
          </cell>
        </row>
        <row r="75">
          <cell r="B75" t="str">
            <v>Street and Roadway Lighting-New</v>
          </cell>
          <cell r="C75" t="str">
            <v>LO50Fast</v>
          </cell>
          <cell r="D75">
            <v>0.45</v>
          </cell>
          <cell r="E75">
            <v>0.66</v>
          </cell>
          <cell r="F75">
            <v>0.8</v>
          </cell>
          <cell r="G75">
            <v>0.89</v>
          </cell>
          <cell r="H75">
            <v>0.94954036260972652</v>
          </cell>
          <cell r="I75">
            <v>0.97931054391458994</v>
          </cell>
          <cell r="J75">
            <v>0.99254173560564019</v>
          </cell>
          <cell r="K75">
            <v>0.99783421228206048</v>
          </cell>
          <cell r="L75">
            <v>0.99975874925530417</v>
          </cell>
          <cell r="M75">
            <v>1.0004002615797187</v>
          </cell>
          <cell r="N75">
            <v>1.0005976499872309</v>
          </cell>
          <cell r="O75">
            <v>1.0006540466750915</v>
          </cell>
          <cell r="P75">
            <v>1.0006690857918545</v>
          </cell>
          <cell r="Q75">
            <v>1.000672845571045</v>
          </cell>
          <cell r="R75">
            <v>1.0006737302249724</v>
          </cell>
          <cell r="S75">
            <v>1.0006739268147338</v>
          </cell>
          <cell r="T75">
            <v>1.0006739682020522</v>
          </cell>
        </row>
        <row r="76">
          <cell r="B76" t="str">
            <v>Street and Roadway Lighting-NR</v>
          </cell>
          <cell r="C76" t="str">
            <v>LO50Fast</v>
          </cell>
          <cell r="D76">
            <v>0.45</v>
          </cell>
          <cell r="E76">
            <v>0.66</v>
          </cell>
          <cell r="F76">
            <v>0.8</v>
          </cell>
          <cell r="G76">
            <v>0.89</v>
          </cell>
          <cell r="H76">
            <v>0.94954036260972652</v>
          </cell>
          <cell r="I76">
            <v>0.97931054391458994</v>
          </cell>
          <cell r="J76">
            <v>0.99254173560564019</v>
          </cell>
          <cell r="K76">
            <v>0.99783421228206048</v>
          </cell>
          <cell r="L76">
            <v>0.99975874925530417</v>
          </cell>
          <cell r="M76">
            <v>1.0004002615797187</v>
          </cell>
          <cell r="N76">
            <v>1.0005976499872309</v>
          </cell>
          <cell r="O76">
            <v>1.0006540466750915</v>
          </cell>
          <cell r="P76">
            <v>1.0006690857918545</v>
          </cell>
          <cell r="Q76">
            <v>1.000672845571045</v>
          </cell>
          <cell r="R76">
            <v>1.0006737302249724</v>
          </cell>
          <cell r="S76">
            <v>1.0006739268147338</v>
          </cell>
          <cell r="T76">
            <v>1.0006739682020522</v>
          </cell>
        </row>
        <row r="77">
          <cell r="B77" t="str">
            <v>Parking Lighting-New</v>
          </cell>
          <cell r="C77" t="str">
            <v>LO50Fast</v>
          </cell>
          <cell r="D77">
            <v>0.45</v>
          </cell>
          <cell r="E77">
            <v>0.66</v>
          </cell>
          <cell r="F77">
            <v>0.8</v>
          </cell>
          <cell r="G77">
            <v>0.89</v>
          </cell>
          <cell r="H77">
            <v>0.94954036260972652</v>
          </cell>
          <cell r="I77">
            <v>0.97931054391458994</v>
          </cell>
          <cell r="J77">
            <v>0.99254173560564019</v>
          </cell>
          <cell r="K77">
            <v>0.99783421228206048</v>
          </cell>
          <cell r="L77">
            <v>0.99975874925530417</v>
          </cell>
          <cell r="M77">
            <v>1.0004002615797187</v>
          </cell>
          <cell r="N77">
            <v>1.0005976499872309</v>
          </cell>
          <cell r="O77">
            <v>1.0006540466750915</v>
          </cell>
          <cell r="P77">
            <v>1.0006690857918545</v>
          </cell>
          <cell r="Q77">
            <v>1.000672845571045</v>
          </cell>
          <cell r="R77">
            <v>1.0006737302249724</v>
          </cell>
          <cell r="S77">
            <v>1.0006739268147338</v>
          </cell>
          <cell r="T77">
            <v>1.0006739682020522</v>
          </cell>
        </row>
        <row r="78">
          <cell r="B78" t="str">
            <v>Parking Lighting-NR</v>
          </cell>
          <cell r="C78" t="str">
            <v>LO12Med</v>
          </cell>
          <cell r="D78">
            <v>0.10937459468255628</v>
          </cell>
          <cell r="E78">
            <v>0.21874918936511256</v>
          </cell>
          <cell r="F78">
            <v>0.32812378404766884</v>
          </cell>
          <cell r="G78">
            <v>0.43749837873022512</v>
          </cell>
          <cell r="H78">
            <v>0.5468729734127814</v>
          </cell>
          <cell r="I78">
            <v>0.64531010862708205</v>
          </cell>
          <cell r="J78">
            <v>0.7240598167985226</v>
          </cell>
          <cell r="K78">
            <v>0.78705958333567505</v>
          </cell>
          <cell r="L78">
            <v>0.83745939656539703</v>
          </cell>
          <cell r="M78">
            <v>0.87777924714917455</v>
          </cell>
          <cell r="N78">
            <v>0.91003512761619654</v>
          </cell>
          <cell r="O78">
            <v>0.93583983198981413</v>
          </cell>
          <cell r="P78">
            <v>0.9564835954887082</v>
          </cell>
          <cell r="Q78">
            <v>0.97299860628782353</v>
          </cell>
          <cell r="R78">
            <v>0.9862106149271157</v>
          </cell>
          <cell r="S78">
            <v>0.99678022183854953</v>
          </cell>
          <cell r="T78">
            <v>0.99685231466234414</v>
          </cell>
        </row>
        <row r="79">
          <cell r="B79" t="str">
            <v>Bi-Level Stairwell Lighting-NR</v>
          </cell>
          <cell r="C79" t="str">
            <v>LO12Med</v>
          </cell>
          <cell r="D79">
            <v>0.10937459468255628</v>
          </cell>
          <cell r="E79">
            <v>0.21874918936511256</v>
          </cell>
          <cell r="F79">
            <v>0.32812378404766884</v>
          </cell>
          <cell r="G79">
            <v>0.43749837873022512</v>
          </cell>
          <cell r="H79">
            <v>0.5468729734127814</v>
          </cell>
          <cell r="I79">
            <v>0.64531010862708205</v>
          </cell>
          <cell r="J79">
            <v>0.7240598167985226</v>
          </cell>
          <cell r="K79">
            <v>0.78705958333567505</v>
          </cell>
          <cell r="L79">
            <v>0.83745939656539703</v>
          </cell>
          <cell r="M79">
            <v>0.87777924714917455</v>
          </cell>
          <cell r="N79">
            <v>0.91003512761619654</v>
          </cell>
          <cell r="O79">
            <v>0.93583983198981413</v>
          </cell>
          <cell r="P79">
            <v>0.9564835954887082</v>
          </cell>
          <cell r="Q79">
            <v>0.97299860628782353</v>
          </cell>
          <cell r="R79">
            <v>0.9862106149271157</v>
          </cell>
          <cell r="S79">
            <v>0.99678022183854953</v>
          </cell>
          <cell r="T79">
            <v>0.99685231466234414</v>
          </cell>
        </row>
        <row r="80">
          <cell r="B80" t="str">
            <v>ECM-VAV-New</v>
          </cell>
          <cell r="C80" t="str">
            <v>LO12Med</v>
          </cell>
          <cell r="D80">
            <v>0.10937459468255628</v>
          </cell>
          <cell r="E80">
            <v>0.21874918936511256</v>
          </cell>
          <cell r="F80">
            <v>0.32812378404766884</v>
          </cell>
          <cell r="G80">
            <v>0.43749837873022512</v>
          </cell>
          <cell r="H80">
            <v>0.5468729734127814</v>
          </cell>
          <cell r="I80">
            <v>0.64531010862708205</v>
          </cell>
          <cell r="J80">
            <v>0.7240598167985226</v>
          </cell>
          <cell r="K80">
            <v>0.78705958333567505</v>
          </cell>
          <cell r="L80">
            <v>0.83745939656539703</v>
          </cell>
          <cell r="M80">
            <v>0.87777924714917455</v>
          </cell>
          <cell r="N80">
            <v>0.91003512761619654</v>
          </cell>
          <cell r="O80">
            <v>0.93583983198981413</v>
          </cell>
          <cell r="P80">
            <v>0.9564835954887082</v>
          </cell>
          <cell r="Q80">
            <v>0.97299860628782353</v>
          </cell>
          <cell r="R80">
            <v>0.9862106149271157</v>
          </cell>
          <cell r="S80">
            <v>0.99678022183854953</v>
          </cell>
          <cell r="T80">
            <v>0.99685231466234414</v>
          </cell>
        </row>
        <row r="81">
          <cell r="B81" t="str">
            <v>ECM-VAV-NR</v>
          </cell>
          <cell r="C81" t="str">
            <v>LO12Med</v>
          </cell>
          <cell r="D81">
            <v>0.10937459468255628</v>
          </cell>
          <cell r="E81">
            <v>0.21874918936511256</v>
          </cell>
          <cell r="F81">
            <v>0.32812378404766884</v>
          </cell>
          <cell r="G81">
            <v>0.43749837873022512</v>
          </cell>
          <cell r="H81">
            <v>0.5468729734127814</v>
          </cell>
          <cell r="I81">
            <v>0.64531010862708205</v>
          </cell>
          <cell r="J81">
            <v>0.7240598167985226</v>
          </cell>
          <cell r="K81">
            <v>0.78705958333567505</v>
          </cell>
          <cell r="L81">
            <v>0.83745939656539703</v>
          </cell>
          <cell r="M81">
            <v>0.87777924714917455</v>
          </cell>
          <cell r="N81">
            <v>0.91003512761619654</v>
          </cell>
          <cell r="O81">
            <v>0.93583983198981413</v>
          </cell>
          <cell r="P81">
            <v>0.9564835954887082</v>
          </cell>
          <cell r="Q81">
            <v>0.97299860628782353</v>
          </cell>
          <cell r="R81">
            <v>0.9862106149271157</v>
          </cell>
          <cell r="S81">
            <v>0.99678022183854953</v>
          </cell>
          <cell r="T81">
            <v>0.99685231466234414</v>
          </cell>
        </row>
        <row r="82">
          <cell r="B82" t="str">
            <v>Pool pumps-Retro</v>
          </cell>
          <cell r="C82" t="str">
            <v>Retro20Fast</v>
          </cell>
          <cell r="D82">
            <v>0.22119921692859512</v>
          </cell>
          <cell r="E82">
            <v>0.15504311102289431</v>
          </cell>
          <cell r="F82">
            <v>0.10733128557729499</v>
          </cell>
          <cell r="G82">
            <v>8.3589689255657879E-2</v>
          </cell>
          <cell r="H82">
            <v>7.3237179880126971E-2</v>
          </cell>
          <cell r="I82">
            <v>6.3374636711760357E-2</v>
          </cell>
          <cell r="J82">
            <v>5.4291838367783084E-2</v>
          </cell>
          <cell r="K82">
            <v>4.612639225659896E-2</v>
          </cell>
          <cell r="L82">
            <v>3.8916876277172864E-2</v>
          </cell>
          <cell r="M82">
            <v>3.2639916313151704E-2</v>
          </cell>
          <cell r="N82">
            <v>2.7235706125786907E-2</v>
          </cell>
          <cell r="O82">
            <v>2.1211189258265428E-2</v>
          </cell>
          <cell r="P82">
            <v>1.6519290804212883E-2</v>
          </cell>
          <cell r="Q82">
            <v>1.2865236614105324E-2</v>
          </cell>
          <cell r="R82">
            <v>1.0019456349464106E-2</v>
          </cell>
          <cell r="S82">
            <v>7.8031604509122832E-3</v>
          </cell>
          <cell r="T82">
            <v>6.077107469602494E-3</v>
          </cell>
        </row>
        <row r="83">
          <cell r="B83" t="str">
            <v>MotorsRewind-New</v>
          </cell>
          <cell r="C83" t="str">
            <v>LO12Med</v>
          </cell>
          <cell r="D83">
            <v>0.10937459468255628</v>
          </cell>
          <cell r="E83">
            <v>0.21874918936511256</v>
          </cell>
          <cell r="F83">
            <v>0.32812378404766884</v>
          </cell>
          <cell r="G83">
            <v>0.43749837873022512</v>
          </cell>
          <cell r="H83">
            <v>0.5468729734127814</v>
          </cell>
          <cell r="I83">
            <v>0.64531010862708205</v>
          </cell>
          <cell r="J83">
            <v>0.7240598167985226</v>
          </cell>
          <cell r="K83">
            <v>0.78705958333567505</v>
          </cell>
          <cell r="L83">
            <v>0.83745939656539703</v>
          </cell>
          <cell r="M83">
            <v>0.87777924714917455</v>
          </cell>
          <cell r="N83">
            <v>0.91003512761619654</v>
          </cell>
          <cell r="O83">
            <v>0.93583983198981413</v>
          </cell>
          <cell r="P83">
            <v>0.9564835954887082</v>
          </cell>
          <cell r="Q83">
            <v>0.97299860628782353</v>
          </cell>
          <cell r="R83">
            <v>0.9862106149271157</v>
          </cell>
          <cell r="S83">
            <v>0.99678022183854953</v>
          </cell>
          <cell r="T83">
            <v>0.99685231466234414</v>
          </cell>
        </row>
        <row r="84">
          <cell r="B84" t="str">
            <v>MotorsRewind-NR</v>
          </cell>
          <cell r="C84" t="str">
            <v>LO12Med</v>
          </cell>
          <cell r="D84">
            <v>0.10937459468255628</v>
          </cell>
          <cell r="E84">
            <v>0.21874918936511256</v>
          </cell>
          <cell r="F84">
            <v>0.32812378404766884</v>
          </cell>
          <cell r="G84">
            <v>0.43749837873022512</v>
          </cell>
          <cell r="H84">
            <v>0.5468729734127814</v>
          </cell>
          <cell r="I84">
            <v>0.64531010862708205</v>
          </cell>
          <cell r="J84">
            <v>0.7240598167985226</v>
          </cell>
          <cell r="K84">
            <v>0.78705958333567505</v>
          </cell>
          <cell r="L84">
            <v>0.83745939656539703</v>
          </cell>
          <cell r="M84">
            <v>0.87777924714917455</v>
          </cell>
          <cell r="N84">
            <v>0.91003512761619654</v>
          </cell>
          <cell r="O84">
            <v>0.93583983198981413</v>
          </cell>
          <cell r="P84">
            <v>0.9564835954887082</v>
          </cell>
          <cell r="Q84">
            <v>0.97299860628782353</v>
          </cell>
          <cell r="R84">
            <v>0.9862106149271157</v>
          </cell>
          <cell r="S84">
            <v>0.99678022183854953</v>
          </cell>
          <cell r="T84">
            <v>0.99685231466234414</v>
          </cell>
        </row>
        <row r="85">
          <cell r="B85" t="str">
            <v>Municipal Sewage Treatment-Retro</v>
          </cell>
          <cell r="C85" t="str">
            <v>Retro5Med</v>
          </cell>
          <cell r="D85">
            <v>4.2999999999999997E-2</v>
          </cell>
          <cell r="E85">
            <v>5.279714228027832E-2</v>
          </cell>
          <cell r="F85">
            <v>6.4608251467478173E-2</v>
          </cell>
          <cell r="G85">
            <v>7.4999999999999997E-2</v>
          </cell>
          <cell r="H85">
            <v>8.5546997470333563E-2</v>
          </cell>
          <cell r="I85">
            <v>0.10001472303820647</v>
          </cell>
          <cell r="J85">
            <v>0.10971770435235073</v>
          </cell>
          <cell r="K85">
            <v>0.11208438511970376</v>
          </cell>
          <cell r="L85">
            <v>0.10562608162722853</v>
          </cell>
          <cell r="M85">
            <v>9.0794563997872335E-2</v>
          </cell>
          <cell r="N85">
            <v>7.0260666991849297E-2</v>
          </cell>
          <cell r="O85">
            <v>4.8218360404944538E-2</v>
          </cell>
          <cell r="P85">
            <v>2.8854234614640095E-2</v>
          </cell>
          <cell r="Q85">
            <v>1.4773964924806759E-2</v>
          </cell>
          <cell r="R85">
            <v>6.3385343681182649E-3</v>
          </cell>
          <cell r="S85">
            <v>2.2268577196306039E-3</v>
          </cell>
          <cell r="T85">
            <v>6.2471001963848583E-4</v>
          </cell>
        </row>
        <row r="86">
          <cell r="B86" t="str">
            <v>Municipal Water Supply-Retro</v>
          </cell>
          <cell r="C86" t="str">
            <v>Retro5Med</v>
          </cell>
          <cell r="D86">
            <v>4.2999999999999997E-2</v>
          </cell>
          <cell r="E86">
            <v>5.279714228027832E-2</v>
          </cell>
          <cell r="F86">
            <v>6.4608251467478173E-2</v>
          </cell>
          <cell r="G86">
            <v>7.4999999999999997E-2</v>
          </cell>
          <cell r="H86">
            <v>8.5546997470333563E-2</v>
          </cell>
          <cell r="I86">
            <v>0.10001472303820647</v>
          </cell>
          <cell r="J86">
            <v>0.10971770435235073</v>
          </cell>
          <cell r="K86">
            <v>0.11208438511970376</v>
          </cell>
          <cell r="L86">
            <v>0.10562608162722853</v>
          </cell>
          <cell r="M86">
            <v>9.0794563997872335E-2</v>
          </cell>
          <cell r="N86">
            <v>7.0260666991849297E-2</v>
          </cell>
          <cell r="O86">
            <v>4.8218360404944538E-2</v>
          </cell>
          <cell r="P86">
            <v>2.8854234614640095E-2</v>
          </cell>
          <cell r="Q86">
            <v>1.4773964924806759E-2</v>
          </cell>
          <cell r="R86">
            <v>6.3385343681182649E-3</v>
          </cell>
          <cell r="S86">
            <v>2.2268577196306039E-3</v>
          </cell>
          <cell r="T86">
            <v>6.2471001963848583E-4</v>
          </cell>
        </row>
        <row r="87">
          <cell r="B87" t="str">
            <v>Engine Generator Block Heaters-Retro</v>
          </cell>
          <cell r="C87" t="str">
            <v>Retro20Fast</v>
          </cell>
          <cell r="D87">
            <v>0.22119921692859512</v>
          </cell>
          <cell r="E87">
            <v>0.15504311102289431</v>
          </cell>
          <cell r="F87">
            <v>0.10733128557729499</v>
          </cell>
          <cell r="G87">
            <v>8.3589689255657879E-2</v>
          </cell>
          <cell r="H87">
            <v>7.3237179880126971E-2</v>
          </cell>
          <cell r="I87">
            <v>6.3374636711760357E-2</v>
          </cell>
          <cell r="J87">
            <v>5.4291838367783084E-2</v>
          </cell>
          <cell r="K87">
            <v>4.612639225659896E-2</v>
          </cell>
          <cell r="L87">
            <v>3.8916876277172864E-2</v>
          </cell>
          <cell r="M87">
            <v>3.2639916313151704E-2</v>
          </cell>
          <cell r="N87">
            <v>2.7235706125786907E-2</v>
          </cell>
          <cell r="O87">
            <v>2.1211189258265428E-2</v>
          </cell>
          <cell r="P87">
            <v>1.6519290804212883E-2</v>
          </cell>
          <cell r="Q87">
            <v>1.2865236614105324E-2</v>
          </cell>
          <cell r="R87">
            <v>1.0019456349464106E-2</v>
          </cell>
          <cell r="S87">
            <v>7.8031604509122832E-3</v>
          </cell>
          <cell r="T87">
            <v>6.077107469602494E-3</v>
          </cell>
        </row>
        <row r="88">
          <cell r="B88" t="str">
            <v>Grocery Refrigeration Bundle-Retro</v>
          </cell>
          <cell r="C88" t="str">
            <v>Retro12Med</v>
          </cell>
          <cell r="D88">
            <v>0.10937459468255628</v>
          </cell>
          <cell r="E88">
            <v>0.10937459468255628</v>
          </cell>
          <cell r="F88">
            <v>0.10937459468255628</v>
          </cell>
          <cell r="G88">
            <v>0.10937459468255628</v>
          </cell>
          <cell r="H88">
            <v>0.10937459468255628</v>
          </cell>
          <cell r="I88">
            <v>9.8437135214300656E-2</v>
          </cell>
          <cell r="J88">
            <v>7.874970817144053E-2</v>
          </cell>
          <cell r="K88">
            <v>6.2999766537152418E-2</v>
          </cell>
          <cell r="L88">
            <v>5.0399813229721938E-2</v>
          </cell>
          <cell r="M88">
            <v>4.0319850583777551E-2</v>
          </cell>
          <cell r="N88">
            <v>3.225588046702204E-2</v>
          </cell>
          <cell r="O88">
            <v>2.5804704373617631E-2</v>
          </cell>
          <cell r="P88">
            <v>2.0643763498894106E-2</v>
          </cell>
          <cell r="Q88">
            <v>1.6515010799115284E-2</v>
          </cell>
          <cell r="R88">
            <v>1.3212008639292228E-2</v>
          </cell>
          <cell r="S88">
            <v>1.0569606911433781E-2</v>
          </cell>
          <cell r="T88">
            <v>7.2092823794611682E-5</v>
          </cell>
        </row>
        <row r="89">
          <cell r="B89" t="str">
            <v>Packaged Refrigeration Equipment-New</v>
          </cell>
          <cell r="C89" t="str">
            <v>LOEven20</v>
          </cell>
          <cell r="D89">
            <v>0.05</v>
          </cell>
          <cell r="E89">
            <v>0.1</v>
          </cell>
          <cell r="F89">
            <v>0.15000000000000002</v>
          </cell>
          <cell r="G89">
            <v>0.2</v>
          </cell>
          <cell r="H89">
            <v>0.25</v>
          </cell>
          <cell r="I89">
            <v>0.3</v>
          </cell>
          <cell r="J89">
            <v>0.35</v>
          </cell>
          <cell r="K89">
            <v>0.39999999999999997</v>
          </cell>
          <cell r="L89">
            <v>0.44999999999999996</v>
          </cell>
          <cell r="M89">
            <v>0.49999999999999994</v>
          </cell>
          <cell r="N89">
            <v>0.54999999999999993</v>
          </cell>
          <cell r="O89">
            <v>0.6</v>
          </cell>
          <cell r="P89">
            <v>0.65</v>
          </cell>
          <cell r="Q89">
            <v>0.70000000000000007</v>
          </cell>
          <cell r="R89">
            <v>0.75000000000000011</v>
          </cell>
          <cell r="S89">
            <v>0.80000000000000016</v>
          </cell>
          <cell r="T89">
            <v>0.8500000000000002</v>
          </cell>
        </row>
        <row r="90">
          <cell r="B90" t="str">
            <v>Appliances - Freezers-NR</v>
          </cell>
          <cell r="C90" t="str">
            <v>LO5Med</v>
          </cell>
          <cell r="D90">
            <v>4.2999999999999997E-2</v>
          </cell>
          <cell r="E90">
            <v>9.5797142280278316E-2</v>
          </cell>
          <cell r="F90">
            <v>0.16040539374775648</v>
          </cell>
          <cell r="G90">
            <v>0.23540539374775649</v>
          </cell>
          <cell r="H90">
            <v>0.32095239121809005</v>
          </cell>
          <cell r="I90">
            <v>0.42096711425629652</v>
          </cell>
          <cell r="J90">
            <v>0.53068481860864725</v>
          </cell>
          <cell r="K90">
            <v>0.642769203728351</v>
          </cell>
          <cell r="L90">
            <v>0.74839528535557953</v>
          </cell>
          <cell r="M90">
            <v>0.83918984935345187</v>
          </cell>
          <cell r="N90">
            <v>0.90945051634530116</v>
          </cell>
          <cell r="O90">
            <v>0.9576688767502457</v>
          </cell>
          <cell r="P90">
            <v>0.9865231113648858</v>
          </cell>
          <cell r="Q90">
            <v>1.0012970762896924</v>
          </cell>
          <cell r="R90">
            <v>1.0076356106578106</v>
          </cell>
          <cell r="S90">
            <v>1.0098624683774413</v>
          </cell>
          <cell r="T90">
            <v>1.0104871783970797</v>
          </cell>
        </row>
        <row r="91">
          <cell r="B91" t="str">
            <v>Appliances - Refrigerators-NR</v>
          </cell>
          <cell r="C91" t="str">
            <v>LO5Med</v>
          </cell>
          <cell r="D91">
            <v>4.2999999999999997E-2</v>
          </cell>
          <cell r="E91">
            <v>9.5797142280278316E-2</v>
          </cell>
          <cell r="F91">
            <v>0.16040539374775648</v>
          </cell>
          <cell r="G91">
            <v>0.23540539374775649</v>
          </cell>
          <cell r="H91">
            <v>0.32095239121809005</v>
          </cell>
          <cell r="I91">
            <v>0.42096711425629652</v>
          </cell>
          <cell r="J91">
            <v>0.53068481860864725</v>
          </cell>
          <cell r="K91">
            <v>0.642769203728351</v>
          </cell>
          <cell r="L91">
            <v>0.74839528535557953</v>
          </cell>
          <cell r="M91">
            <v>0.83918984935345187</v>
          </cell>
          <cell r="N91">
            <v>0.90945051634530116</v>
          </cell>
          <cell r="O91">
            <v>0.9576688767502457</v>
          </cell>
          <cell r="P91">
            <v>0.9865231113648858</v>
          </cell>
          <cell r="Q91">
            <v>1.0012970762896924</v>
          </cell>
          <cell r="R91">
            <v>1.0076356106578106</v>
          </cell>
          <cell r="S91">
            <v>1.0098624683774413</v>
          </cell>
          <cell r="T91">
            <v>1.0104871783970797</v>
          </cell>
        </row>
        <row r="92">
          <cell r="B92" t="str">
            <v>Water Cooler Controls-NR</v>
          </cell>
          <cell r="C92" t="str">
            <v>LO5Med</v>
          </cell>
          <cell r="D92">
            <v>4.2999999999999997E-2</v>
          </cell>
          <cell r="E92">
            <v>9.5797142280278316E-2</v>
          </cell>
          <cell r="F92">
            <v>0.16040539374775648</v>
          </cell>
          <cell r="G92">
            <v>0.23540539374775649</v>
          </cell>
          <cell r="H92">
            <v>0.32095239121809005</v>
          </cell>
          <cell r="I92">
            <v>0.42096711425629652</v>
          </cell>
          <cell r="J92">
            <v>0.53068481860864725</v>
          </cell>
          <cell r="K92">
            <v>0.642769203728351</v>
          </cell>
          <cell r="L92">
            <v>0.74839528535557953</v>
          </cell>
          <cell r="M92">
            <v>0.83918984935345187</v>
          </cell>
          <cell r="N92">
            <v>0.90945051634530116</v>
          </cell>
          <cell r="O92">
            <v>0.9576688767502457</v>
          </cell>
          <cell r="P92">
            <v>0.9865231113648858</v>
          </cell>
          <cell r="Q92">
            <v>1.0012970762896924</v>
          </cell>
          <cell r="R92">
            <v>1.0076356106578106</v>
          </cell>
          <cell r="S92">
            <v>1.0098624683774413</v>
          </cell>
          <cell r="T92">
            <v>1.0104871783970797</v>
          </cell>
        </row>
        <row r="93">
          <cell r="B93" t="str">
            <v>WHTanks-New</v>
          </cell>
          <cell r="C93" t="str">
            <v>LO12Med</v>
          </cell>
          <cell r="D93">
            <v>0.10937459468255628</v>
          </cell>
          <cell r="E93">
            <v>0.21874918936511256</v>
          </cell>
          <cell r="F93">
            <v>0.32812378404766884</v>
          </cell>
          <cell r="G93">
            <v>0.43749837873022512</v>
          </cell>
          <cell r="H93">
            <v>0.5468729734127814</v>
          </cell>
          <cell r="I93">
            <v>0.64531010862708205</v>
          </cell>
          <cell r="J93">
            <v>0.7240598167985226</v>
          </cell>
          <cell r="K93">
            <v>0.78705958333567505</v>
          </cell>
          <cell r="L93">
            <v>0.83745939656539703</v>
          </cell>
          <cell r="M93">
            <v>0.87777924714917455</v>
          </cell>
          <cell r="N93">
            <v>0.91003512761619654</v>
          </cell>
          <cell r="O93">
            <v>0.93583983198981413</v>
          </cell>
          <cell r="P93">
            <v>0.9564835954887082</v>
          </cell>
          <cell r="Q93">
            <v>0.97299860628782353</v>
          </cell>
          <cell r="R93">
            <v>0.9862106149271157</v>
          </cell>
          <cell r="S93">
            <v>0.99678022183854953</v>
          </cell>
          <cell r="T93">
            <v>0.99685231466234414</v>
          </cell>
        </row>
        <row r="94">
          <cell r="B94" t="str">
            <v>WHTanks-NR</v>
          </cell>
          <cell r="C94" t="str">
            <v>LO12Med</v>
          </cell>
          <cell r="D94">
            <v>0.10937459468255628</v>
          </cell>
          <cell r="E94">
            <v>0.21874918936511256</v>
          </cell>
          <cell r="F94">
            <v>0.32812378404766884</v>
          </cell>
          <cell r="G94">
            <v>0.43749837873022512</v>
          </cell>
          <cell r="H94">
            <v>0.5468729734127814</v>
          </cell>
          <cell r="I94">
            <v>0.64531010862708205</v>
          </cell>
          <cell r="J94">
            <v>0.7240598167985226</v>
          </cell>
          <cell r="K94">
            <v>0.78705958333567505</v>
          </cell>
          <cell r="L94">
            <v>0.83745939656539703</v>
          </cell>
          <cell r="M94">
            <v>0.87777924714917455</v>
          </cell>
          <cell r="N94">
            <v>0.91003512761619654</v>
          </cell>
          <cell r="O94">
            <v>0.93583983198981413</v>
          </cell>
          <cell r="P94">
            <v>0.9564835954887082</v>
          </cell>
          <cell r="Q94">
            <v>0.97299860628782353</v>
          </cell>
          <cell r="R94">
            <v>0.9862106149271157</v>
          </cell>
          <cell r="S94">
            <v>0.99678022183854953</v>
          </cell>
          <cell r="T94">
            <v>0.99685231466234414</v>
          </cell>
        </row>
        <row r="95">
          <cell r="B95" t="str">
            <v>Appliances - Clothes Washers-NR</v>
          </cell>
          <cell r="C95" t="str">
            <v>Retro20Fast</v>
          </cell>
          <cell r="D95">
            <v>0.22119921692859512</v>
          </cell>
          <cell r="E95">
            <v>0.15504311102289431</v>
          </cell>
          <cell r="F95">
            <v>0.10733128557729499</v>
          </cell>
          <cell r="G95">
            <v>8.3589689255657879E-2</v>
          </cell>
          <cell r="H95">
            <v>7.3237179880126971E-2</v>
          </cell>
          <cell r="I95">
            <v>6.3374636711760357E-2</v>
          </cell>
          <cell r="J95">
            <v>5.4291838367783084E-2</v>
          </cell>
          <cell r="K95">
            <v>4.612639225659896E-2</v>
          </cell>
          <cell r="L95">
            <v>3.8916876277172864E-2</v>
          </cell>
          <cell r="M95">
            <v>3.2639916313151704E-2</v>
          </cell>
          <cell r="N95">
            <v>2.7235706125786907E-2</v>
          </cell>
          <cell r="O95">
            <v>2.1211189258265428E-2</v>
          </cell>
          <cell r="P95">
            <v>1.6519290804212883E-2</v>
          </cell>
          <cell r="Q95">
            <v>1.2865236614105324E-2</v>
          </cell>
          <cell r="R95">
            <v>1.0019456349464106E-2</v>
          </cell>
          <cell r="S95">
            <v>7.8031604509122832E-3</v>
          </cell>
          <cell r="T95">
            <v>6.077107469602494E-3</v>
          </cell>
        </row>
        <row r="96">
          <cell r="B96" t="str">
            <v>Showerheads-Retro</v>
          </cell>
          <cell r="C96" t="str">
            <v>Retro20Fast</v>
          </cell>
          <cell r="D96">
            <v>0.22119921692859512</v>
          </cell>
          <cell r="E96">
            <v>0.15504311102289431</v>
          </cell>
          <cell r="F96">
            <v>0.10733128557729499</v>
          </cell>
          <cell r="G96">
            <v>8.3589689255657879E-2</v>
          </cell>
          <cell r="H96">
            <v>7.3237179880126971E-2</v>
          </cell>
          <cell r="I96">
            <v>6.3374636711760357E-2</v>
          </cell>
          <cell r="J96">
            <v>5.4291838367783084E-2</v>
          </cell>
          <cell r="K96">
            <v>4.612639225659896E-2</v>
          </cell>
          <cell r="L96">
            <v>3.8916876277172864E-2</v>
          </cell>
          <cell r="M96">
            <v>3.2639916313151704E-2</v>
          </cell>
          <cell r="N96">
            <v>2.7235706125786907E-2</v>
          </cell>
          <cell r="O96">
            <v>2.1211189258265428E-2</v>
          </cell>
          <cell r="P96">
            <v>1.6519290804212883E-2</v>
          </cell>
          <cell r="Q96">
            <v>1.2865236614105324E-2</v>
          </cell>
          <cell r="R96">
            <v>1.0019456349464106E-2</v>
          </cell>
          <cell r="S96">
            <v>7.8031604509122832E-3</v>
          </cell>
          <cell r="T96">
            <v>6.077107469602494E-3</v>
          </cell>
        </row>
        <row r="97">
          <cell r="B97" t="str">
            <v>Water Heating - GFHX-New</v>
          </cell>
          <cell r="C97" t="str">
            <v>Retro20Fast</v>
          </cell>
          <cell r="D97">
            <v>0.22119921692859512</v>
          </cell>
          <cell r="E97">
            <v>0.15504311102289431</v>
          </cell>
          <cell r="F97">
            <v>0.10733128557729499</v>
          </cell>
          <cell r="G97">
            <v>8.3589689255657879E-2</v>
          </cell>
          <cell r="H97">
            <v>7.3237179880126971E-2</v>
          </cell>
          <cell r="I97">
            <v>6.3374636711760357E-2</v>
          </cell>
          <cell r="J97">
            <v>5.4291838367783084E-2</v>
          </cell>
          <cell r="K97">
            <v>4.612639225659896E-2</v>
          </cell>
          <cell r="L97">
            <v>3.8916876277172864E-2</v>
          </cell>
          <cell r="M97">
            <v>3.2639916313151704E-2</v>
          </cell>
          <cell r="N97">
            <v>2.7235706125786907E-2</v>
          </cell>
          <cell r="O97">
            <v>2.1211189258265428E-2</v>
          </cell>
          <cell r="P97">
            <v>1.6519290804212883E-2</v>
          </cell>
          <cell r="Q97">
            <v>1.2865236614105324E-2</v>
          </cell>
          <cell r="R97">
            <v>1.0019456349464106E-2</v>
          </cell>
          <cell r="S97">
            <v>7.8031604509122832E-3</v>
          </cell>
          <cell r="T97">
            <v>6.077107469602494E-3</v>
          </cell>
        </row>
        <row r="98">
          <cell r="B98" t="str">
            <v>Demand Control Circulating system DHW-Retro</v>
          </cell>
          <cell r="C98" t="str">
            <v>RetroEven20</v>
          </cell>
          <cell r="D98">
            <v>0.05</v>
          </cell>
          <cell r="E98">
            <v>0.05</v>
          </cell>
          <cell r="F98">
            <v>0.05</v>
          </cell>
          <cell r="G98">
            <v>0.05</v>
          </cell>
          <cell r="H98">
            <v>0.05</v>
          </cell>
          <cell r="I98">
            <v>0.05</v>
          </cell>
          <cell r="J98">
            <v>0.05</v>
          </cell>
          <cell r="K98">
            <v>0.05</v>
          </cell>
          <cell r="L98">
            <v>0.05</v>
          </cell>
          <cell r="M98">
            <v>0.05</v>
          </cell>
          <cell r="N98">
            <v>0.05</v>
          </cell>
          <cell r="O98">
            <v>0.05</v>
          </cell>
          <cell r="P98">
            <v>0.05</v>
          </cell>
          <cell r="Q98">
            <v>0.05</v>
          </cell>
          <cell r="R98">
            <v>0.05</v>
          </cell>
          <cell r="S98">
            <v>0.05</v>
          </cell>
          <cell r="T98">
            <v>0.05</v>
          </cell>
        </row>
        <row r="99">
          <cell r="B99" t="str">
            <v>Central HPWH MF-Retro</v>
          </cell>
          <cell r="C99" t="str">
            <v>Retro20Fast</v>
          </cell>
          <cell r="D99">
            <v>0.22119921692859512</v>
          </cell>
          <cell r="E99">
            <v>0.15504311102289431</v>
          </cell>
          <cell r="F99">
            <v>0.10733128557729499</v>
          </cell>
          <cell r="G99">
            <v>8.3589689255657879E-2</v>
          </cell>
          <cell r="H99">
            <v>7.3237179880126971E-2</v>
          </cell>
          <cell r="I99">
            <v>6.3374636711760357E-2</v>
          </cell>
          <cell r="J99">
            <v>5.4291838367783084E-2</v>
          </cell>
          <cell r="K99">
            <v>4.612639225659896E-2</v>
          </cell>
          <cell r="L99">
            <v>3.8916876277172864E-2</v>
          </cell>
          <cell r="M99">
            <v>3.2639916313151704E-2</v>
          </cell>
          <cell r="N99">
            <v>2.7235706125786907E-2</v>
          </cell>
          <cell r="O99">
            <v>2.1211189258265428E-2</v>
          </cell>
          <cell r="P99">
            <v>1.6519290804212883E-2</v>
          </cell>
          <cell r="Q99">
            <v>1.2865236614105324E-2</v>
          </cell>
          <cell r="R99">
            <v>1.0019456349464106E-2</v>
          </cell>
          <cell r="S99">
            <v>7.8031604509122832E-3</v>
          </cell>
          <cell r="T99">
            <v>6.077107469602494E-3</v>
          </cell>
        </row>
        <row r="100">
          <cell r="B100" t="str">
            <v>Ultra Low Energy Building-New</v>
          </cell>
          <cell r="C100" t="str">
            <v>LO1Slow</v>
          </cell>
          <cell r="D100">
            <v>2.5643970768378654E-3</v>
          </cell>
          <cell r="E100">
            <v>7.6904586297764643E-3</v>
          </cell>
          <cell r="F100">
            <v>1.6792013047419844E-2</v>
          </cell>
          <cell r="G100">
            <v>3.15969387774655E-2</v>
          </cell>
          <cell r="H100">
            <v>5.406874819795171E-2</v>
          </cell>
          <cell r="I100">
            <v>8.6253181011834101E-2</v>
          </cell>
          <cell r="J100">
            <v>0.1300328481838382</v>
          </cell>
          <cell r="K100">
            <v>0.18678710893858319</v>
          </cell>
          <cell r="L100">
            <v>0.2569823480072907</v>
          </cell>
          <cell r="M100">
            <v>0.33975920985004748</v>
          </cell>
          <cell r="N100">
            <v>0.43262946935754232</v>
          </cell>
          <cell r="O100">
            <v>0.53142594003645804</v>
          </cell>
          <cell r="P100">
            <v>0.63063487292644704</v>
          </cell>
          <cell r="Q100">
            <v>0.7241560234206913</v>
          </cell>
          <cell r="R100">
            <v>0.80638203131755359</v>
          </cell>
          <cell r="S100">
            <v>0.87331559734491926</v>
          </cell>
          <cell r="T100">
            <v>0.92334516248836807</v>
          </cell>
        </row>
      </sheetData>
      <sheetData sheetId="8">
        <row r="11">
          <cell r="B11" t="str">
            <v>Measure Index Name</v>
          </cell>
          <cell r="C11" t="str">
            <v>Large Off</v>
          </cell>
          <cell r="D11" t="str">
            <v>Medium Off</v>
          </cell>
          <cell r="E11" t="str">
            <v>Small Off</v>
          </cell>
          <cell r="F11" t="str">
            <v>Xlarge Ret</v>
          </cell>
          <cell r="G11" t="str">
            <v>Large Ret</v>
          </cell>
          <cell r="H11" t="str">
            <v>Medium Ret</v>
          </cell>
          <cell r="I11" t="str">
            <v>Small Ret</v>
          </cell>
          <cell r="J11" t="str">
            <v>School K-12</v>
          </cell>
          <cell r="K11" t="str">
            <v>University</v>
          </cell>
          <cell r="L11" t="str">
            <v>Warehouse</v>
          </cell>
          <cell r="M11" t="str">
            <v>Supermarket</v>
          </cell>
          <cell r="N11" t="str">
            <v>MiniMart</v>
          </cell>
          <cell r="O11" t="str">
            <v>Restaurant</v>
          </cell>
          <cell r="P11" t="str">
            <v>Lodging</v>
          </cell>
          <cell r="Q11" t="str">
            <v>Hospital</v>
          </cell>
          <cell r="R11" t="str">
            <v>Residential Care</v>
          </cell>
          <cell r="S11" t="str">
            <v>Assembly</v>
          </cell>
          <cell r="T11" t="str">
            <v>Other</v>
          </cell>
          <cell r="U11" t="str">
            <v>Non-Building Stock</v>
          </cell>
        </row>
        <row r="17">
          <cell r="B17" t="str">
            <v>Data Centers-NR</v>
          </cell>
        </row>
        <row r="18">
          <cell r="B18" t="str">
            <v>Monitor-NR</v>
          </cell>
        </row>
        <row r="19">
          <cell r="B19" t="str">
            <v>Desktop-NR</v>
          </cell>
        </row>
        <row r="20">
          <cell r="B20" t="str">
            <v>Pre-Rinse Spray Valve-Retro</v>
          </cell>
        </row>
        <row r="21">
          <cell r="B21" t="str">
            <v>Cooking Equipment-NR</v>
          </cell>
        </row>
        <row r="22">
          <cell r="B22" t="str">
            <v>Premium HVAC Equipment-New</v>
          </cell>
        </row>
        <row r="23">
          <cell r="B23" t="str">
            <v>Premium HVAC Equipment-NR</v>
          </cell>
        </row>
        <row r="24">
          <cell r="B24" t="str">
            <v>Glass-New</v>
          </cell>
        </row>
        <row r="25">
          <cell r="B25" t="str">
            <v>Glass-NR</v>
          </cell>
        </row>
        <row r="26">
          <cell r="B26" t="str">
            <v>Glass-Retro</v>
          </cell>
        </row>
        <row r="27">
          <cell r="B27" t="str">
            <v>Advanced Rooftop Controller-New</v>
          </cell>
        </row>
        <row r="28">
          <cell r="B28" t="str">
            <v>Advanced Rooftop Controller-NR</v>
          </cell>
        </row>
        <row r="29">
          <cell r="B29" t="str">
            <v>Advanced Rooftop Controller-Retro</v>
          </cell>
        </row>
        <row r="30">
          <cell r="B30" t="str">
            <v>Variable Speed Chiller-New</v>
          </cell>
        </row>
        <row r="31">
          <cell r="B31" t="str">
            <v>Variable Speed Chiller-NR</v>
          </cell>
        </row>
        <row r="32">
          <cell r="B32" t="str">
            <v>Commercial EM-New</v>
          </cell>
        </row>
        <row r="33">
          <cell r="B33" t="str">
            <v>Commercial EM-NR</v>
          </cell>
        </row>
        <row r="34">
          <cell r="B34" t="str">
            <v>Commercial EM-Retro</v>
          </cell>
        </row>
        <row r="35">
          <cell r="B35" t="str">
            <v>Evaporative Assist Cooling-New</v>
          </cell>
        </row>
        <row r="36">
          <cell r="B36" t="str">
            <v>Evaporative Assist Cooling-NR</v>
          </cell>
        </row>
        <row r="37">
          <cell r="B37" t="str">
            <v>Economizer-Retro</v>
          </cell>
        </row>
        <row r="38">
          <cell r="B38" t="str">
            <v>Demand Control Ventilation-New</v>
          </cell>
        </row>
        <row r="39">
          <cell r="B39" t="str">
            <v>Demand Control Ventilation-NR</v>
          </cell>
        </row>
        <row r="40">
          <cell r="B40" t="str">
            <v>Demand Control Ventilation-Retro</v>
          </cell>
        </row>
        <row r="41">
          <cell r="B41" t="str">
            <v>Premium Fume Hood-NR</v>
          </cell>
        </row>
        <row r="42">
          <cell r="B42" t="str">
            <v>DCV Restaurant Hood-Retro</v>
          </cell>
        </row>
        <row r="43">
          <cell r="B43" t="str">
            <v>DCV Parking Garage-Retro</v>
          </cell>
        </row>
        <row r="44">
          <cell r="B44" t="str">
            <v>Weatherization - School-Retro</v>
          </cell>
        </row>
        <row r="45">
          <cell r="B45" t="str">
            <v>Energy Recovery Ventilator-NR</v>
          </cell>
        </row>
        <row r="46">
          <cell r="B46" t="str">
            <v>AC Heat Recovery for Water Heating-NR</v>
          </cell>
        </row>
        <row r="47">
          <cell r="B47" t="str">
            <v>Room Occupancy Sensors in Lodging-Retro</v>
          </cell>
        </row>
        <row r="48">
          <cell r="B48" t="str">
            <v>Chiller - chilled water retrofit-Retro</v>
          </cell>
        </row>
        <row r="49">
          <cell r="B49" t="str">
            <v>Chiller - equip retrofits-Retro</v>
          </cell>
        </row>
        <row r="50">
          <cell r="B50" t="str">
            <v>Pool Blankets-Retro</v>
          </cell>
        </row>
        <row r="51">
          <cell r="B51" t="str">
            <v>Web-Enabled Thermostats-Retro</v>
          </cell>
        </row>
        <row r="52">
          <cell r="B52" t="str">
            <v>Garage CO2 ventilation-Retro</v>
          </cell>
        </row>
        <row r="53">
          <cell r="B53" t="str">
            <v>Circ Pump ECM and drive-Retro</v>
          </cell>
        </row>
        <row r="54">
          <cell r="B54" t="str">
            <v>VRF-New</v>
          </cell>
          <cell r="C54">
            <v>0.05</v>
          </cell>
          <cell r="D54">
            <v>0.8</v>
          </cell>
          <cell r="E54">
            <v>0.8</v>
          </cell>
          <cell r="F54">
            <v>0.25</v>
          </cell>
          <cell r="G54">
            <v>0.25</v>
          </cell>
          <cell r="H54">
            <v>0.25</v>
          </cell>
          <cell r="I54">
            <v>0.25</v>
          </cell>
          <cell r="J54">
            <v>0.8</v>
          </cell>
          <cell r="K54">
            <v>0.8</v>
          </cell>
          <cell r="L54">
            <v>0.01</v>
          </cell>
          <cell r="M54">
            <v>0.05</v>
          </cell>
          <cell r="N54">
            <v>0.05</v>
          </cell>
          <cell r="O54">
            <v>0.25</v>
          </cell>
          <cell r="P54">
            <v>0.7</v>
          </cell>
          <cell r="Q54">
            <v>0.05</v>
          </cell>
          <cell r="R54">
            <v>0.8</v>
          </cell>
          <cell r="S54">
            <v>0.25</v>
          </cell>
          <cell r="T54">
            <v>0.8</v>
          </cell>
        </row>
        <row r="55">
          <cell r="B55" t="str">
            <v>VRF-Retro</v>
          </cell>
          <cell r="C55">
            <v>4.9500000000000004E-3</v>
          </cell>
          <cell r="D55">
            <v>6.93E-2</v>
          </cell>
          <cell r="E55">
            <v>6.93E-2</v>
          </cell>
          <cell r="F55">
            <v>2.4750000000000001E-2</v>
          </cell>
          <cell r="G55">
            <v>2.4750000000000001E-2</v>
          </cell>
          <cell r="H55">
            <v>2.4750000000000001E-2</v>
          </cell>
          <cell r="I55">
            <v>2.4750000000000001E-2</v>
          </cell>
          <cell r="J55">
            <v>6.93E-2</v>
          </cell>
          <cell r="K55">
            <v>6.93E-2</v>
          </cell>
          <cell r="L55">
            <v>9.8999999999999999E-4</v>
          </cell>
          <cell r="M55">
            <v>4.9500000000000004E-3</v>
          </cell>
          <cell r="N55">
            <v>4.9500000000000004E-3</v>
          </cell>
          <cell r="O55">
            <v>2.4750000000000001E-2</v>
          </cell>
          <cell r="P55">
            <v>6.93E-2</v>
          </cell>
          <cell r="Q55">
            <v>4.9500000000000004E-3</v>
          </cell>
          <cell r="R55">
            <v>6.93E-2</v>
          </cell>
          <cell r="S55">
            <v>2.4750000000000001E-2</v>
          </cell>
          <cell r="T55">
            <v>6.93E-2</v>
          </cell>
        </row>
        <row r="61">
          <cell r="B61" t="str">
            <v>Top Daylighting-New</v>
          </cell>
        </row>
        <row r="62">
          <cell r="B62" t="str">
            <v>Perimeter Daylighting Controls Advanced-New</v>
          </cell>
        </row>
        <row r="63">
          <cell r="B63" t="str">
            <v>Perimeter Daylighting Controls Advanced-NR</v>
          </cell>
        </row>
        <row r="64">
          <cell r="B64" t="str">
            <v>Lighting Controls Interior-New</v>
          </cell>
        </row>
        <row r="65">
          <cell r="B65" t="str">
            <v>Lighting Controls Interior-NR</v>
          </cell>
        </row>
        <row r="66">
          <cell r="B66" t="str">
            <v>Exterior Building Lighting-New</v>
          </cell>
        </row>
        <row r="67">
          <cell r="B67" t="str">
            <v>Exterior Building Lighting-NR</v>
          </cell>
        </row>
        <row r="68">
          <cell r="B68" t="str">
            <v>Street and Roadway Lighting-New</v>
          </cell>
        </row>
        <row r="69">
          <cell r="B69" t="str">
            <v>Street and Roadway Lighting-NR</v>
          </cell>
        </row>
        <row r="70">
          <cell r="B70" t="str">
            <v>Parking Lighting-New</v>
          </cell>
        </row>
        <row r="71">
          <cell r="B71" t="str">
            <v>Parking Lighting-NR</v>
          </cell>
        </row>
        <row r="72">
          <cell r="B72" t="str">
            <v>Bi-Level Stairwell Lighting-NR</v>
          </cell>
        </row>
        <row r="73">
          <cell r="B73" t="str">
            <v>ECM-VAV-New</v>
          </cell>
        </row>
        <row r="74">
          <cell r="B74" t="str">
            <v>ECM-VAV-NR</v>
          </cell>
        </row>
        <row r="75">
          <cell r="B75" t="str">
            <v>Pool pumps-Retro</v>
          </cell>
        </row>
        <row r="76">
          <cell r="B76" t="str">
            <v>MotorsRewind-New</v>
          </cell>
        </row>
        <row r="77">
          <cell r="B77" t="str">
            <v>MotorsRewind-NR</v>
          </cell>
        </row>
        <row r="78">
          <cell r="B78" t="str">
            <v>Municipal Sewage Treatment-Retro</v>
          </cell>
        </row>
        <row r="79">
          <cell r="B79" t="str">
            <v>Municipal Water Supply-Retro</v>
          </cell>
        </row>
        <row r="80">
          <cell r="B80" t="str">
            <v>Engine Generator Block Heaters-Retro</v>
          </cell>
        </row>
        <row r="81">
          <cell r="B81" t="str">
            <v>Grocery Refrigeration Bundle-Retro</v>
          </cell>
        </row>
        <row r="82">
          <cell r="B82" t="str">
            <v>Packaged Refrigeration Equipment-New</v>
          </cell>
        </row>
        <row r="83">
          <cell r="B83" t="str">
            <v>Appliances - Freezers-NR</v>
          </cell>
        </row>
        <row r="84">
          <cell r="B84" t="str">
            <v>Appliances - Refrigerators-NR</v>
          </cell>
        </row>
        <row r="85">
          <cell r="B85" t="str">
            <v>Water Cooler Controls-NR</v>
          </cell>
        </row>
        <row r="86">
          <cell r="B86" t="str">
            <v>WHTanks-New</v>
          </cell>
        </row>
        <row r="87">
          <cell r="B87" t="str">
            <v>WHTanks-NR</v>
          </cell>
        </row>
        <row r="88">
          <cell r="B88" t="str">
            <v>Appliances - Clothes Washers-NR</v>
          </cell>
        </row>
        <row r="89">
          <cell r="B89" t="str">
            <v>Showerheads-Retro</v>
          </cell>
        </row>
        <row r="90">
          <cell r="B90" t="str">
            <v>Water Heating - GFHX-New</v>
          </cell>
        </row>
        <row r="91">
          <cell r="B91" t="str">
            <v>Demand Control Circulating system DHW-Retro</v>
          </cell>
        </row>
        <row r="92">
          <cell r="B92" t="str">
            <v>Central HPWH MF-Retro</v>
          </cell>
        </row>
        <row r="93">
          <cell r="B93" t="str">
            <v>Ultra Low Energy Building-New</v>
          </cell>
          <cell r="C93">
            <v>0.95</v>
          </cell>
          <cell r="D93">
            <v>0.19999999999999996</v>
          </cell>
          <cell r="E93">
            <v>0.19999999999999996</v>
          </cell>
          <cell r="F93">
            <v>0.75</v>
          </cell>
          <cell r="G93">
            <v>0.75</v>
          </cell>
          <cell r="H93">
            <v>0.75</v>
          </cell>
          <cell r="I93">
            <v>0.75</v>
          </cell>
          <cell r="J93">
            <v>0.19999999999999996</v>
          </cell>
          <cell r="K93">
            <v>0.19999999999999996</v>
          </cell>
          <cell r="L93">
            <v>0.99</v>
          </cell>
          <cell r="M93">
            <v>0.95</v>
          </cell>
          <cell r="N93">
            <v>0.95</v>
          </cell>
          <cell r="O93">
            <v>0.75</v>
          </cell>
          <cell r="P93">
            <v>0.30000000000000004</v>
          </cell>
          <cell r="Q93">
            <v>0.95</v>
          </cell>
          <cell r="R93">
            <v>0.19999999999999996</v>
          </cell>
          <cell r="S93">
            <v>0.75</v>
          </cell>
          <cell r="T93">
            <v>0.19999999999999996</v>
          </cell>
        </row>
        <row r="94">
          <cell r="B94" t="str">
            <v>Low Power LF Lamps-NR</v>
          </cell>
        </row>
      </sheetData>
      <sheetData sheetId="9">
        <row r="11">
          <cell r="B11" t="str">
            <v>LO12Med</v>
          </cell>
          <cell r="C11">
            <v>0.10937459468255628</v>
          </cell>
          <cell r="D11">
            <v>0.21874918936511256</v>
          </cell>
          <cell r="E11">
            <v>0.32812378404766884</v>
          </cell>
          <cell r="F11">
            <v>0.43749837873022512</v>
          </cell>
          <cell r="G11">
            <v>0.5468729734127814</v>
          </cell>
          <cell r="H11">
            <v>0.64531010862708205</v>
          </cell>
          <cell r="I11">
            <v>0.7240598167985226</v>
          </cell>
          <cell r="J11">
            <v>0.78705958333567505</v>
          </cell>
          <cell r="K11">
            <v>0.83745939656539703</v>
          </cell>
          <cell r="L11">
            <v>0.87777924714917455</v>
          </cell>
          <cell r="M11">
            <v>0.91003512761619654</v>
          </cell>
          <cell r="N11">
            <v>0.93583983198981413</v>
          </cell>
          <cell r="O11">
            <v>0.9564835954887082</v>
          </cell>
          <cell r="P11">
            <v>0.97299860628782353</v>
          </cell>
          <cell r="Q11">
            <v>0.9862106149271157</v>
          </cell>
          <cell r="R11">
            <v>0.99678022183854953</v>
          </cell>
          <cell r="S11">
            <v>0.99685231466234414</v>
          </cell>
          <cell r="T11">
            <v>0.99687806209941365</v>
          </cell>
          <cell r="U11">
            <v>0.99688683963477831</v>
          </cell>
        </row>
        <row r="17">
          <cell r="B17" t="str">
            <v>LOMax60</v>
          </cell>
          <cell r="C17">
            <v>0.01</v>
          </cell>
          <cell r="D17">
            <v>2.98E-2</v>
          </cell>
          <cell r="E17">
            <v>5.8906E-2</v>
          </cell>
          <cell r="F17">
            <v>9.6549759999999998E-2</v>
          </cell>
          <cell r="G17">
            <v>0.14172227199999998</v>
          </cell>
          <cell r="H17">
            <v>0.19035800991999999</v>
          </cell>
          <cell r="I17">
            <v>0.2362377226912</v>
          </cell>
          <cell r="J17">
            <v>0.279517585072032</v>
          </cell>
          <cell r="K17">
            <v>0.32034492191795017</v>
          </cell>
          <cell r="L17">
            <v>0.35885870967593297</v>
          </cell>
          <cell r="M17">
            <v>0.39519004946096342</v>
          </cell>
          <cell r="N17">
            <v>0.42946261332484215</v>
          </cell>
          <cell r="O17">
            <v>0.46179306523643443</v>
          </cell>
          <cell r="P17">
            <v>0.49229145820636983</v>
          </cell>
          <cell r="Q17">
            <v>0.5210616089080089</v>
          </cell>
          <cell r="R17">
            <v>0.54820145106988838</v>
          </cell>
          <cell r="S17">
            <v>0.57380336884259475</v>
          </cell>
          <cell r="T17">
            <v>0.59795451127484767</v>
          </cell>
          <cell r="U17">
            <v>0.62073708896927293</v>
          </cell>
        </row>
        <row r="18">
          <cell r="B18" t="str">
            <v>LO3Slow</v>
          </cell>
          <cell r="C18">
            <v>5.5320496977002724E-3</v>
          </cell>
          <cell r="D18">
            <v>1.4227918344261844E-2</v>
          </cell>
          <cell r="E18">
            <v>3.1619655637384989E-2</v>
          </cell>
          <cell r="F18">
            <v>6.2055195900350503E-2</v>
          </cell>
          <cell r="G18">
            <v>0.10939936964274129</v>
          </cell>
          <cell r="H18">
            <v>0.17568121288208835</v>
          </cell>
          <cell r="I18">
            <v>0.26003992245943919</v>
          </cell>
          <cell r="J18">
            <v>0.3584584169663485</v>
          </cell>
          <cell r="K18">
            <v>0.46444756489686617</v>
          </cell>
          <cell r="L18">
            <v>0.57043671282738384</v>
          </cell>
          <cell r="M18">
            <v>0.66935991756253377</v>
          </cell>
          <cell r="N18">
            <v>0.75591772170578986</v>
          </cell>
          <cell r="O18">
            <v>0.82720061923553012</v>
          </cell>
          <cell r="P18">
            <v>0.88264287286977261</v>
          </cell>
          <cell r="Q18">
            <v>0.92349505975816193</v>
          </cell>
          <cell r="R18">
            <v>0.95209159058003434</v>
          </cell>
          <cell r="S18">
            <v>0.97115594446128262</v>
          </cell>
          <cell r="T18">
            <v>0.98328780602207699</v>
          </cell>
          <cell r="U18">
            <v>0.99067241740690848</v>
          </cell>
        </row>
      </sheetData>
      <sheetData sheetId="10">
        <row r="11">
          <cell r="B11" t="str">
            <v>Compressed Air-NR</v>
          </cell>
          <cell r="C11" t="str">
            <v>LPD baseline to minimum of code or 1995-2001 practice.</v>
          </cell>
        </row>
        <row r="17">
          <cell r="B17" t="str">
            <v>Data Centers-NR</v>
          </cell>
          <cell r="C17" t="str">
            <v>Only fraction beyond switching in code baseline OR</v>
          </cell>
          <cell r="F17" t="str">
            <v>Fraction with ElecHt</v>
          </cell>
          <cell r="G17">
            <v>9.379008321141083E-2</v>
          </cell>
          <cell r="H17">
            <v>5.7141018201974592E-2</v>
          </cell>
          <cell r="I17">
            <v>6.3540893141458221E-2</v>
          </cell>
          <cell r="J17">
            <v>0.52114684573848291</v>
          </cell>
          <cell r="K17">
            <v>0.64094486042254439</v>
          </cell>
          <cell r="L17">
            <v>0.56159710090996928</v>
          </cell>
          <cell r="M17">
            <v>0.19952525247533903</v>
          </cell>
          <cell r="N17">
            <v>0.22286467137317267</v>
          </cell>
          <cell r="O17">
            <v>0.15885643507420852</v>
          </cell>
          <cell r="P17">
            <v>0.52114684573848291</v>
          </cell>
          <cell r="Q17">
            <v>1.5377816133020691E-2</v>
          </cell>
          <cell r="R17">
            <v>0</v>
          </cell>
          <cell r="S17">
            <v>5.5212362541074519E-2</v>
          </cell>
          <cell r="T17">
            <v>0.34342063041492848</v>
          </cell>
          <cell r="U17">
            <v>0.10311447532768504</v>
          </cell>
        </row>
        <row r="18">
          <cell r="B18" t="str">
            <v>Monitor-NR</v>
          </cell>
          <cell r="C18" t="str">
            <v>Only fraction beyond switching in code baseline OR</v>
          </cell>
          <cell r="F18" t="str">
            <v>Frac Meet Elec Ht Code</v>
          </cell>
          <cell r="G18">
            <v>0.5</v>
          </cell>
          <cell r="H18">
            <v>0.5</v>
          </cell>
          <cell r="I18">
            <v>0.5</v>
          </cell>
          <cell r="J18">
            <v>0.9</v>
          </cell>
          <cell r="K18">
            <v>0.9</v>
          </cell>
          <cell r="L18">
            <v>0.9</v>
          </cell>
          <cell r="M18">
            <v>0.5</v>
          </cell>
          <cell r="N18">
            <v>0.5</v>
          </cell>
          <cell r="O18">
            <v>0.5</v>
          </cell>
          <cell r="P18">
            <v>0.9</v>
          </cell>
          <cell r="Q18">
            <v>0.9</v>
          </cell>
          <cell r="R18">
            <v>0.9</v>
          </cell>
          <cell r="S18">
            <v>0.9</v>
          </cell>
          <cell r="T18">
            <v>0.9</v>
          </cell>
          <cell r="U18">
            <v>0.5</v>
          </cell>
        </row>
        <row r="19">
          <cell r="B19" t="e">
            <v>#REF!</v>
          </cell>
          <cell r="F19" t="str">
            <v>WA Floor A Exceed Code</v>
          </cell>
          <cell r="G19">
            <v>3.37644299561079E-2</v>
          </cell>
          <cell r="H19">
            <v>2.0570766552710854E-2</v>
          </cell>
          <cell r="I19">
            <v>2.2874721530924957E-2</v>
          </cell>
          <cell r="J19">
            <v>3.1789957590047449E-2</v>
          </cell>
          <cell r="K19">
            <v>3.9097636485775196E-2</v>
          </cell>
          <cell r="L19">
            <v>3.4257423155508122E-2</v>
          </cell>
          <cell r="M19">
            <v>6.0855202004978404E-2</v>
          </cell>
          <cell r="N19">
            <v>7.5773988266878714E-2</v>
          </cell>
          <cell r="O19">
            <v>5.4011187925230901E-2</v>
          </cell>
          <cell r="P19">
            <v>2.5536195441185655E-2</v>
          </cell>
          <cell r="Q19">
            <v>9.5342460024728268E-4</v>
          </cell>
          <cell r="R19">
            <v>0</v>
          </cell>
          <cell r="S19">
            <v>3.0918923023001725E-3</v>
          </cell>
          <cell r="T19">
            <v>1.6827610890331492E-2</v>
          </cell>
          <cell r="U19">
            <v>2.8872053091751816E-2</v>
          </cell>
        </row>
        <row r="20">
          <cell r="B20" t="str">
            <v>Desktop-NR</v>
          </cell>
        </row>
        <row r="21">
          <cell r="B21" t="str">
            <v>Pre-Rinse Spray Valve-Retro</v>
          </cell>
          <cell r="F21" t="str">
            <v>Region Wide Frac Exceed Target</v>
          </cell>
          <cell r="G21">
            <v>0.05</v>
          </cell>
          <cell r="H21">
            <v>0.05</v>
          </cell>
          <cell r="I21">
            <v>0.05</v>
          </cell>
          <cell r="J21">
            <v>0.05</v>
          </cell>
          <cell r="K21">
            <v>0.05</v>
          </cell>
          <cell r="L21">
            <v>0.05</v>
          </cell>
          <cell r="M21">
            <v>0.05</v>
          </cell>
          <cell r="N21">
            <v>0.05</v>
          </cell>
          <cell r="O21">
            <v>0.05</v>
          </cell>
          <cell r="P21">
            <v>0.05</v>
          </cell>
          <cell r="Q21">
            <v>0.05</v>
          </cell>
          <cell r="R21">
            <v>0.05</v>
          </cell>
          <cell r="S21">
            <v>0.05</v>
          </cell>
          <cell r="T21">
            <v>0.05</v>
          </cell>
          <cell r="U21">
            <v>0.05</v>
          </cell>
        </row>
        <row r="22">
          <cell r="B22" t="e">
            <v>#REF!</v>
          </cell>
        </row>
        <row r="23">
          <cell r="B23" t="str">
            <v>Cooking Equipment-NR</v>
          </cell>
          <cell r="C23" t="str">
            <v>Not applicable in Seattle due to code requirement</v>
          </cell>
        </row>
        <row r="24">
          <cell r="B24" t="str">
            <v>Premium HVAC Equipment-New</v>
          </cell>
          <cell r="C24" t="str">
            <v>Not applicable in Seattle due to code requirement</v>
          </cell>
          <cell r="F24" t="str">
            <v>Baseline Exceed Code New</v>
          </cell>
          <cell r="G24">
            <v>0.19376442995610788</v>
          </cell>
          <cell r="H24">
            <v>0.18057076655271087</v>
          </cell>
          <cell r="I24">
            <v>0.18287472153092493</v>
          </cell>
          <cell r="J24">
            <v>0.41178995759004744</v>
          </cell>
          <cell r="K24">
            <v>0.41909763648577519</v>
          </cell>
          <cell r="L24">
            <v>0.24925742315550814</v>
          </cell>
          <cell r="M24">
            <v>0.44085520200497841</v>
          </cell>
          <cell r="N24">
            <v>0.21577398826687871</v>
          </cell>
          <cell r="O24">
            <v>0.19401118792523092</v>
          </cell>
          <cell r="P24">
            <v>0.4955361954411856</v>
          </cell>
          <cell r="Q24">
            <v>0.2124534246002473</v>
          </cell>
          <cell r="R24">
            <v>0.22000000000000003</v>
          </cell>
          <cell r="S24">
            <v>0.22809189230230015</v>
          </cell>
          <cell r="T24">
            <v>0.25682761089033151</v>
          </cell>
          <cell r="U24">
            <v>0.20387205309175183</v>
          </cell>
        </row>
        <row r="25">
          <cell r="B25" t="e">
            <v>#REF!</v>
          </cell>
        </row>
        <row r="26">
          <cell r="B26" t="str">
            <v>Premium HVAC Equipment-NR</v>
          </cell>
          <cell r="C26" t="str">
            <v>Baseline adjusted to reflect codes</v>
          </cell>
          <cell r="F26" t="str">
            <v>Fract Excced Target CBSA New 2002-2004</v>
          </cell>
          <cell r="G26">
            <v>0.45</v>
          </cell>
          <cell r="H26">
            <v>0.45</v>
          </cell>
          <cell r="I26">
            <v>0.45</v>
          </cell>
          <cell r="J26">
            <v>0.2</v>
          </cell>
          <cell r="K26">
            <v>0.2</v>
          </cell>
          <cell r="L26">
            <v>0.2</v>
          </cell>
          <cell r="M26">
            <v>0.2</v>
          </cell>
          <cell r="N26">
            <v>0.45</v>
          </cell>
          <cell r="O26">
            <v>0.9</v>
          </cell>
          <cell r="P26">
            <v>0.2</v>
          </cell>
          <cell r="Q26">
            <v>0.1</v>
          </cell>
          <cell r="R26">
            <v>0.1</v>
          </cell>
          <cell r="S26">
            <v>0.25</v>
          </cell>
          <cell r="T26">
            <v>0.5</v>
          </cell>
          <cell r="U26">
            <v>0.75</v>
          </cell>
        </row>
        <row r="27">
          <cell r="B27" t="str">
            <v>Glass-New</v>
          </cell>
          <cell r="C27" t="str">
            <v>Baseline adjusted to reflect codes</v>
          </cell>
        </row>
        <row r="28">
          <cell r="B28" t="e">
            <v>#REF!</v>
          </cell>
        </row>
        <row r="29">
          <cell r="B29" t="str">
            <v>Glass-NR</v>
          </cell>
          <cell r="C29" t="str">
            <v>Baseline adjusted to reflect codes.  Measure baseline excludes 50% of WA=ElecHt, OR&gt;30%glass.</v>
          </cell>
        </row>
        <row r="30">
          <cell r="B30" t="str">
            <v>Glass-Retro</v>
          </cell>
          <cell r="C30" t="str">
            <v>Baseline adjusted to reflect codes</v>
          </cell>
        </row>
        <row r="31">
          <cell r="B31" t="str">
            <v>Advanced Rooftop Controller-New</v>
          </cell>
          <cell r="C31" t="str">
            <v>Single Glazed Fraction from CBSA</v>
          </cell>
        </row>
        <row r="32">
          <cell r="B32" t="str">
            <v>Advanced Rooftop Controller-NR</v>
          </cell>
        </row>
        <row r="33">
          <cell r="B33" t="str">
            <v>Advanced Rooftop Controller-Retro</v>
          </cell>
        </row>
        <row r="34">
          <cell r="B34" t="str">
            <v>Variable Speed Chiller-New</v>
          </cell>
          <cell r="C34" t="str">
            <v>Assumes marginally-effective economizer in baseline</v>
          </cell>
        </row>
        <row r="35">
          <cell r="B35" t="str">
            <v>Variable Speed Chiller-NR</v>
          </cell>
          <cell r="C35" t="str">
            <v>Baseline assumes historic mix of chiller types and modular chiller control</v>
          </cell>
        </row>
        <row r="36">
          <cell r="B36" t="str">
            <v>Commercial EM-New</v>
          </cell>
          <cell r="C36" t="str">
            <v>Baseline assumes historic mix of chiller types and modular chiller control</v>
          </cell>
        </row>
        <row r="37">
          <cell r="B37" t="e">
            <v>#REF!</v>
          </cell>
          <cell r="C37" t="str">
            <v>Baseline at code and modular deployment</v>
          </cell>
        </row>
        <row r="38">
          <cell r="B38" t="str">
            <v>Commercial EM-NR</v>
          </cell>
          <cell r="C38" t="str">
            <v>Baseline assume partial penetration of measure</v>
          </cell>
        </row>
        <row r="39">
          <cell r="B39" t="str">
            <v>Commercial EM-Retro</v>
          </cell>
        </row>
        <row r="40">
          <cell r="B40" t="str">
            <v>Evaporative Assist Cooling-New</v>
          </cell>
        </row>
        <row r="41">
          <cell r="B41" t="str">
            <v>Evaporative Assist Cooling-NR</v>
          </cell>
          <cell r="C41" t="str">
            <v>Assumes marginally-effective economizer in baseline</v>
          </cell>
        </row>
        <row r="42">
          <cell r="B42" t="str">
            <v>Economizer-Retro</v>
          </cell>
          <cell r="C42" t="str">
            <v>Assumes marginally-effective economizer in baseline</v>
          </cell>
        </row>
        <row r="43">
          <cell r="B43" t="e">
            <v>#REF!</v>
          </cell>
        </row>
        <row r="44">
          <cell r="B44" t="str">
            <v>Demand Control Ventilation-New</v>
          </cell>
          <cell r="C44" t="str">
            <v>Measure not in any code baseline</v>
          </cell>
        </row>
        <row r="45">
          <cell r="B45" t="e">
            <v>#REF!</v>
          </cell>
          <cell r="C45" t="str">
            <v>Measure not in any code baseline</v>
          </cell>
        </row>
        <row r="46">
          <cell r="B46" t="e">
            <v>#REF!</v>
          </cell>
        </row>
        <row r="47">
          <cell r="B47" t="str">
            <v>Demand Control Ventilation-NR</v>
          </cell>
          <cell r="C47" t="str">
            <v>Measure dropped due to code</v>
          </cell>
        </row>
        <row r="48">
          <cell r="B48" t="str">
            <v>Demand Control Ventilation-Retro</v>
          </cell>
          <cell r="C48" t="str">
            <v>Measure dropped due to code</v>
          </cell>
        </row>
        <row r="49">
          <cell r="B49" t="str">
            <v>Premium Fume Hood-NR</v>
          </cell>
        </row>
        <row r="50">
          <cell r="B50" t="e">
            <v>#REF!</v>
          </cell>
        </row>
        <row r="51">
          <cell r="B51" t="e">
            <v>#REF!</v>
          </cell>
        </row>
        <row r="52">
          <cell r="B52" t="e">
            <v>#REF!</v>
          </cell>
        </row>
        <row r="53">
          <cell r="B53" t="e">
            <v>#REF!</v>
          </cell>
        </row>
        <row r="54">
          <cell r="B54" t="e">
            <v>#REF!</v>
          </cell>
        </row>
        <row r="55">
          <cell r="B55" t="e">
            <v>#REF!</v>
          </cell>
        </row>
        <row r="61">
          <cell r="B61" t="str">
            <v>DCV Restaurant Hood-Retro</v>
          </cell>
        </row>
        <row r="62">
          <cell r="B62" t="e">
            <v>#REF!</v>
          </cell>
        </row>
        <row r="63">
          <cell r="B63" t="e">
            <v>#REF!</v>
          </cell>
        </row>
        <row r="64">
          <cell r="B64" t="e">
            <v>#REF!</v>
          </cell>
        </row>
        <row r="65">
          <cell r="B65" t="e">
            <v>#REF!</v>
          </cell>
        </row>
        <row r="66">
          <cell r="B66" t="e">
            <v>#REF!</v>
          </cell>
        </row>
        <row r="67">
          <cell r="B67" t="e">
            <v>#REF!</v>
          </cell>
        </row>
        <row r="68">
          <cell r="B68" t="e">
            <v>#REF!</v>
          </cell>
        </row>
        <row r="69">
          <cell r="B69" t="e">
            <v>#REF!</v>
          </cell>
        </row>
        <row r="70">
          <cell r="B70" t="e">
            <v>#REF!</v>
          </cell>
        </row>
        <row r="71">
          <cell r="B71" t="e">
            <v>#REF!</v>
          </cell>
        </row>
        <row r="72">
          <cell r="B72" t="str">
            <v>DCV Parking Garage-Retro</v>
          </cell>
        </row>
        <row r="73">
          <cell r="B73" t="str">
            <v>Weatherization - School-Retro</v>
          </cell>
        </row>
        <row r="74">
          <cell r="B74" t="e">
            <v>#REF!</v>
          </cell>
        </row>
        <row r="75">
          <cell r="B75" t="str">
            <v>Energy Recovery Ventilator-NR</v>
          </cell>
        </row>
        <row r="76">
          <cell r="B76" t="str">
            <v>AC Heat Recovery for Water Heating-NR</v>
          </cell>
        </row>
        <row r="77">
          <cell r="B77" t="str">
            <v>Room Occupancy Sensors in Lodging-Retro</v>
          </cell>
        </row>
        <row r="78">
          <cell r="B78" t="str">
            <v>Chiller - chilled water retrofit-Retro</v>
          </cell>
        </row>
        <row r="79">
          <cell r="B79" t="str">
            <v>Office Equipment</v>
          </cell>
          <cell r="C79" t="str">
            <v>New</v>
          </cell>
        </row>
        <row r="80">
          <cell r="B80" t="str">
            <v>Computer Servers and IT</v>
          </cell>
          <cell r="C80" t="str">
            <v>New</v>
          </cell>
        </row>
        <row r="81">
          <cell r="B81" t="e">
            <v>#REF!</v>
          </cell>
        </row>
        <row r="82">
          <cell r="B82" t="str">
            <v>Pool Blankets-Retro</v>
          </cell>
        </row>
        <row r="83">
          <cell r="B83" t="e">
            <v>#REF!</v>
          </cell>
        </row>
        <row r="84">
          <cell r="B84" t="e">
            <v>#REF!</v>
          </cell>
        </row>
        <row r="85">
          <cell r="B85" t="str">
            <v>Web-Enabled Thermostats-Retro</v>
          </cell>
        </row>
        <row r="86">
          <cell r="B86" t="e">
            <v>#REF!</v>
          </cell>
        </row>
        <row r="87">
          <cell r="B87" t="e">
            <v>#REF!</v>
          </cell>
        </row>
        <row r="88">
          <cell r="B88" t="str">
            <v>Garage CO2 ventilation-Retro</v>
          </cell>
        </row>
        <row r="89">
          <cell r="B89" t="e">
            <v>#REF!</v>
          </cell>
        </row>
        <row r="90">
          <cell r="B90" t="e">
            <v>#REF!</v>
          </cell>
        </row>
        <row r="91">
          <cell r="B91" t="e">
            <v>#REF!</v>
          </cell>
        </row>
        <row r="92">
          <cell r="B92" t="e">
            <v>#REF!</v>
          </cell>
        </row>
        <row r="93">
          <cell r="B93" t="e">
            <v>#REF!</v>
          </cell>
        </row>
        <row r="94">
          <cell r="B94" t="str">
            <v>Circ Pump ECM and drive-Retro</v>
          </cell>
        </row>
        <row r="95">
          <cell r="B95" t="str">
            <v>VRF-New</v>
          </cell>
        </row>
        <row r="96">
          <cell r="B96">
            <v>0</v>
          </cell>
        </row>
        <row r="97">
          <cell r="B97">
            <v>0</v>
          </cell>
        </row>
        <row r="98">
          <cell r="B98">
            <v>0</v>
          </cell>
        </row>
        <row r="99">
          <cell r="B99">
            <v>0</v>
          </cell>
        </row>
        <row r="100">
          <cell r="B100">
            <v>0</v>
          </cell>
        </row>
      </sheetData>
      <sheetData sheetId="11">
        <row r="17">
          <cell r="B17" t="str">
            <v>FloorA%TYP</v>
          </cell>
          <cell r="C17">
            <v>0.49844828664156315</v>
          </cell>
          <cell r="D17">
            <v>0.39725857197361958</v>
          </cell>
          <cell r="E17">
            <v>0.10429314138481716</v>
          </cell>
          <cell r="F17">
            <v>0.29289805028089561</v>
          </cell>
          <cell r="G17">
            <v>0.11837446567671327</v>
          </cell>
          <cell r="H17">
            <v>0.44658380004081855</v>
          </cell>
          <cell r="I17">
            <v>0.14214368400157257</v>
          </cell>
          <cell r="J17">
            <v>0.58044164275770982</v>
          </cell>
          <cell r="K17">
            <v>0.41955835724229024</v>
          </cell>
          <cell r="L17">
            <v>1</v>
          </cell>
          <cell r="M17">
            <v>0.70766579331774959</v>
          </cell>
          <cell r="N17">
            <v>0.29233420668225041</v>
          </cell>
          <cell r="O17">
            <v>1</v>
          </cell>
          <cell r="P17">
            <v>1</v>
          </cell>
          <cell r="Q17">
            <v>1</v>
          </cell>
          <cell r="R17">
            <v>1</v>
          </cell>
          <cell r="S17">
            <v>1</v>
          </cell>
          <cell r="T17">
            <v>1</v>
          </cell>
        </row>
        <row r="18">
          <cell r="B18" t="str">
            <v>FloorA%REG</v>
          </cell>
          <cell r="C18">
            <v>0.15073291148870363</v>
          </cell>
          <cell r="D18">
            <v>0.12013270538231059</v>
          </cell>
          <cell r="E18">
            <v>3.1538695729415013E-2</v>
          </cell>
          <cell r="F18">
            <v>2.6820893655991742E-2</v>
          </cell>
          <cell r="G18">
            <v>1.0839638408159987E-2</v>
          </cell>
          <cell r="H18">
            <v>4.0894012773033235E-2</v>
          </cell>
          <cell r="I18">
            <v>1.3016203517984767E-2</v>
          </cell>
          <cell r="J18">
            <v>3.0886857559635036E-2</v>
          </cell>
          <cell r="K18">
            <v>2.2325826170102026E-2</v>
          </cell>
          <cell r="L18">
            <v>0.10087192274660353</v>
          </cell>
          <cell r="M18">
            <v>6.1675003194375045E-3</v>
          </cell>
          <cell r="N18">
            <v>2.5477723102065148E-3</v>
          </cell>
          <cell r="O18">
            <v>1.1693580853842011E-2</v>
          </cell>
          <cell r="P18">
            <v>2.3957473342185561E-2</v>
          </cell>
          <cell r="Q18">
            <v>4.4965056377242296E-2</v>
          </cell>
          <cell r="R18">
            <v>5.827742495837801E-2</v>
          </cell>
          <cell r="S18">
            <v>9.0984350406775827E-2</v>
          </cell>
          <cell r="T18">
            <v>0.21334717399999265</v>
          </cell>
        </row>
        <row r="19">
          <cell r="B19" t="str">
            <v>ElecHt%TYP</v>
          </cell>
          <cell r="C19">
            <v>9.379008321141083E-2</v>
          </cell>
          <cell r="D19">
            <v>5.7141018201974592E-2</v>
          </cell>
          <cell r="E19">
            <v>6.3540893141458221E-2</v>
          </cell>
          <cell r="F19">
            <v>0.52114684573848291</v>
          </cell>
          <cell r="G19">
            <v>0.64094486042254439</v>
          </cell>
          <cell r="H19">
            <v>0.56159710090996928</v>
          </cell>
          <cell r="I19">
            <v>0.19952525247533903</v>
          </cell>
          <cell r="J19">
            <v>0.22286467137317267</v>
          </cell>
          <cell r="K19">
            <v>0.15885643507420852</v>
          </cell>
          <cell r="L19">
            <v>0.52114684573848291</v>
          </cell>
          <cell r="M19">
            <v>1.5377816133020691E-2</v>
          </cell>
          <cell r="N19">
            <v>0</v>
          </cell>
          <cell r="O19">
            <v>5.5212362541074519E-2</v>
          </cell>
          <cell r="P19">
            <v>0.34342063041492848</v>
          </cell>
          <cell r="Q19">
            <v>0.10311447532768504</v>
          </cell>
          <cell r="R19">
            <v>5.6083613809662864E-3</v>
          </cell>
          <cell r="S19">
            <v>5.6083613809662864E-3</v>
          </cell>
          <cell r="T19">
            <v>0.24031041917780901</v>
          </cell>
        </row>
        <row r="20">
          <cell r="B20" t="str">
            <v>GasHt%TYP</v>
          </cell>
          <cell r="C20">
            <v>0.80872784176745371</v>
          </cell>
          <cell r="D20">
            <v>0.93108561158422598</v>
          </cell>
          <cell r="E20">
            <v>0.65879042006554966</v>
          </cell>
          <cell r="F20">
            <v>0.30364464955032466</v>
          </cell>
          <cell r="G20">
            <v>0.20980203614718312</v>
          </cell>
          <cell r="H20">
            <v>0.42422729730852854</v>
          </cell>
          <cell r="I20">
            <v>0.44747439425166918</v>
          </cell>
          <cell r="J20">
            <v>0.53090550528653346</v>
          </cell>
          <cell r="K20">
            <v>0.73038501205930684</v>
          </cell>
          <cell r="L20">
            <v>0.30364464955032466</v>
          </cell>
          <cell r="M20">
            <v>0.88455863187555051</v>
          </cell>
          <cell r="N20">
            <v>0.99620809267302346</v>
          </cell>
          <cell r="O20">
            <v>0.88366906107173016</v>
          </cell>
          <cell r="P20">
            <v>0.53617368361870132</v>
          </cell>
          <cell r="Q20">
            <v>0.74192623135844471</v>
          </cell>
          <cell r="R20">
            <v>0.98575716289794368</v>
          </cell>
          <cell r="S20">
            <v>0.98575716289794368</v>
          </cell>
          <cell r="T20">
            <v>0.6783643954380898</v>
          </cell>
        </row>
        <row r="21">
          <cell r="B21" t="str">
            <v>HtPmpHt%TYP</v>
          </cell>
          <cell r="C21">
            <v>9.7482075021135345E-2</v>
          </cell>
          <cell r="D21">
            <v>1.1773370213799438E-2</v>
          </cell>
          <cell r="E21">
            <v>0.27766868679299217</v>
          </cell>
          <cell r="F21">
            <v>0.17520850471119245</v>
          </cell>
          <cell r="G21">
            <v>0.14925310343027248</v>
          </cell>
          <cell r="H21">
            <v>1.4175601781502387E-2</v>
          </cell>
          <cell r="I21">
            <v>0.35300035327299167</v>
          </cell>
          <cell r="J21">
            <v>0.24622982334029381</v>
          </cell>
          <cell r="K21">
            <v>0.1107585528664846</v>
          </cell>
          <cell r="L21">
            <v>0.17520850471119245</v>
          </cell>
          <cell r="M21">
            <v>0.1000635519914288</v>
          </cell>
          <cell r="N21">
            <v>3.7919073269764856E-3</v>
          </cell>
          <cell r="O21">
            <v>6.1118576387195395E-2</v>
          </cell>
          <cell r="P21">
            <v>0.12040568596637012</v>
          </cell>
          <cell r="Q21">
            <v>0.15495929331387026</v>
          </cell>
          <cell r="R21">
            <v>8.6344757210899958E-3</v>
          </cell>
          <cell r="S21">
            <v>8.6344757210899958E-3</v>
          </cell>
          <cell r="T21">
            <v>8.1325185384101065E-2</v>
          </cell>
        </row>
        <row r="22">
          <cell r="B22" t="str">
            <v>CoolSat%TYP</v>
          </cell>
          <cell r="C22">
            <v>0.95128694884061893</v>
          </cell>
          <cell r="D22">
            <v>0.97665874571205136</v>
          </cell>
          <cell r="E22">
            <v>0.91122609210258287</v>
          </cell>
          <cell r="F22">
            <v>0.98608503921852686</v>
          </cell>
          <cell r="G22">
            <v>0.77181511362305244</v>
          </cell>
          <cell r="H22">
            <v>0.90527535536267667</v>
          </cell>
          <cell r="I22">
            <v>0.53668215741883951</v>
          </cell>
          <cell r="J22">
            <v>0.96128535178408803</v>
          </cell>
          <cell r="K22">
            <v>0.75</v>
          </cell>
          <cell r="L22">
            <v>0.18162271351024481</v>
          </cell>
          <cell r="M22">
            <v>0.92147944946531313</v>
          </cell>
          <cell r="N22">
            <v>0.83868998628257874</v>
          </cell>
          <cell r="O22">
            <v>0.99999997512427186</v>
          </cell>
          <cell r="P22">
            <v>0.94438859080377269</v>
          </cell>
          <cell r="Q22">
            <v>0.95</v>
          </cell>
          <cell r="R22">
            <v>0.8423386600487599</v>
          </cell>
          <cell r="S22">
            <v>0.91177234717447209</v>
          </cell>
          <cell r="T22">
            <v>0.87717751610580841</v>
          </cell>
        </row>
        <row r="23">
          <cell r="B23" t="str">
            <v>CoolSat%ACT</v>
          </cell>
          <cell r="C23">
            <v>0.95718804003839186</v>
          </cell>
          <cell r="F23">
            <v>0.86075287434919978</v>
          </cell>
          <cell r="J23">
            <v>0.87263881668019661</v>
          </cell>
          <cell r="L23">
            <v>0.18162271351024481</v>
          </cell>
          <cell r="M23">
            <v>0.897277257424139</v>
          </cell>
          <cell r="O23">
            <v>0.99999997512427186</v>
          </cell>
          <cell r="P23">
            <v>0.94438859080377269</v>
          </cell>
          <cell r="Q23">
            <v>0.89616933002437993</v>
          </cell>
          <cell r="S23">
            <v>0.91177234717447209</v>
          </cell>
          <cell r="T23">
            <v>0.87717751610580841</v>
          </cell>
        </row>
        <row r="24">
          <cell r="B24" t="str">
            <v>PackRT%TYP</v>
          </cell>
          <cell r="C24">
            <v>0.15</v>
          </cell>
          <cell r="D24">
            <v>0.75</v>
          </cell>
          <cell r="E24">
            <v>0.95</v>
          </cell>
          <cell r="F24">
            <v>0.95</v>
          </cell>
          <cell r="G24">
            <v>0.9</v>
          </cell>
          <cell r="H24">
            <v>0.9</v>
          </cell>
          <cell r="I24">
            <v>0.3</v>
          </cell>
          <cell r="J24">
            <v>0.3</v>
          </cell>
          <cell r="K24">
            <v>0.5</v>
          </cell>
          <cell r="L24">
            <v>0.35</v>
          </cell>
          <cell r="M24">
            <v>0.9</v>
          </cell>
          <cell r="N24">
            <v>0.9</v>
          </cell>
          <cell r="O24">
            <v>0.95</v>
          </cell>
          <cell r="P24">
            <v>0.5</v>
          </cell>
          <cell r="Q24">
            <v>0.1</v>
          </cell>
          <cell r="R24">
            <v>0.6</v>
          </cell>
          <cell r="S24">
            <v>0.5</v>
          </cell>
          <cell r="T24">
            <v>0.5</v>
          </cell>
        </row>
        <row r="25">
          <cell r="B25" t="str">
            <v>PackRT%ACT</v>
          </cell>
          <cell r="C25">
            <v>0.50026702886083674</v>
          </cell>
          <cell r="F25">
            <v>0.78455381811533043</v>
          </cell>
          <cell r="J25">
            <v>0.36953195539995587</v>
          </cell>
          <cell r="L25">
            <v>0.35</v>
          </cell>
          <cell r="M25">
            <v>0.90000000000000013</v>
          </cell>
          <cell r="O25">
            <v>0.95</v>
          </cell>
          <cell r="P25">
            <v>0.5</v>
          </cell>
          <cell r="Q25">
            <v>0.45832204515370584</v>
          </cell>
          <cell r="S25">
            <v>0.5</v>
          </cell>
          <cell r="T25">
            <v>0.5</v>
          </cell>
        </row>
        <row r="26">
          <cell r="B26" t="str">
            <v>BuiltUp%TYP</v>
          </cell>
          <cell r="C26">
            <v>0.85</v>
          </cell>
          <cell r="D26">
            <v>0.35</v>
          </cell>
          <cell r="E26">
            <v>2.9006395725036469E-2</v>
          </cell>
          <cell r="F26">
            <v>3.9164397027771525E-2</v>
          </cell>
          <cell r="G26">
            <v>0.25776672816535129</v>
          </cell>
          <cell r="H26">
            <v>2.7574670878248778E-2</v>
          </cell>
          <cell r="I26">
            <v>0.10146503328904084</v>
          </cell>
          <cell r="J26">
            <v>0.29515325476216947</v>
          </cell>
          <cell r="K26">
            <v>0.77756785592800526</v>
          </cell>
          <cell r="L26">
            <v>0.13082984106717208</v>
          </cell>
          <cell r="M26">
            <v>7.1447125331852143E-2</v>
          </cell>
          <cell r="N26">
            <v>0</v>
          </cell>
          <cell r="O26">
            <v>2.3525905182962954E-2</v>
          </cell>
          <cell r="P26">
            <v>7.934694377848886E-2</v>
          </cell>
          <cell r="Q26">
            <v>0.85339696790936803</v>
          </cell>
          <cell r="R26">
            <v>7.6228114216259218E-2</v>
          </cell>
          <cell r="S26">
            <v>0.16854152512418574</v>
          </cell>
          <cell r="T26">
            <v>0.20051702037858005</v>
          </cell>
          <cell r="U26" t="str">
            <v>Use for Com-EM</v>
          </cell>
        </row>
        <row r="27">
          <cell r="B27" t="str">
            <v>BuiltUp%ACT</v>
          </cell>
          <cell r="C27">
            <v>0.52249684792760431</v>
          </cell>
          <cell r="F27">
            <v>6.2181060258327321E-2</v>
          </cell>
          <cell r="J27">
            <v>0.75664862673331257</v>
          </cell>
          <cell r="L27">
            <v>0.10310000000000001</v>
          </cell>
          <cell r="M27">
            <v>0.11560000000000001</v>
          </cell>
          <cell r="O27">
            <v>0.11560000000000001</v>
          </cell>
          <cell r="P27">
            <v>0.32380000000000003</v>
          </cell>
          <cell r="Q27">
            <v>0.83345440239005475</v>
          </cell>
          <cell r="S27">
            <v>0.3</v>
          </cell>
          <cell r="T27">
            <v>0.47130000000000005</v>
          </cell>
        </row>
        <row r="28">
          <cell r="B28" t="str">
            <v>VAV%TYP</v>
          </cell>
          <cell r="C28">
            <v>0.6</v>
          </cell>
          <cell r="D28">
            <v>0.2</v>
          </cell>
          <cell r="E28">
            <v>0</v>
          </cell>
          <cell r="F28">
            <v>0.01</v>
          </cell>
          <cell r="G28">
            <v>0</v>
          </cell>
          <cell r="H28">
            <v>0</v>
          </cell>
          <cell r="I28">
            <v>0</v>
          </cell>
          <cell r="J28">
            <v>0.25</v>
          </cell>
          <cell r="K28">
            <v>0.4</v>
          </cell>
          <cell r="L28">
            <v>0</v>
          </cell>
          <cell r="M28">
            <v>0</v>
          </cell>
          <cell r="N28">
            <v>0</v>
          </cell>
          <cell r="O28">
            <v>0</v>
          </cell>
          <cell r="P28">
            <v>0</v>
          </cell>
          <cell r="Q28">
            <v>0.5</v>
          </cell>
          <cell r="R28">
            <v>0.4</v>
          </cell>
          <cell r="S28">
            <v>0.1</v>
          </cell>
          <cell r="T28">
            <v>0.3</v>
          </cell>
        </row>
        <row r="29">
          <cell r="B29" t="str">
            <v>VAV%ACT</v>
          </cell>
          <cell r="C29">
            <v>0.34868166674859297</v>
          </cell>
          <cell r="F29">
            <v>2.3808219851502894E-3</v>
          </cell>
          <cell r="J29">
            <v>0.30214896654996692</v>
          </cell>
          <cell r="L29">
            <v>0</v>
          </cell>
          <cell r="M29">
            <v>0</v>
          </cell>
          <cell r="O29">
            <v>0</v>
          </cell>
          <cell r="P29">
            <v>0</v>
          </cell>
          <cell r="Q29">
            <v>0.42833559096925883</v>
          </cell>
          <cell r="S29">
            <v>0.1</v>
          </cell>
          <cell r="T29">
            <v>0.3</v>
          </cell>
        </row>
        <row r="30">
          <cell r="B30" t="str">
            <v>LSYieldElecHt&amp;AC</v>
          </cell>
          <cell r="C30">
            <v>0.92464156437246825</v>
          </cell>
          <cell r="D30">
            <v>0.92743246202832574</v>
          </cell>
          <cell r="E30">
            <v>0.70313295749949067</v>
          </cell>
          <cell r="F30">
            <v>0.85735615745151994</v>
          </cell>
          <cell r="G30">
            <v>0.70892672045214944</v>
          </cell>
          <cell r="H30">
            <v>0.71863304264352112</v>
          </cell>
          <cell r="I30">
            <v>0.75976868046444901</v>
          </cell>
          <cell r="J30">
            <v>0.61612853517840882</v>
          </cell>
          <cell r="K30">
            <v>0.6725000000000001</v>
          </cell>
          <cell r="L30">
            <v>0.61</v>
          </cell>
          <cell r="M30">
            <v>0.85371835595722523</v>
          </cell>
          <cell r="N30">
            <v>0.72741659807956105</v>
          </cell>
          <cell r="O30">
            <v>0.42999999950248563</v>
          </cell>
          <cell r="P30">
            <v>0.69443885908037739</v>
          </cell>
          <cell r="Q30">
            <v>0.28950000000000004</v>
          </cell>
          <cell r="R30">
            <v>0.68423386600487623</v>
          </cell>
          <cell r="S30">
            <v>0.92029495818919216</v>
          </cell>
          <cell r="T30">
            <v>0.91648952677163908</v>
          </cell>
        </row>
        <row r="31">
          <cell r="B31" t="str">
            <v>LSYieldHtPmpHt&amp;AC</v>
          </cell>
          <cell r="C31">
            <v>1.02</v>
          </cell>
          <cell r="D31">
            <v>1.02</v>
          </cell>
          <cell r="E31">
            <v>0.95500000000000007</v>
          </cell>
          <cell r="F31">
            <v>1.0249999999999999</v>
          </cell>
          <cell r="G31">
            <v>0.96499999999999986</v>
          </cell>
          <cell r="H31">
            <v>0.92500000000000004</v>
          </cell>
          <cell r="I31">
            <v>0.97499999999999987</v>
          </cell>
          <cell r="J31">
            <v>0.8600000000000001</v>
          </cell>
          <cell r="K31">
            <v>0.95500000000000007</v>
          </cell>
          <cell r="L31">
            <v>0.80499999999999994</v>
          </cell>
          <cell r="M31">
            <v>0.9700000000000002</v>
          </cell>
          <cell r="N31">
            <v>0.94500000000000006</v>
          </cell>
          <cell r="O31">
            <v>0.72500000000000009</v>
          </cell>
          <cell r="P31">
            <v>0.90000000000000013</v>
          </cell>
          <cell r="Q31">
            <v>0.64999999999999991</v>
          </cell>
          <cell r="R31">
            <v>0.90000000000000013</v>
          </cell>
          <cell r="S31">
            <v>1.02</v>
          </cell>
          <cell r="T31">
            <v>1.02</v>
          </cell>
        </row>
        <row r="32">
          <cell r="B32" t="str">
            <v>LSYieldGasHt&amp;AC</v>
          </cell>
          <cell r="C32">
            <v>1.0878415643724679</v>
          </cell>
          <cell r="D32">
            <v>1.0906324620283256</v>
          </cell>
          <cell r="E32">
            <v>1.1292662908328239</v>
          </cell>
          <cell r="F32">
            <v>1.15655615745152</v>
          </cell>
          <cell r="G32">
            <v>1.0987933871188158</v>
          </cell>
          <cell r="H32">
            <v>1.0722330426435214</v>
          </cell>
          <cell r="I32">
            <v>1.0408353471311158</v>
          </cell>
          <cell r="J32">
            <v>1.051328535178409</v>
          </cell>
          <cell r="K32">
            <v>1.0986333333333334</v>
          </cell>
          <cell r="L32">
            <v>0.96360000000000001</v>
          </cell>
          <cell r="M32">
            <v>1.0531850226238919</v>
          </cell>
          <cell r="N32">
            <v>1.0810165980795612</v>
          </cell>
          <cell r="O32">
            <v>0.96493333283581861</v>
          </cell>
          <cell r="P32">
            <v>1.0571055257470443</v>
          </cell>
          <cell r="Q32">
            <v>0.94230000000000003</v>
          </cell>
          <cell r="R32">
            <v>1.0469005326715428</v>
          </cell>
          <cell r="S32">
            <v>1.0834949581891919</v>
          </cell>
          <cell r="T32">
            <v>1.0796895267716389</v>
          </cell>
        </row>
        <row r="33">
          <cell r="B33" t="str">
            <v>LSYieldElecHt</v>
          </cell>
          <cell r="C33">
            <v>0.82000000000000006</v>
          </cell>
          <cell r="D33">
            <v>0.82000000000000006</v>
          </cell>
          <cell r="E33">
            <v>0.53</v>
          </cell>
          <cell r="F33">
            <v>0.66999999999999993</v>
          </cell>
          <cell r="G33">
            <v>0.57000000000000006</v>
          </cell>
          <cell r="H33">
            <v>0.61</v>
          </cell>
          <cell r="I33">
            <v>0.69</v>
          </cell>
          <cell r="J33">
            <v>0.52</v>
          </cell>
          <cell r="K33">
            <v>0.53</v>
          </cell>
          <cell r="L33">
            <v>0.61</v>
          </cell>
          <cell r="M33">
            <v>0.78</v>
          </cell>
          <cell r="N33">
            <v>0.61</v>
          </cell>
          <cell r="O33">
            <v>0.41000000000000003</v>
          </cell>
          <cell r="P33">
            <v>0.6</v>
          </cell>
          <cell r="Q33">
            <v>0.28000000000000003</v>
          </cell>
          <cell r="R33">
            <v>0.6</v>
          </cell>
          <cell r="S33">
            <v>0.82000000000000006</v>
          </cell>
          <cell r="T33">
            <v>0.82000000000000006</v>
          </cell>
        </row>
        <row r="34">
          <cell r="B34" t="str">
            <v>LSYieldGasHt</v>
          </cell>
          <cell r="C34">
            <v>0.98319999999999996</v>
          </cell>
          <cell r="D34">
            <v>0.98319999999999996</v>
          </cell>
          <cell r="E34">
            <v>0.95613333333333328</v>
          </cell>
          <cell r="F34">
            <v>0.96919999999999995</v>
          </cell>
          <cell r="G34">
            <v>0.95986666666666665</v>
          </cell>
          <cell r="H34">
            <v>0.96360000000000001</v>
          </cell>
          <cell r="I34">
            <v>0.97106666666666663</v>
          </cell>
          <cell r="J34">
            <v>0.95520000000000005</v>
          </cell>
          <cell r="K34">
            <v>0.95613333333333328</v>
          </cell>
          <cell r="L34">
            <v>0.96360000000000001</v>
          </cell>
          <cell r="M34">
            <v>0.97946666666666671</v>
          </cell>
          <cell r="N34">
            <v>0.96360000000000001</v>
          </cell>
          <cell r="O34">
            <v>0.94493333333333329</v>
          </cell>
          <cell r="P34">
            <v>0.96266666666666667</v>
          </cell>
          <cell r="Q34">
            <v>0.93279999999999996</v>
          </cell>
          <cell r="R34">
            <v>0.96266666666666667</v>
          </cell>
          <cell r="S34">
            <v>0.98319999999999996</v>
          </cell>
          <cell r="T34">
            <v>0.98319999999999996</v>
          </cell>
        </row>
        <row r="35">
          <cell r="B35" t="str">
            <v>LSYieldThermsGasHt</v>
          </cell>
          <cell r="C35">
            <v>-8.1887999999999996E-3</v>
          </cell>
          <cell r="D35">
            <v>-8.1887999999999996E-3</v>
          </cell>
          <cell r="E35">
            <v>-2.1381866666666666E-2</v>
          </cell>
          <cell r="F35">
            <v>-1.50128E-2</v>
          </cell>
          <cell r="G35">
            <v>-1.9562133333333332E-2</v>
          </cell>
          <cell r="H35">
            <v>-1.7742399999999998E-2</v>
          </cell>
          <cell r="I35">
            <v>-1.4102933333333333E-2</v>
          </cell>
          <cell r="J35">
            <v>-2.18368E-2</v>
          </cell>
          <cell r="K35">
            <v>-2.1381866666666666E-2</v>
          </cell>
          <cell r="L35">
            <v>-1.7742399999999998E-2</v>
          </cell>
          <cell r="M35">
            <v>-1.0008533333333333E-2</v>
          </cell>
          <cell r="N35">
            <v>-1.7742399999999998E-2</v>
          </cell>
          <cell r="O35">
            <v>-2.6841066666666667E-2</v>
          </cell>
          <cell r="P35">
            <v>-1.8197333333333333E-2</v>
          </cell>
          <cell r="Q35">
            <v>-3.2755199999999998E-2</v>
          </cell>
          <cell r="R35">
            <v>-1.8197333333333333E-2</v>
          </cell>
          <cell r="S35">
            <v>-8.1887999999999996E-3</v>
          </cell>
          <cell r="T35">
            <v>-8.1887999999999996E-3</v>
          </cell>
        </row>
        <row r="36">
          <cell r="B36" t="str">
            <v>LSYieldThermsGasHt&amp;AC</v>
          </cell>
          <cell r="C36">
            <v>-8.1887999999999996E-3</v>
          </cell>
          <cell r="D36">
            <v>-8.1887999999999996E-3</v>
          </cell>
          <cell r="E36">
            <v>-2.1381866666666666E-2</v>
          </cell>
          <cell r="F36">
            <v>-1.50128E-2</v>
          </cell>
          <cell r="G36">
            <v>-1.9562133333333332E-2</v>
          </cell>
          <cell r="H36">
            <v>-1.7742399999999998E-2</v>
          </cell>
          <cell r="I36">
            <v>-1.4102933333333333E-2</v>
          </cell>
          <cell r="J36">
            <v>-2.18368E-2</v>
          </cell>
          <cell r="K36">
            <v>-2.1381866666666666E-2</v>
          </cell>
          <cell r="L36">
            <v>-1.7742399999999998E-2</v>
          </cell>
          <cell r="M36">
            <v>-1.0008533333333333E-2</v>
          </cell>
          <cell r="N36">
            <v>-1.7742399999999998E-2</v>
          </cell>
          <cell r="O36">
            <v>-2.6841066666666667E-2</v>
          </cell>
          <cell r="P36">
            <v>-1.8197333333333333E-2</v>
          </cell>
          <cell r="Q36">
            <v>-3.2755199999999998E-2</v>
          </cell>
          <cell r="R36">
            <v>-1.8197333333333333E-2</v>
          </cell>
          <cell r="S36">
            <v>-8.1887999999999996E-3</v>
          </cell>
          <cell r="T36">
            <v>-8.1887999999999996E-3</v>
          </cell>
        </row>
        <row r="37">
          <cell r="B37" t="str">
            <v>LPDAdjust</v>
          </cell>
          <cell r="C37">
            <v>1</v>
          </cell>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cell r="S37">
            <v>1</v>
          </cell>
          <cell r="T37">
            <v>1</v>
          </cell>
        </row>
        <row r="38">
          <cell r="B38" t="str">
            <v>Chiller%TYP</v>
          </cell>
          <cell r="C38">
            <v>0.6</v>
          </cell>
          <cell r="D38">
            <v>0.1</v>
          </cell>
          <cell r="E38">
            <v>0</v>
          </cell>
          <cell r="F38">
            <v>0.05</v>
          </cell>
          <cell r="G38">
            <v>0</v>
          </cell>
          <cell r="H38">
            <v>0</v>
          </cell>
          <cell r="I38">
            <v>0.4</v>
          </cell>
          <cell r="J38">
            <v>0.4</v>
          </cell>
          <cell r="K38">
            <v>0.6</v>
          </cell>
          <cell r="L38">
            <v>0.03</v>
          </cell>
          <cell r="M38">
            <v>0</v>
          </cell>
          <cell r="N38">
            <v>0</v>
          </cell>
          <cell r="O38">
            <v>0</v>
          </cell>
          <cell r="P38">
            <v>0.15</v>
          </cell>
          <cell r="Q38">
            <v>0.75</v>
          </cell>
          <cell r="R38">
            <v>0.2</v>
          </cell>
          <cell r="S38">
            <v>0.1</v>
          </cell>
          <cell r="T38">
            <v>0.3</v>
          </cell>
        </row>
        <row r="39">
          <cell r="B39" t="str">
            <v>HOURSLght</v>
          </cell>
          <cell r="C39">
            <v>3300</v>
          </cell>
          <cell r="D39">
            <v>2800</v>
          </cell>
          <cell r="E39">
            <v>2600</v>
          </cell>
          <cell r="F39">
            <v>6200</v>
          </cell>
          <cell r="G39">
            <v>3800</v>
          </cell>
          <cell r="H39">
            <v>3800</v>
          </cell>
          <cell r="I39">
            <v>2800</v>
          </cell>
          <cell r="J39">
            <v>2700</v>
          </cell>
          <cell r="K39">
            <v>3600</v>
          </cell>
          <cell r="L39">
            <v>2700</v>
          </cell>
          <cell r="M39">
            <v>7300</v>
          </cell>
          <cell r="N39">
            <v>6800</v>
          </cell>
          <cell r="O39">
            <v>5400</v>
          </cell>
          <cell r="P39">
            <v>3000</v>
          </cell>
          <cell r="Q39">
            <v>6400</v>
          </cell>
          <cell r="R39">
            <v>5700</v>
          </cell>
          <cell r="S39">
            <v>3000</v>
          </cell>
          <cell r="T39">
            <v>4100</v>
          </cell>
        </row>
        <row r="40">
          <cell r="B40" t="str">
            <v>UnCondArea%TYP</v>
          </cell>
          <cell r="C40">
            <v>0.12</v>
          </cell>
          <cell r="D40">
            <v>7.0000000000000007E-2</v>
          </cell>
          <cell r="E40">
            <v>0.05</v>
          </cell>
          <cell r="F40">
            <v>0.03</v>
          </cell>
          <cell r="G40">
            <v>0.13</v>
          </cell>
          <cell r="H40">
            <v>0.1</v>
          </cell>
          <cell r="I40">
            <v>0.12</v>
          </cell>
          <cell r="J40">
            <v>0.01</v>
          </cell>
          <cell r="K40">
            <v>0.1</v>
          </cell>
          <cell r="L40">
            <v>0.31</v>
          </cell>
          <cell r="M40">
            <v>0.04</v>
          </cell>
          <cell r="N40">
            <v>0.04</v>
          </cell>
          <cell r="O40">
            <v>0.13</v>
          </cell>
          <cell r="P40">
            <v>0.05</v>
          </cell>
          <cell r="Q40">
            <v>0.12</v>
          </cell>
          <cell r="R40">
            <v>0.03</v>
          </cell>
          <cell r="S40">
            <v>0.15</v>
          </cell>
          <cell r="T40">
            <v>0.15</v>
          </cell>
        </row>
        <row r="41">
          <cell r="B41" t="str">
            <v>RTEcono%TYP</v>
          </cell>
          <cell r="C41">
            <v>1</v>
          </cell>
          <cell r="D41">
            <v>1</v>
          </cell>
          <cell r="E41">
            <v>0.77500000000000002</v>
          </cell>
          <cell r="F41">
            <v>1</v>
          </cell>
          <cell r="G41">
            <v>0.77500000000000002</v>
          </cell>
          <cell r="H41">
            <v>0.95</v>
          </cell>
          <cell r="I41">
            <v>0.82499999999999996</v>
          </cell>
          <cell r="J41">
            <v>1</v>
          </cell>
          <cell r="K41">
            <v>1</v>
          </cell>
          <cell r="L41">
            <v>0.72500000000000009</v>
          </cell>
          <cell r="M41">
            <v>0.85</v>
          </cell>
          <cell r="N41">
            <v>0.85</v>
          </cell>
          <cell r="O41">
            <v>0.85</v>
          </cell>
          <cell r="P41">
            <v>0.85</v>
          </cell>
          <cell r="Q41">
            <v>1</v>
          </cell>
          <cell r="R41">
            <v>0.85</v>
          </cell>
          <cell r="S41">
            <v>0.6</v>
          </cell>
          <cell r="T41">
            <v>0.6</v>
          </cell>
        </row>
        <row r="42">
          <cell r="B42" t="str">
            <v>FloorA%PRE2002</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row>
        <row r="43">
          <cell r="B43" t="str">
            <v>FloorA%PRE2006</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B44" t="str">
            <v>ElecHtComplex%TYP</v>
          </cell>
          <cell r="C44">
            <v>0.61680000000000001</v>
          </cell>
          <cell r="D44">
            <v>0.61680000000000001</v>
          </cell>
          <cell r="E44">
            <v>0.61680000000000001</v>
          </cell>
          <cell r="F44">
            <v>0.84279999999999999</v>
          </cell>
          <cell r="G44">
            <v>3.7900000000000003E-2</v>
          </cell>
          <cell r="H44">
            <v>3.7900000000000003E-2</v>
          </cell>
          <cell r="I44">
            <v>3.7900000000000003E-2</v>
          </cell>
          <cell r="J44">
            <v>6.0999999999999995E-3</v>
          </cell>
          <cell r="K44">
            <v>0.1794</v>
          </cell>
          <cell r="L44">
            <v>0.37840000000000001</v>
          </cell>
          <cell r="M44">
            <v>5.3399999999999996E-2</v>
          </cell>
          <cell r="N44">
            <v>5.3399999999999996E-2</v>
          </cell>
          <cell r="O44">
            <v>5.3399999999999996E-2</v>
          </cell>
          <cell r="P44">
            <v>7.7000000000000002E-3</v>
          </cell>
          <cell r="Q44">
            <v>8.1099999999999992E-2</v>
          </cell>
          <cell r="R44">
            <v>0.35409999999999997</v>
          </cell>
          <cell r="S44">
            <v>0.05</v>
          </cell>
          <cell r="T44">
            <v>0.31140000000000001</v>
          </cell>
        </row>
        <row r="45">
          <cell r="B45" t="str">
            <v>GasHtComplex%TYP</v>
          </cell>
          <cell r="C45">
            <v>0.25319999999999998</v>
          </cell>
          <cell r="D45">
            <v>0.25319999999999998</v>
          </cell>
          <cell r="E45">
            <v>0.25319999999999998</v>
          </cell>
          <cell r="F45">
            <v>0.15720000000000001</v>
          </cell>
          <cell r="G45">
            <v>0.31929999999999997</v>
          </cell>
          <cell r="H45">
            <v>0.31929999999999997</v>
          </cell>
          <cell r="I45">
            <v>0.31929999999999997</v>
          </cell>
          <cell r="J45">
            <v>0.83329999999999993</v>
          </cell>
          <cell r="K45">
            <v>0.82069999999999999</v>
          </cell>
          <cell r="L45">
            <v>0.62159999999999993</v>
          </cell>
          <cell r="M45">
            <v>0.9466</v>
          </cell>
          <cell r="N45">
            <v>0.9466</v>
          </cell>
          <cell r="O45">
            <v>0.9466</v>
          </cell>
          <cell r="P45">
            <v>0.56859999999999999</v>
          </cell>
          <cell r="Q45">
            <v>0.91890000000000005</v>
          </cell>
          <cell r="R45">
            <v>0.57330000000000003</v>
          </cell>
          <cell r="S45">
            <v>0.55000000000000004</v>
          </cell>
          <cell r="T45">
            <v>0.67430000000000001</v>
          </cell>
        </row>
        <row r="46">
          <cell r="B46" t="str">
            <v>HtPmpHtComplex%TYP</v>
          </cell>
          <cell r="C46">
            <v>0.13009999999999999</v>
          </cell>
          <cell r="D46">
            <v>0.13009999999999999</v>
          </cell>
          <cell r="E46">
            <v>0.13009999999999999</v>
          </cell>
          <cell r="F46">
            <v>0</v>
          </cell>
          <cell r="G46">
            <v>0.64280000000000004</v>
          </cell>
          <cell r="H46">
            <v>0.64280000000000004</v>
          </cell>
          <cell r="I46">
            <v>0.64280000000000004</v>
          </cell>
          <cell r="J46">
            <v>0.1605</v>
          </cell>
          <cell r="K46">
            <v>0</v>
          </cell>
          <cell r="L46">
            <v>0</v>
          </cell>
          <cell r="M46">
            <v>0</v>
          </cell>
          <cell r="N46">
            <v>0</v>
          </cell>
          <cell r="O46">
            <v>0</v>
          </cell>
          <cell r="P46">
            <v>0.42380000000000001</v>
          </cell>
          <cell r="Q46">
            <v>0</v>
          </cell>
          <cell r="R46">
            <v>7.2700000000000001E-2</v>
          </cell>
          <cell r="S46">
            <v>0.4</v>
          </cell>
          <cell r="T46">
            <v>1.4199999999999999E-2</v>
          </cell>
        </row>
        <row r="47">
          <cell r="B47" t="str">
            <v>ElecHtSimple%TYP</v>
          </cell>
          <cell r="C47">
            <v>0.05</v>
          </cell>
          <cell r="D47">
            <v>0.05</v>
          </cell>
          <cell r="E47">
            <v>0.05</v>
          </cell>
          <cell r="F47">
            <v>2.53E-2</v>
          </cell>
          <cell r="G47">
            <v>2.4700000000000003E-2</v>
          </cell>
          <cell r="H47">
            <v>2.4700000000000003E-2</v>
          </cell>
          <cell r="I47">
            <v>2.4700000000000003E-2</v>
          </cell>
          <cell r="J47">
            <v>2.41E-2</v>
          </cell>
          <cell r="K47">
            <v>0.18960000000000002</v>
          </cell>
          <cell r="L47">
            <v>0.1013</v>
          </cell>
          <cell r="M47">
            <v>1.03E-2</v>
          </cell>
          <cell r="N47">
            <v>1.03E-2</v>
          </cell>
          <cell r="O47">
            <v>1.03E-2</v>
          </cell>
          <cell r="P47">
            <v>0.37490000000000001</v>
          </cell>
          <cell r="Q47">
            <v>0.18149999999999999</v>
          </cell>
          <cell r="R47">
            <v>5.6999999999999993E-3</v>
          </cell>
          <cell r="S47">
            <v>0.1</v>
          </cell>
          <cell r="T47">
            <v>8.3400000000000002E-2</v>
          </cell>
        </row>
        <row r="48">
          <cell r="B48" t="str">
            <v>GasHtSimple%TYP</v>
          </cell>
          <cell r="C48">
            <v>0.85</v>
          </cell>
          <cell r="D48">
            <v>0.85</v>
          </cell>
          <cell r="E48">
            <v>0.85</v>
          </cell>
          <cell r="F48">
            <v>0.96689999999999998</v>
          </cell>
          <cell r="G48">
            <v>0.83260000000000001</v>
          </cell>
          <cell r="H48">
            <v>0.83260000000000001</v>
          </cell>
          <cell r="I48">
            <v>0.83260000000000001</v>
          </cell>
          <cell r="J48">
            <v>0.92970000000000008</v>
          </cell>
          <cell r="K48">
            <v>0.73620000000000008</v>
          </cell>
          <cell r="L48">
            <v>0.86060000000000003</v>
          </cell>
          <cell r="M48">
            <v>0.98720000000000008</v>
          </cell>
          <cell r="N48">
            <v>0.98720000000000008</v>
          </cell>
          <cell r="O48">
            <v>0.98720000000000008</v>
          </cell>
          <cell r="P48">
            <v>0.37859999999999994</v>
          </cell>
          <cell r="Q48">
            <v>0.78300000000000003</v>
          </cell>
          <cell r="R48">
            <v>0.99429999999999996</v>
          </cell>
          <cell r="S48">
            <v>0.8</v>
          </cell>
          <cell r="T48">
            <v>0.85329999999999995</v>
          </cell>
        </row>
        <row r="49">
          <cell r="B49" t="str">
            <v>HtPmpHtSimple%TYP</v>
          </cell>
          <cell r="C49">
            <v>0.1</v>
          </cell>
          <cell r="D49">
            <v>0.1</v>
          </cell>
          <cell r="E49">
            <v>0.1</v>
          </cell>
          <cell r="F49">
            <v>7.8000000000000005E-3</v>
          </cell>
          <cell r="G49">
            <v>0.14269999999999999</v>
          </cell>
          <cell r="H49">
            <v>0.14269999999999999</v>
          </cell>
          <cell r="I49">
            <v>0.14269999999999999</v>
          </cell>
          <cell r="J49">
            <v>4.6199999999999998E-2</v>
          </cell>
          <cell r="K49">
            <v>7.4200000000000002E-2</v>
          </cell>
          <cell r="L49">
            <v>3.8100000000000002E-2</v>
          </cell>
          <cell r="M49">
            <v>2.5000000000000001E-3</v>
          </cell>
          <cell r="N49">
            <v>2.5000000000000001E-3</v>
          </cell>
          <cell r="O49">
            <v>2.5000000000000001E-3</v>
          </cell>
          <cell r="P49">
            <v>0.24660000000000001</v>
          </cell>
          <cell r="Q49">
            <v>3.5400000000000001E-2</v>
          </cell>
          <cell r="R49">
            <v>0</v>
          </cell>
          <cell r="S49">
            <v>0.1</v>
          </cell>
          <cell r="T49">
            <v>6.3200000000000006E-2</v>
          </cell>
        </row>
        <row r="50">
          <cell r="B50" t="str">
            <v>ChillerAir%TYP</v>
          </cell>
          <cell r="C50">
            <v>0.5</v>
          </cell>
          <cell r="D50">
            <v>0.8</v>
          </cell>
          <cell r="E50">
            <v>0.8</v>
          </cell>
          <cell r="F50">
            <v>0.8</v>
          </cell>
          <cell r="G50">
            <v>0.8</v>
          </cell>
          <cell r="H50">
            <v>0.8</v>
          </cell>
          <cell r="I50">
            <v>0.8</v>
          </cell>
          <cell r="J50">
            <v>0.8</v>
          </cell>
          <cell r="K50">
            <v>0.8</v>
          </cell>
          <cell r="L50">
            <v>0.9</v>
          </cell>
          <cell r="M50">
            <v>1</v>
          </cell>
          <cell r="N50">
            <v>1</v>
          </cell>
          <cell r="O50">
            <v>1</v>
          </cell>
          <cell r="P50">
            <v>0.2</v>
          </cell>
          <cell r="Q50">
            <v>0.2</v>
          </cell>
          <cell r="R50">
            <v>0.6</v>
          </cell>
          <cell r="S50">
            <v>0.6</v>
          </cell>
          <cell r="T50">
            <v>0.2</v>
          </cell>
        </row>
        <row r="51">
          <cell r="B51" t="str">
            <v>ChillerWater%TYP</v>
          </cell>
          <cell r="C51">
            <v>0.5</v>
          </cell>
          <cell r="D51">
            <v>0.2</v>
          </cell>
          <cell r="E51">
            <v>0.2</v>
          </cell>
          <cell r="F51">
            <v>0.2</v>
          </cell>
          <cell r="G51">
            <v>0.2</v>
          </cell>
          <cell r="H51">
            <v>0.2</v>
          </cell>
          <cell r="I51">
            <v>0.2</v>
          </cell>
          <cell r="J51">
            <v>0.2</v>
          </cell>
          <cell r="K51">
            <v>0.2</v>
          </cell>
          <cell r="L51">
            <v>0.1</v>
          </cell>
          <cell r="M51">
            <v>0</v>
          </cell>
          <cell r="N51">
            <v>0</v>
          </cell>
          <cell r="O51">
            <v>0</v>
          </cell>
          <cell r="P51">
            <v>0.8</v>
          </cell>
          <cell r="Q51">
            <v>0.8</v>
          </cell>
          <cell r="R51">
            <v>0.4</v>
          </cell>
          <cell r="S51">
            <v>0.4</v>
          </cell>
          <cell r="T51">
            <v>0.8</v>
          </cell>
        </row>
        <row r="52">
          <cell r="B52" t="str">
            <v>WinFloorRatio%TYP</v>
          </cell>
          <cell r="C52">
            <v>0.16</v>
          </cell>
          <cell r="D52">
            <v>0.16</v>
          </cell>
          <cell r="E52">
            <v>0.16</v>
          </cell>
          <cell r="F52">
            <v>0.02</v>
          </cell>
          <cell r="G52">
            <v>0.16</v>
          </cell>
          <cell r="H52">
            <v>0.16</v>
          </cell>
          <cell r="I52">
            <v>0.04</v>
          </cell>
          <cell r="J52">
            <v>7.0000000000000007E-2</v>
          </cell>
          <cell r="K52">
            <v>0.12</v>
          </cell>
          <cell r="L52">
            <v>0.03</v>
          </cell>
          <cell r="M52">
            <v>0.04</v>
          </cell>
          <cell r="N52">
            <v>0.15</v>
          </cell>
          <cell r="O52">
            <v>0.18</v>
          </cell>
          <cell r="P52">
            <v>0.11</v>
          </cell>
          <cell r="Q52">
            <v>0.11</v>
          </cell>
          <cell r="R52">
            <v>0.12</v>
          </cell>
          <cell r="S52">
            <v>0.08</v>
          </cell>
          <cell r="T52">
            <v>0.1</v>
          </cell>
        </row>
        <row r="61">
          <cell r="C61" t="str">
            <v>Office</v>
          </cell>
          <cell r="D61" t="str">
            <v>Office</v>
          </cell>
          <cell r="E61" t="str">
            <v>Office</v>
          </cell>
          <cell r="F61" t="str">
            <v>Retail/Service</v>
          </cell>
          <cell r="G61" t="str">
            <v>Retail/Service</v>
          </cell>
          <cell r="H61" t="str">
            <v>Retail/Service</v>
          </cell>
          <cell r="I61" t="str">
            <v>Retail/Service</v>
          </cell>
          <cell r="M61" t="str">
            <v>Grocery</v>
          </cell>
          <cell r="N61" t="str">
            <v>Grocery</v>
          </cell>
        </row>
        <row r="62">
          <cell r="B62" t="str">
            <v>_PRE2013</v>
          </cell>
          <cell r="C62" t="str">
            <v>Office</v>
          </cell>
          <cell r="F62" t="str">
            <v>Retail/Service</v>
          </cell>
          <cell r="J62" t="str">
            <v>School</v>
          </cell>
          <cell r="L62" t="str">
            <v>Warehouse</v>
          </cell>
          <cell r="M62" t="str">
            <v>Grocery</v>
          </cell>
          <cell r="O62" t="str">
            <v>Restaurant</v>
          </cell>
          <cell r="P62" t="str">
            <v>Lodging</v>
          </cell>
          <cell r="Q62" t="str">
            <v>Health</v>
          </cell>
          <cell r="S62" t="str">
            <v>Assembly</v>
          </cell>
          <cell r="T62" t="str">
            <v>Other</v>
          </cell>
        </row>
        <row r="63">
          <cell r="B63" t="str">
            <v>FloorA%ACT</v>
          </cell>
          <cell r="C63">
            <v>0.21925891959556321</v>
          </cell>
          <cell r="F63">
            <v>0.170463671983236</v>
          </cell>
          <cell r="J63">
            <v>0.11027533939050128</v>
          </cell>
          <cell r="L63">
            <v>0.13203580856943528</v>
          </cell>
          <cell r="M63">
            <v>2.3026138677721724E-2</v>
          </cell>
          <cell r="O63">
            <v>1.5835296654172451E-2</v>
          </cell>
          <cell r="P63">
            <v>5.1068065124091046E-2</v>
          </cell>
          <cell r="Q63">
            <v>6.8347557000163706E-2</v>
          </cell>
          <cell r="S63">
            <v>0.11013494038183547</v>
          </cell>
          <cell r="T63">
            <v>9.9554262623279946E-2</v>
          </cell>
        </row>
        <row r="64">
          <cell r="B64" t="str">
            <v>_PRE2013</v>
          </cell>
          <cell r="C64" t="str">
            <v>Large Off</v>
          </cell>
          <cell r="D64" t="str">
            <v>Medium Off</v>
          </cell>
          <cell r="E64" t="str">
            <v>Small Off</v>
          </cell>
          <cell r="F64" t="str">
            <v>Xlarge Ret</v>
          </cell>
          <cell r="G64" t="str">
            <v>Large Ret</v>
          </cell>
          <cell r="H64" t="str">
            <v>Medium Ret</v>
          </cell>
          <cell r="I64" t="str">
            <v>Small Ret</v>
          </cell>
          <cell r="J64" t="str">
            <v>School K-12</v>
          </cell>
          <cell r="K64" t="str">
            <v>University</v>
          </cell>
          <cell r="L64" t="str">
            <v>Warehouse</v>
          </cell>
          <cell r="M64" t="str">
            <v>Supermarket</v>
          </cell>
          <cell r="N64" t="str">
            <v>MiniMart</v>
          </cell>
          <cell r="O64" t="str">
            <v>Restaurant</v>
          </cell>
          <cell r="P64" t="str">
            <v>Lodging</v>
          </cell>
          <cell r="Q64" t="str">
            <v>Hospital</v>
          </cell>
          <cell r="R64" t="str">
            <v>Residential Care</v>
          </cell>
          <cell r="S64" t="str">
            <v>Assembly</v>
          </cell>
          <cell r="T64" t="str">
            <v>Other</v>
          </cell>
        </row>
        <row r="65">
          <cell r="B65" t="str">
            <v>FloorA%TYP</v>
          </cell>
          <cell r="C65">
            <v>0.43937391922213881</v>
          </cell>
          <cell r="D65">
            <v>0.43063730719145626</v>
          </cell>
          <cell r="E65">
            <v>0.12998877358640493</v>
          </cell>
          <cell r="F65">
            <v>0.23462323739305441</v>
          </cell>
          <cell r="G65">
            <v>5.5262096022427078E-2</v>
          </cell>
          <cell r="H65">
            <v>0.60637878991755256</v>
          </cell>
          <cell r="I65">
            <v>0.10373587666696588</v>
          </cell>
          <cell r="J65">
            <v>0.66429751499430445</v>
          </cell>
          <cell r="K65">
            <v>0.33570248500569549</v>
          </cell>
          <cell r="L65">
            <v>1</v>
          </cell>
          <cell r="M65">
            <v>0.84840559081310307</v>
          </cell>
          <cell r="N65">
            <v>0.15159440918689687</v>
          </cell>
          <cell r="O65">
            <v>1</v>
          </cell>
          <cell r="P65">
            <v>1</v>
          </cell>
          <cell r="Q65">
            <v>1</v>
          </cell>
          <cell r="R65">
            <v>1</v>
          </cell>
          <cell r="S65">
            <v>1</v>
          </cell>
          <cell r="T65">
            <v>1</v>
          </cell>
        </row>
        <row r="66">
          <cell r="B66" t="str">
            <v>FloorA%REG</v>
          </cell>
          <cell r="C66">
            <v>9.6336650827114415E-2</v>
          </cell>
          <cell r="D66">
            <v>9.4421070712341362E-2</v>
          </cell>
          <cell r="E66">
            <v>2.8501198056107426E-2</v>
          </cell>
          <cell r="F66">
            <v>3.999473857861454E-2</v>
          </cell>
          <cell r="G66">
            <v>9.4201798094731004E-3</v>
          </cell>
          <cell r="H66">
            <v>0.10336555514209726</v>
          </cell>
          <cell r="I66">
            <v>1.7683198453051097E-2</v>
          </cell>
          <cell r="J66">
            <v>7.3255633922263544E-2</v>
          </cell>
          <cell r="K66">
            <v>3.701970546823774E-2</v>
          </cell>
          <cell r="L66">
            <v>0.13203580856943528</v>
          </cell>
          <cell r="M66">
            <v>1.9535504789016944E-2</v>
          </cell>
          <cell r="N66">
            <v>3.4906338887047794E-3</v>
          </cell>
          <cell r="O66">
            <v>1.5835296654172451E-2</v>
          </cell>
          <cell r="P66">
            <v>5.1068065124091046E-2</v>
          </cell>
          <cell r="Q66">
            <v>3.0978070527759683E-2</v>
          </cell>
          <cell r="R66">
            <v>3.7369486472404026E-2</v>
          </cell>
          <cell r="S66">
            <v>0.11013494038183547</v>
          </cell>
          <cell r="T66">
            <v>9.9554262623279946E-2</v>
          </cell>
        </row>
        <row r="67">
          <cell r="B67" t="str">
            <v>ElecHt%TYP</v>
          </cell>
          <cell r="C67">
            <v>0.20943280302167308</v>
          </cell>
          <cell r="D67">
            <v>0.22131165109110185</v>
          </cell>
          <cell r="E67">
            <v>0.30640942705415353</v>
          </cell>
          <cell r="F67">
            <v>5.2995881766435368E-2</v>
          </cell>
          <cell r="G67">
            <v>1.0593107738682607E-2</v>
          </cell>
          <cell r="H67">
            <v>0.12006240959495594</v>
          </cell>
          <cell r="I67">
            <v>0.2732917310450087</v>
          </cell>
          <cell r="J67">
            <v>5.8369343906151915E-2</v>
          </cell>
          <cell r="K67">
            <v>0.1</v>
          </cell>
          <cell r="L67">
            <v>6.3929137015483993E-3</v>
          </cell>
          <cell r="M67">
            <v>3.9182634298973458E-2</v>
          </cell>
          <cell r="N67">
            <v>9.8940421863423066E-3</v>
          </cell>
          <cell r="O67">
            <v>3.0050555941853869E-2</v>
          </cell>
          <cell r="P67">
            <v>0.44679184687802564</v>
          </cell>
          <cell r="Q67">
            <v>0.08</v>
          </cell>
          <cell r="R67">
            <v>0.33985691133471541</v>
          </cell>
          <cell r="S67">
            <v>0.10640191237323121</v>
          </cell>
          <cell r="T67">
            <v>0.16939513747697868</v>
          </cell>
        </row>
        <row r="68">
          <cell r="B68" t="str">
            <v>GasHt%TYP</v>
          </cell>
          <cell r="C68">
            <v>0.54037060186620078</v>
          </cell>
          <cell r="D68">
            <v>0.51430081857580845</v>
          </cell>
          <cell r="E68">
            <v>0.3275419203320854</v>
          </cell>
          <cell r="F68">
            <v>0.91606730000738101</v>
          </cell>
          <cell r="G68">
            <v>0.98322307122393326</v>
          </cell>
          <cell r="H68">
            <v>0.80985008893074606</v>
          </cell>
          <cell r="I68">
            <v>0.56717178566142912</v>
          </cell>
          <cell r="J68">
            <v>0.84777782221188291</v>
          </cell>
          <cell r="K68">
            <v>0.8</v>
          </cell>
          <cell r="L68">
            <v>0.98700382329725422</v>
          </cell>
          <cell r="M68">
            <v>0.46957192737561176</v>
          </cell>
          <cell r="N68">
            <v>0.86606113087441317</v>
          </cell>
          <cell r="O68">
            <v>0.79365284945968273</v>
          </cell>
          <cell r="P68">
            <v>0.24941748529786834</v>
          </cell>
          <cell r="Q68">
            <v>0.91</v>
          </cell>
          <cell r="R68">
            <v>0.40556621261939335</v>
          </cell>
          <cell r="S68">
            <v>0.77815390025512432</v>
          </cell>
          <cell r="T68">
            <v>0.7257160432726234</v>
          </cell>
        </row>
        <row r="69">
          <cell r="B69" t="str">
            <v>HtPmpHt%TYP</v>
          </cell>
          <cell r="C69">
            <v>0.25019659511212627</v>
          </cell>
          <cell r="D69">
            <v>0.26438753033308959</v>
          </cell>
          <cell r="E69">
            <v>0.36604865261376096</v>
          </cell>
          <cell r="F69">
            <v>3.0936818226183656E-2</v>
          </cell>
          <cell r="G69">
            <v>6.1838210373840949E-3</v>
          </cell>
          <cell r="H69">
            <v>7.0087501474297986E-2</v>
          </cell>
          <cell r="I69">
            <v>0.15953648329356207</v>
          </cell>
          <cell r="J69">
            <v>9.3852833881965178E-2</v>
          </cell>
          <cell r="K69">
            <v>0.1</v>
          </cell>
          <cell r="L69">
            <v>6.6032630011973147E-3</v>
          </cell>
          <cell r="M69">
            <v>6.234756715808213E-2</v>
          </cell>
          <cell r="N69">
            <v>1.5743440192688529E-2</v>
          </cell>
          <cell r="O69">
            <v>0.17629659459846331</v>
          </cell>
          <cell r="P69">
            <v>0.30379066782410608</v>
          </cell>
          <cell r="Q69">
            <v>0.01</v>
          </cell>
          <cell r="R69">
            <v>0.25457687604589124</v>
          </cell>
          <cell r="S69">
            <v>0.11544418737164447</v>
          </cell>
          <cell r="T69">
            <v>0.104888819250398</v>
          </cell>
        </row>
        <row r="70">
          <cell r="B70" t="str">
            <v>CoolSat%TYP</v>
          </cell>
          <cell r="C70">
            <v>0.76889412716362515</v>
          </cell>
          <cell r="D70">
            <v>0.9156533727398849</v>
          </cell>
          <cell r="E70">
            <v>0.85579006639653332</v>
          </cell>
          <cell r="F70">
            <v>0.95160006380782447</v>
          </cell>
          <cell r="G70">
            <v>0.98526989662125641</v>
          </cell>
          <cell r="H70">
            <v>0.65234151837252696</v>
          </cell>
          <cell r="I70">
            <v>0.66014461756611731</v>
          </cell>
          <cell r="J70">
            <v>0.69618308739231149</v>
          </cell>
          <cell r="K70">
            <v>0.75</v>
          </cell>
          <cell r="L70">
            <v>0.23</v>
          </cell>
          <cell r="M70">
            <v>0.89440943169321674</v>
          </cell>
          <cell r="N70">
            <v>0.91392039395838554</v>
          </cell>
          <cell r="O70">
            <v>0.9581056413122655</v>
          </cell>
          <cell r="P70">
            <v>0.82644591140120194</v>
          </cell>
          <cell r="Q70">
            <v>0.95</v>
          </cell>
          <cell r="R70">
            <v>0.82648440258098632</v>
          </cell>
          <cell r="S70">
            <v>0.77184416415983825</v>
          </cell>
          <cell r="T70">
            <v>0.71310077098671132</v>
          </cell>
        </row>
        <row r="71">
          <cell r="B71" t="str">
            <v>CoolSat%ACT</v>
          </cell>
          <cell r="C71">
            <v>0.84338963005455969</v>
          </cell>
          <cell r="F71">
            <v>0.74176230846303148</v>
          </cell>
          <cell r="J71">
            <v>0.7142495586900468</v>
          </cell>
          <cell r="L71">
            <v>0.23</v>
          </cell>
          <cell r="M71">
            <v>0.8973671844904727</v>
          </cell>
          <cell r="O71">
            <v>0.96</v>
          </cell>
          <cell r="P71">
            <v>0.88</v>
          </cell>
          <cell r="Q71">
            <v>0.88824220129049314</v>
          </cell>
          <cell r="S71">
            <v>0.77184416415983825</v>
          </cell>
          <cell r="T71">
            <v>0.71310077098671132</v>
          </cell>
        </row>
        <row r="72">
          <cell r="B72" t="str">
            <v>PackRT%TYP</v>
          </cell>
          <cell r="C72">
            <v>0.15</v>
          </cell>
          <cell r="D72">
            <v>0.75000000000000011</v>
          </cell>
          <cell r="E72">
            <v>0.95</v>
          </cell>
          <cell r="F72">
            <v>0.90880480523807783</v>
          </cell>
          <cell r="G72">
            <v>0.72388464763320426</v>
          </cell>
          <cell r="H72">
            <v>0.72388464763320426</v>
          </cell>
          <cell r="I72">
            <v>0.21126457727609282</v>
          </cell>
          <cell r="J72">
            <v>0.38624918003188907</v>
          </cell>
          <cell r="K72">
            <v>0.24174716638708693</v>
          </cell>
          <cell r="L72">
            <v>0.31046750131883327</v>
          </cell>
          <cell r="M72">
            <v>0.90000000000000013</v>
          </cell>
          <cell r="N72">
            <v>0.9</v>
          </cell>
          <cell r="O72">
            <v>0.76718515286285394</v>
          </cell>
          <cell r="P72">
            <v>0.41303161997673743</v>
          </cell>
          <cell r="Q72">
            <v>0.10000000000000002</v>
          </cell>
          <cell r="R72">
            <v>0.68523001119875304</v>
          </cell>
          <cell r="S72">
            <v>0.5</v>
          </cell>
          <cell r="T72">
            <v>0.49999999999999994</v>
          </cell>
        </row>
        <row r="73">
          <cell r="B73" t="str">
            <v>PackRT%ACT</v>
          </cell>
          <cell r="C73">
            <v>0.48584254414953354</v>
          </cell>
          <cell r="F73">
            <v>0.63256057960735712</v>
          </cell>
          <cell r="J73">
            <v>0.33750430289294164</v>
          </cell>
          <cell r="L73">
            <v>0.31046750131883327</v>
          </cell>
          <cell r="M73">
            <v>0.90000000000000013</v>
          </cell>
          <cell r="O73">
            <v>0.76718515286285394</v>
          </cell>
          <cell r="P73">
            <v>0.41303161997673743</v>
          </cell>
          <cell r="Q73">
            <v>0.49902981576861571</v>
          </cell>
          <cell r="S73">
            <v>0.5</v>
          </cell>
          <cell r="T73">
            <v>0.49999999999999994</v>
          </cell>
        </row>
        <row r="74">
          <cell r="B74" t="str">
            <v>BuiltUp%TYP</v>
          </cell>
          <cell r="C74">
            <v>0.63007020528877222</v>
          </cell>
          <cell r="D74">
            <v>9.3963931374592982E-2</v>
          </cell>
          <cell r="E74">
            <v>2.9006395725036469E-2</v>
          </cell>
          <cell r="F74">
            <v>3.9164397027771525E-2</v>
          </cell>
          <cell r="G74">
            <v>0.25776672816535129</v>
          </cell>
          <cell r="H74">
            <v>2.7574670878248778E-2</v>
          </cell>
          <cell r="I74">
            <v>0.10146503328904084</v>
          </cell>
          <cell r="J74">
            <v>0.29515325476216947</v>
          </cell>
          <cell r="K74">
            <v>0.77756785592800526</v>
          </cell>
          <cell r="L74">
            <v>0.13082984106717208</v>
          </cell>
          <cell r="M74">
            <v>7.1447125331852143E-2</v>
          </cell>
          <cell r="N74">
            <v>0</v>
          </cell>
          <cell r="O74">
            <v>2.3525905182962954E-2</v>
          </cell>
          <cell r="P74">
            <v>7.934694377848886E-2</v>
          </cell>
          <cell r="Q74">
            <v>0.85339696790936803</v>
          </cell>
          <cell r="R74">
            <v>7.6228114216259218E-2</v>
          </cell>
          <cell r="S74">
            <v>0.16854152512418574</v>
          </cell>
          <cell r="T74">
            <v>0.20051702037858005</v>
          </cell>
        </row>
        <row r="75">
          <cell r="B75" t="str">
            <v>BuiltUp%ACT</v>
          </cell>
          <cell r="C75">
            <v>0.32107129566956238</v>
          </cell>
          <cell r="F75">
            <v>5.0679867043271966E-2</v>
          </cell>
          <cell r="J75">
            <v>0.45710103517657202</v>
          </cell>
          <cell r="L75">
            <v>5.6541361272701172E-2</v>
          </cell>
          <cell r="M75">
            <v>8.7372210868686184E-2</v>
          </cell>
          <cell r="O75">
            <v>5.746308592387158E-2</v>
          </cell>
          <cell r="P75">
            <v>0.3949582335084047</v>
          </cell>
          <cell r="Q75">
            <v>0.5613264299674231</v>
          </cell>
          <cell r="S75">
            <v>0.1626109504520151</v>
          </cell>
          <cell r="T75">
            <v>0.43951473469986913</v>
          </cell>
        </row>
        <row r="76">
          <cell r="B76" t="str">
            <v>VAV%TYP</v>
          </cell>
          <cell r="C76">
            <v>0.51262713316969566</v>
          </cell>
          <cell r="D76">
            <v>4.1499660445302379E-2</v>
          </cell>
          <cell r="E76">
            <v>0</v>
          </cell>
          <cell r="F76">
            <v>2.6890823009043455E-2</v>
          </cell>
          <cell r="G76">
            <v>0</v>
          </cell>
          <cell r="H76">
            <v>0</v>
          </cell>
          <cell r="I76">
            <v>0</v>
          </cell>
          <cell r="J76">
            <v>0.10981313781515661</v>
          </cell>
          <cell r="K76">
            <v>0.33</v>
          </cell>
          <cell r="L76">
            <v>0</v>
          </cell>
          <cell r="M76">
            <v>0</v>
          </cell>
          <cell r="N76">
            <v>0</v>
          </cell>
          <cell r="O76">
            <v>0</v>
          </cell>
          <cell r="P76">
            <v>3.1992300477329191E-2</v>
          </cell>
          <cell r="Q76">
            <v>0.33</v>
          </cell>
          <cell r="R76">
            <v>2.5191285207445461E-2</v>
          </cell>
          <cell r="S76">
            <v>0.15375982167586399</v>
          </cell>
          <cell r="T76">
            <v>0.18076091596327465</v>
          </cell>
        </row>
        <row r="77">
          <cell r="B77" t="str">
            <v>VAV%ACT</v>
          </cell>
          <cell r="C77">
            <v>0.35</v>
          </cell>
          <cell r="F77">
            <v>0.01</v>
          </cell>
          <cell r="J77">
            <v>0.11</v>
          </cell>
          <cell r="L77">
            <v>0</v>
          </cell>
          <cell r="M77">
            <v>0</v>
          </cell>
          <cell r="O77">
            <v>0</v>
          </cell>
          <cell r="P77">
            <v>0.04</v>
          </cell>
          <cell r="Q77">
            <v>0.21527670664708273</v>
          </cell>
          <cell r="S77">
            <v>0.17</v>
          </cell>
          <cell r="T77">
            <v>0.2</v>
          </cell>
        </row>
        <row r="78">
          <cell r="B78" t="str">
            <v>LSYieldElecHt&amp;AC</v>
          </cell>
          <cell r="C78">
            <v>0.90457835398799891</v>
          </cell>
          <cell r="D78">
            <v>0.92072187100138758</v>
          </cell>
          <cell r="E78">
            <v>0.69260011261534127</v>
          </cell>
          <cell r="F78">
            <v>0.85080401212348655</v>
          </cell>
          <cell r="G78">
            <v>0.74734858139182614</v>
          </cell>
          <cell r="H78">
            <v>0.68828098220470324</v>
          </cell>
          <cell r="I78">
            <v>0.77581880028359507</v>
          </cell>
          <cell r="J78">
            <v>0.58961830873923127</v>
          </cell>
          <cell r="K78">
            <v>0.6725000000000001</v>
          </cell>
          <cell r="L78">
            <v>0.61</v>
          </cell>
          <cell r="M78">
            <v>0.85155275453545742</v>
          </cell>
          <cell r="N78">
            <v>0.73794885515417397</v>
          </cell>
          <cell r="O78">
            <v>0.4291621128262455</v>
          </cell>
          <cell r="P78">
            <v>0.68264459114012044</v>
          </cell>
          <cell r="Q78">
            <v>0.28950000000000004</v>
          </cell>
          <cell r="R78">
            <v>0.68264844025809879</v>
          </cell>
          <cell r="S78">
            <v>0.90490285805758242</v>
          </cell>
          <cell r="T78">
            <v>0.89844108480853846</v>
          </cell>
        </row>
        <row r="79">
          <cell r="B79" t="str">
            <v>LSYieldHtPmpHt&amp;AC</v>
          </cell>
          <cell r="C79">
            <v>1.02</v>
          </cell>
          <cell r="D79">
            <v>1.02</v>
          </cell>
          <cell r="E79">
            <v>0.95500000000000007</v>
          </cell>
          <cell r="F79">
            <v>1.0249999999999999</v>
          </cell>
          <cell r="G79">
            <v>0.96499999999999986</v>
          </cell>
          <cell r="H79">
            <v>0.92500000000000004</v>
          </cell>
          <cell r="I79">
            <v>0.97499999999999987</v>
          </cell>
          <cell r="J79">
            <v>0.8600000000000001</v>
          </cell>
          <cell r="K79">
            <v>0.95500000000000007</v>
          </cell>
          <cell r="L79">
            <v>0.80499999999999994</v>
          </cell>
          <cell r="M79">
            <v>0.9700000000000002</v>
          </cell>
          <cell r="N79">
            <v>0.94500000000000006</v>
          </cell>
          <cell r="O79">
            <v>0.72500000000000009</v>
          </cell>
          <cell r="P79">
            <v>0.90000000000000013</v>
          </cell>
          <cell r="Q79">
            <v>0.64999999999999991</v>
          </cell>
          <cell r="R79">
            <v>0.90000000000000013</v>
          </cell>
          <cell r="S79">
            <v>1.02</v>
          </cell>
          <cell r="T79">
            <v>1.02</v>
          </cell>
        </row>
        <row r="80">
          <cell r="B80" t="str">
            <v>LSYieldGasHt&amp;AC</v>
          </cell>
          <cell r="C80">
            <v>1.0677783539879988</v>
          </cell>
          <cell r="D80">
            <v>1.0839218710013874</v>
          </cell>
          <cell r="E80">
            <v>1.1187334459486746</v>
          </cell>
          <cell r="F80">
            <v>1.1500040121234862</v>
          </cell>
          <cell r="G80">
            <v>1.1372152480584925</v>
          </cell>
          <cell r="H80">
            <v>1.0418809822047033</v>
          </cell>
          <cell r="I80">
            <v>1.0568854669502619</v>
          </cell>
          <cell r="J80">
            <v>1.0248183087392313</v>
          </cell>
          <cell r="K80">
            <v>1.0986333333333334</v>
          </cell>
          <cell r="L80">
            <v>0.96360000000000012</v>
          </cell>
          <cell r="M80">
            <v>1.051019421202124</v>
          </cell>
          <cell r="N80">
            <v>1.0915488551541741</v>
          </cell>
          <cell r="O80">
            <v>0.96409544615957854</v>
          </cell>
          <cell r="P80">
            <v>1.0453112578067871</v>
          </cell>
          <cell r="Q80">
            <v>0.94230000000000003</v>
          </cell>
          <cell r="R80">
            <v>1.0453151069247655</v>
          </cell>
          <cell r="S80">
            <v>1.0681028580575822</v>
          </cell>
          <cell r="T80">
            <v>1.0616410848085382</v>
          </cell>
        </row>
        <row r="81">
          <cell r="B81" t="str">
            <v>LSYieldElecHt</v>
          </cell>
          <cell r="C81">
            <v>0.82000000000000006</v>
          </cell>
          <cell r="D81">
            <v>0.82000000000000006</v>
          </cell>
          <cell r="E81">
            <v>0.53</v>
          </cell>
          <cell r="F81">
            <v>0.66999999999999993</v>
          </cell>
          <cell r="G81">
            <v>0.57000000000000006</v>
          </cell>
          <cell r="H81">
            <v>0.61</v>
          </cell>
          <cell r="I81">
            <v>0.69</v>
          </cell>
          <cell r="J81">
            <v>0.52</v>
          </cell>
          <cell r="K81">
            <v>0.53</v>
          </cell>
          <cell r="L81">
            <v>0.61</v>
          </cell>
          <cell r="M81">
            <v>0.78</v>
          </cell>
          <cell r="N81">
            <v>0.61</v>
          </cell>
          <cell r="O81">
            <v>0.41000000000000003</v>
          </cell>
          <cell r="P81">
            <v>0.6</v>
          </cell>
          <cell r="Q81">
            <v>0.28000000000000003</v>
          </cell>
          <cell r="R81">
            <v>0.6</v>
          </cell>
          <cell r="S81">
            <v>0.82000000000000006</v>
          </cell>
          <cell r="T81">
            <v>0.82000000000000006</v>
          </cell>
        </row>
        <row r="82">
          <cell r="B82" t="str">
            <v>LSYieldGasHt</v>
          </cell>
          <cell r="C82">
            <v>0.98319999999999996</v>
          </cell>
          <cell r="D82">
            <v>0.98319999999999996</v>
          </cell>
          <cell r="E82">
            <v>0.95613333333333328</v>
          </cell>
          <cell r="F82">
            <v>0.96919999999999995</v>
          </cell>
          <cell r="G82">
            <v>0.95986666666666665</v>
          </cell>
          <cell r="H82">
            <v>0.96360000000000001</v>
          </cell>
          <cell r="I82">
            <v>0.97106666666666663</v>
          </cell>
          <cell r="J82">
            <v>0.95520000000000005</v>
          </cell>
          <cell r="K82">
            <v>0.95613333333333328</v>
          </cell>
          <cell r="L82">
            <v>0.96360000000000001</v>
          </cell>
          <cell r="M82">
            <v>0.97946666666666671</v>
          </cell>
          <cell r="N82">
            <v>0.96360000000000001</v>
          </cell>
          <cell r="O82">
            <v>0.94493333333333329</v>
          </cell>
          <cell r="P82">
            <v>0.96266666666666667</v>
          </cell>
          <cell r="Q82">
            <v>0.93279999999999996</v>
          </cell>
          <cell r="R82">
            <v>0.96266666666666667</v>
          </cell>
          <cell r="S82">
            <v>0.98319999999999996</v>
          </cell>
          <cell r="T82">
            <v>0.98319999999999996</v>
          </cell>
        </row>
        <row r="83">
          <cell r="B83" t="str">
            <v>LSYieldThermsGasHt</v>
          </cell>
          <cell r="C83">
            <v>-8.1887999999999996E-3</v>
          </cell>
          <cell r="D83">
            <v>-8.1887999999999996E-3</v>
          </cell>
          <cell r="E83">
            <v>-2.1381866666666666E-2</v>
          </cell>
          <cell r="F83">
            <v>-1.50128E-2</v>
          </cell>
          <cell r="G83">
            <v>-1.9562133333333332E-2</v>
          </cell>
          <cell r="H83">
            <v>-1.7742399999999998E-2</v>
          </cell>
          <cell r="I83">
            <v>-1.4102933333333333E-2</v>
          </cell>
          <cell r="J83">
            <v>-2.18368E-2</v>
          </cell>
          <cell r="K83">
            <v>-2.1381866666666666E-2</v>
          </cell>
          <cell r="L83">
            <v>-1.7742399999999998E-2</v>
          </cell>
          <cell r="M83">
            <v>-1.0008533333333333E-2</v>
          </cell>
          <cell r="N83">
            <v>-1.7742399999999998E-2</v>
          </cell>
          <cell r="O83">
            <v>-2.6841066666666667E-2</v>
          </cell>
          <cell r="P83">
            <v>-1.8197333333333333E-2</v>
          </cell>
          <cell r="Q83">
            <v>-3.2755199999999998E-2</v>
          </cell>
          <cell r="R83">
            <v>-1.8197333333333333E-2</v>
          </cell>
          <cell r="S83">
            <v>-8.1887999999999996E-3</v>
          </cell>
          <cell r="T83">
            <v>-8.1887999999999996E-3</v>
          </cell>
        </row>
        <row r="84">
          <cell r="B84" t="str">
            <v>LSYieldThermsGasHt&amp;AC</v>
          </cell>
          <cell r="C84">
            <v>-8.1887999999999996E-3</v>
          </cell>
          <cell r="D84">
            <v>-8.1887999999999996E-3</v>
          </cell>
          <cell r="E84">
            <v>-2.1381866666666666E-2</v>
          </cell>
          <cell r="F84">
            <v>-1.50128E-2</v>
          </cell>
          <cell r="G84">
            <v>-1.9562133333333332E-2</v>
          </cell>
          <cell r="H84">
            <v>-1.7742399999999998E-2</v>
          </cell>
          <cell r="I84">
            <v>-1.4102933333333333E-2</v>
          </cell>
          <cell r="J84">
            <v>-2.18368E-2</v>
          </cell>
          <cell r="K84">
            <v>-2.1381866666666666E-2</v>
          </cell>
          <cell r="L84">
            <v>-1.7742399999999998E-2</v>
          </cell>
          <cell r="M84">
            <v>-1.0008533333333333E-2</v>
          </cell>
          <cell r="N84">
            <v>-1.7742399999999998E-2</v>
          </cell>
          <cell r="O84">
            <v>-2.6841066666666667E-2</v>
          </cell>
          <cell r="P84">
            <v>-1.8197333333333333E-2</v>
          </cell>
          <cell r="Q84">
            <v>-3.2755199999999998E-2</v>
          </cell>
          <cell r="R84">
            <v>-1.8197333333333333E-2</v>
          </cell>
          <cell r="S84">
            <v>-8.1887999999999996E-3</v>
          </cell>
          <cell r="T84">
            <v>-8.1887999999999996E-3</v>
          </cell>
        </row>
        <row r="85">
          <cell r="B85" t="str">
            <v>LPDAdjust</v>
          </cell>
          <cell r="C85">
            <v>1</v>
          </cell>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cell r="S85">
            <v>1</v>
          </cell>
          <cell r="T85">
            <v>1</v>
          </cell>
        </row>
        <row r="86">
          <cell r="B86" t="str">
            <v>Chiller%TYP</v>
          </cell>
          <cell r="C86">
            <v>0.58498758462529865</v>
          </cell>
          <cell r="D86">
            <v>8.7818054713883376E-2</v>
          </cell>
          <cell r="E86">
            <v>0</v>
          </cell>
          <cell r="F86">
            <v>0.09</v>
          </cell>
          <cell r="G86">
            <v>0</v>
          </cell>
          <cell r="H86">
            <v>0</v>
          </cell>
          <cell r="I86">
            <v>0</v>
          </cell>
          <cell r="J86">
            <v>0.4348146874874485</v>
          </cell>
          <cell r="K86">
            <v>0.56010354277348595</v>
          </cell>
          <cell r="L86">
            <v>0</v>
          </cell>
          <cell r="M86">
            <v>0.15653169058088007</v>
          </cell>
          <cell r="N86">
            <v>0</v>
          </cell>
          <cell r="O86">
            <v>0</v>
          </cell>
          <cell r="P86">
            <v>0.15653169058088007</v>
          </cell>
          <cell r="Q86">
            <v>0.40098917705864051</v>
          </cell>
          <cell r="R86">
            <v>6.7888585236503013E-2</v>
          </cell>
          <cell r="S86">
            <v>0.17470421367705091</v>
          </cell>
          <cell r="T86">
            <v>0.1656240064846628</v>
          </cell>
        </row>
        <row r="87">
          <cell r="B87" t="str">
            <v>HOURSLght</v>
          </cell>
          <cell r="C87">
            <v>3300</v>
          </cell>
          <cell r="D87">
            <v>2800</v>
          </cell>
          <cell r="E87">
            <v>2600</v>
          </cell>
          <cell r="F87">
            <v>6200</v>
          </cell>
          <cell r="G87">
            <v>3800</v>
          </cell>
          <cell r="H87">
            <v>3800</v>
          </cell>
          <cell r="I87">
            <v>2800</v>
          </cell>
          <cell r="J87">
            <v>2700</v>
          </cell>
          <cell r="K87">
            <v>3600</v>
          </cell>
          <cell r="L87">
            <v>2700</v>
          </cell>
          <cell r="M87">
            <v>7300</v>
          </cell>
          <cell r="N87">
            <v>6800</v>
          </cell>
          <cell r="O87">
            <v>5400</v>
          </cell>
          <cell r="P87">
            <v>3000</v>
          </cell>
          <cell r="Q87">
            <v>6400</v>
          </cell>
          <cell r="R87">
            <v>5700</v>
          </cell>
          <cell r="S87">
            <v>3000</v>
          </cell>
          <cell r="T87">
            <v>4100</v>
          </cell>
        </row>
        <row r="88">
          <cell r="B88" t="str">
            <v>UnCondArea%TYP</v>
          </cell>
          <cell r="C88">
            <v>9.7915019519809049E-2</v>
          </cell>
          <cell r="D88">
            <v>2.2419448966079808E-2</v>
          </cell>
          <cell r="E88">
            <v>7.0265950135785918E-2</v>
          </cell>
          <cell r="F88">
            <v>1.9928358103564997E-2</v>
          </cell>
          <cell r="G88">
            <v>0.96021448828880007</v>
          </cell>
          <cell r="H88">
            <v>1.682861062838684E-2</v>
          </cell>
          <cell r="I88">
            <v>0.24046941503104796</v>
          </cell>
          <cell r="J88">
            <v>9.3965911445071555E-3</v>
          </cell>
          <cell r="K88">
            <v>9.3350590462247668E-2</v>
          </cell>
          <cell r="L88">
            <v>0.23147891652780339</v>
          </cell>
          <cell r="M88">
            <v>3.4175742327895269E-2</v>
          </cell>
          <cell r="N88">
            <v>5.7197564623818434E-2</v>
          </cell>
          <cell r="O88">
            <v>0.11219535867382037</v>
          </cell>
          <cell r="P88">
            <v>4.431584636138023E-2</v>
          </cell>
          <cell r="Q88">
            <v>7.2657454104040925E-2</v>
          </cell>
          <cell r="R88">
            <v>3.2474970371947381E-2</v>
          </cell>
          <cell r="S88">
            <v>8.1305475226007548E-2</v>
          </cell>
          <cell r="T88">
            <v>0.1783274256014224</v>
          </cell>
        </row>
        <row r="89">
          <cell r="B89" t="str">
            <v>RTEcono%TYP</v>
          </cell>
          <cell r="C89">
            <v>0.62956237771067991</v>
          </cell>
          <cell r="D89">
            <v>0.31768861920643965</v>
          </cell>
          <cell r="E89">
            <v>7.4025179596472243E-2</v>
          </cell>
          <cell r="F89">
            <v>0.58848968508223554</v>
          </cell>
          <cell r="G89">
            <v>0.26543424358205331</v>
          </cell>
          <cell r="H89">
            <v>0.20684893583537547</v>
          </cell>
          <cell r="I89">
            <v>1.359721457325402E-2</v>
          </cell>
          <cell r="J89">
            <v>0.46813873620144136</v>
          </cell>
          <cell r="K89">
            <v>0.46813873620144136</v>
          </cell>
          <cell r="L89">
            <v>0.14833205060637186</v>
          </cell>
          <cell r="M89">
            <v>0.52268307357406485</v>
          </cell>
          <cell r="N89">
            <v>0.20352640884178452</v>
          </cell>
          <cell r="O89">
            <v>0.32869617366969917</v>
          </cell>
          <cell r="P89">
            <v>0.10423431348186975</v>
          </cell>
          <cell r="Q89">
            <v>0.56873556010588189</v>
          </cell>
          <cell r="R89">
            <v>7.8731272985480064E-2</v>
          </cell>
          <cell r="S89">
            <v>0.39859901805810533</v>
          </cell>
          <cell r="T89">
            <v>0.41988093429192064</v>
          </cell>
        </row>
        <row r="90">
          <cell r="B90" t="str">
            <v>DCV%TYP</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row>
        <row r="91">
          <cell r="B91" t="str">
            <v>FloorA%PRE2006</v>
          </cell>
          <cell r="C91">
            <v>1</v>
          </cell>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cell r="S91">
            <v>1</v>
          </cell>
          <cell r="T91">
            <v>1</v>
          </cell>
        </row>
        <row r="92">
          <cell r="B92" t="str">
            <v>ElecHtComplex%TYP</v>
          </cell>
          <cell r="C92">
            <v>0.5032832003318185</v>
          </cell>
          <cell r="D92">
            <v>0.19754737317540033</v>
          </cell>
          <cell r="E92">
            <v>0.86680076087505498</v>
          </cell>
          <cell r="F92">
            <v>0.55985400698948606</v>
          </cell>
          <cell r="G92">
            <v>0.27993945466265791</v>
          </cell>
          <cell r="H92">
            <v>6.3780434281586118E-3</v>
          </cell>
          <cell r="I92">
            <v>7.5948256913972667E-2</v>
          </cell>
          <cell r="J92">
            <v>5.7319205981493631E-3</v>
          </cell>
          <cell r="K92">
            <v>0.1674709592892723</v>
          </cell>
          <cell r="L92">
            <v>0.2825536194003897</v>
          </cell>
          <cell r="M92">
            <v>4.5624616007740176E-2</v>
          </cell>
          <cell r="N92">
            <v>7.6358748772797594E-2</v>
          </cell>
          <cell r="O92">
            <v>4.608640117832314E-2</v>
          </cell>
          <cell r="P92">
            <v>6.824640339652556E-3</v>
          </cell>
          <cell r="Q92">
            <v>4.9104329398647659E-2</v>
          </cell>
          <cell r="R92">
            <v>0.38331290029021892</v>
          </cell>
          <cell r="S92">
            <v>2.7101825075335855E-2</v>
          </cell>
          <cell r="T92">
            <v>0.37020773554855302</v>
          </cell>
        </row>
        <row r="93">
          <cell r="B93" t="str">
            <v>GasHtComplex%TYP</v>
          </cell>
          <cell r="C93">
            <v>0.20660069118679708</v>
          </cell>
          <cell r="D93">
            <v>8.1094349688734371E-2</v>
          </cell>
          <cell r="E93">
            <v>0.35582677148761982</v>
          </cell>
          <cell r="F93">
            <v>0.1044245964626806</v>
          </cell>
          <cell r="G93">
            <v>2.3584345085431835</v>
          </cell>
          <cell r="H93">
            <v>5.3733753736439169E-2</v>
          </cell>
          <cell r="I93">
            <v>0.63984903516178027</v>
          </cell>
          <cell r="J93">
            <v>0.78301794007178116</v>
          </cell>
          <cell r="K93">
            <v>0.76612829592366649</v>
          </cell>
          <cell r="L93">
            <v>0.46415256294736318</v>
          </cell>
          <cell r="M93">
            <v>0.80876894218964157</v>
          </cell>
          <cell r="N93">
            <v>1.3535803668226631</v>
          </cell>
          <cell r="O93">
            <v>0.81695481938952597</v>
          </cell>
          <cell r="P93">
            <v>0.50395980482161595</v>
          </cell>
          <cell r="Q93">
            <v>0.55637445480169345</v>
          </cell>
          <cell r="R93">
            <v>0.62059668380791444</v>
          </cell>
          <cell r="S93">
            <v>0.29812007582869443</v>
          </cell>
          <cell r="T93">
            <v>0.80164122055359432</v>
          </cell>
        </row>
        <row r="94">
          <cell r="B94" t="str">
            <v>HtPmpHtComplex%TYP</v>
          </cell>
          <cell r="C94">
            <v>0.10615620032939298</v>
          </cell>
          <cell r="D94">
            <v>4.1668147292671175E-2</v>
          </cell>
          <cell r="E94">
            <v>0.18283200225331492</v>
          </cell>
          <cell r="F94">
            <v>0</v>
          </cell>
          <cell r="G94">
            <v>4.7478913313233901</v>
          </cell>
          <cell r="H94">
            <v>0.10817430911927059</v>
          </cell>
          <cell r="I94">
            <v>1.2881144998496472</v>
          </cell>
          <cell r="J94">
            <v>0.15081528786933984</v>
          </cell>
          <cell r="K94">
            <v>0</v>
          </cell>
          <cell r="L94">
            <v>0</v>
          </cell>
          <cell r="M94">
            <v>0</v>
          </cell>
          <cell r="N94">
            <v>0</v>
          </cell>
          <cell r="O94">
            <v>0</v>
          </cell>
          <cell r="P94">
            <v>0.37562111375905877</v>
          </cell>
          <cell r="Q94">
            <v>0</v>
          </cell>
          <cell r="R94">
            <v>7.8697678201352483E-2</v>
          </cell>
          <cell r="S94">
            <v>0.21681460060268684</v>
          </cell>
          <cell r="T94">
            <v>1.6881662956934655E-2</v>
          </cell>
        </row>
        <row r="95">
          <cell r="B95" t="str">
            <v>ElecHtSimple%TYP</v>
          </cell>
          <cell r="C95">
            <v>4.0797924799920442E-2</v>
          </cell>
          <cell r="D95">
            <v>7.6712861227859655E-2</v>
          </cell>
          <cell r="E95">
            <v>0.34629799136803036</v>
          </cell>
          <cell r="F95">
            <v>9.4309392161736581E-3</v>
          </cell>
          <cell r="G95">
            <v>0.69059559002041793</v>
          </cell>
          <cell r="H95">
            <v>1.5734290365582385E-2</v>
          </cell>
          <cell r="I95">
            <v>2.5440517986723227E-2</v>
          </cell>
          <cell r="J95">
            <v>0.22063592478811844</v>
          </cell>
          <cell r="K95">
            <v>0.18449615182326545</v>
          </cell>
          <cell r="L95">
            <v>8.5433934010164969E-2</v>
          </cell>
          <cell r="M95">
            <v>0.16530992978116466</v>
          </cell>
          <cell r="N95">
            <v>0.25453305525840347</v>
          </cell>
          <cell r="O95">
            <v>0.12256320691297852</v>
          </cell>
          <cell r="P95">
            <v>0.1701802809460462</v>
          </cell>
          <cell r="Q95">
            <v>7.6529644813639303E-2</v>
          </cell>
          <cell r="R95">
            <v>8.48023297102318E-2</v>
          </cell>
          <cell r="S95">
            <v>5.420365015067171E-2</v>
          </cell>
          <cell r="T95">
            <v>0.20159565917150249</v>
          </cell>
        </row>
        <row r="96">
          <cell r="B96" t="str">
            <v>GasHtSimple%TYP</v>
          </cell>
          <cell r="C96">
            <v>0.59645431773702551</v>
          </cell>
          <cell r="D96">
            <v>0.1751178154419134</v>
          </cell>
          <cell r="E96">
            <v>0.75286988633676921</v>
          </cell>
          <cell r="F96">
            <v>0.64860578911648015</v>
          </cell>
          <cell r="G96">
            <v>5.6577342666812855</v>
          </cell>
          <cell r="H96">
            <v>0.12890385494734588</v>
          </cell>
          <cell r="I96">
            <v>1.9096725785396154</v>
          </cell>
          <cell r="J96">
            <v>0.52936088218329336</v>
          </cell>
          <cell r="K96">
            <v>0.62505513690134207</v>
          </cell>
          <cell r="L96">
            <v>0.58469762342365594</v>
          </cell>
          <cell r="M96">
            <v>0.61036689721002213</v>
          </cell>
          <cell r="N96">
            <v>1.0544939191728511</v>
          </cell>
          <cell r="O96">
            <v>0.61909451647609204</v>
          </cell>
          <cell r="P96">
            <v>0.45909862320270312</v>
          </cell>
          <cell r="Q96">
            <v>0.45317337392380236</v>
          </cell>
          <cell r="R96">
            <v>0.90611735760696566</v>
          </cell>
          <cell r="S96">
            <v>0.43362920120537368</v>
          </cell>
          <cell r="T96">
            <v>0.74796368935357349</v>
          </cell>
        </row>
        <row r="97">
          <cell r="B97" t="str">
            <v>HtPmpHtSimple%TYP</v>
          </cell>
          <cell r="C97">
            <v>0.17870625346146285</v>
          </cell>
          <cell r="D97">
            <v>6.8447165702795604E-2</v>
          </cell>
          <cell r="E97">
            <v>0.30615112501091846</v>
          </cell>
          <cell r="F97">
            <v>5.1813731069269E-3</v>
          </cell>
          <cell r="G97">
            <v>1.0540200575293213</v>
          </cell>
          <cell r="H97">
            <v>2.4014427366708016E-2</v>
          </cell>
          <cell r="I97">
            <v>6.8798695399061222E-2</v>
          </cell>
          <cell r="J97">
            <v>0.18966230747930371</v>
          </cell>
          <cell r="K97">
            <v>0.12395461589786912</v>
          </cell>
          <cell r="L97">
            <v>7.657462491393198E-2</v>
          </cell>
          <cell r="M97">
            <v>7.8716731206195087E-2</v>
          </cell>
          <cell r="N97">
            <v>0.131827238222366</v>
          </cell>
          <cell r="O97">
            <v>0.12138349717877855</v>
          </cell>
          <cell r="P97">
            <v>0.25705457832201301</v>
          </cell>
          <cell r="Q97">
            <v>7.5760149152072437E-2</v>
          </cell>
          <cell r="R97">
            <v>9.1579325081048712E-2</v>
          </cell>
          <cell r="S97">
            <v>5.420365015067171E-2</v>
          </cell>
          <cell r="T97">
            <v>0.23925913126345466</v>
          </cell>
        </row>
        <row r="98">
          <cell r="B98" t="str">
            <v>ChillerAir%TYP</v>
          </cell>
          <cell r="C98">
            <v>0.5</v>
          </cell>
          <cell r="D98">
            <v>0.8</v>
          </cell>
          <cell r="E98">
            <v>0.8</v>
          </cell>
          <cell r="F98">
            <v>0.8</v>
          </cell>
          <cell r="G98">
            <v>0.8</v>
          </cell>
          <cell r="H98">
            <v>0.8</v>
          </cell>
          <cell r="I98">
            <v>0.8</v>
          </cell>
          <cell r="J98">
            <v>0.8</v>
          </cell>
          <cell r="K98">
            <v>0.8</v>
          </cell>
          <cell r="L98">
            <v>0.9</v>
          </cell>
          <cell r="M98">
            <v>1</v>
          </cell>
          <cell r="N98">
            <v>1</v>
          </cell>
          <cell r="O98">
            <v>1</v>
          </cell>
          <cell r="P98">
            <v>0.2</v>
          </cell>
          <cell r="Q98">
            <v>0.2</v>
          </cell>
          <cell r="R98">
            <v>0.6</v>
          </cell>
          <cell r="S98">
            <v>0.6</v>
          </cell>
          <cell r="T98">
            <v>0.2</v>
          </cell>
        </row>
        <row r="99">
          <cell r="B99" t="str">
            <v>ChillerWater%TYP</v>
          </cell>
          <cell r="C99">
            <v>0.5</v>
          </cell>
          <cell r="D99">
            <v>0.2</v>
          </cell>
          <cell r="E99">
            <v>0.2</v>
          </cell>
          <cell r="F99">
            <v>0.2</v>
          </cell>
          <cell r="G99">
            <v>0.2</v>
          </cell>
          <cell r="H99">
            <v>0.2</v>
          </cell>
          <cell r="I99">
            <v>0.2</v>
          </cell>
          <cell r="J99">
            <v>0.2</v>
          </cell>
          <cell r="K99">
            <v>0.2</v>
          </cell>
          <cell r="L99">
            <v>0.1</v>
          </cell>
          <cell r="M99">
            <v>0</v>
          </cell>
          <cell r="N99">
            <v>0</v>
          </cell>
          <cell r="O99">
            <v>0</v>
          </cell>
          <cell r="P99">
            <v>0.8</v>
          </cell>
          <cell r="Q99">
            <v>0.8</v>
          </cell>
          <cell r="R99">
            <v>0.4</v>
          </cell>
          <cell r="S99">
            <v>0.4</v>
          </cell>
          <cell r="T99">
            <v>0.8</v>
          </cell>
        </row>
        <row r="100">
          <cell r="B100" t="str">
            <v>WinFloorRatio%TYP</v>
          </cell>
          <cell r="C100">
            <v>0.11113127858742104</v>
          </cell>
          <cell r="D100">
            <v>4.3960578486503234E-2</v>
          </cell>
          <cell r="E100">
            <v>0.1917271954866456</v>
          </cell>
          <cell r="F100">
            <v>1.3285572069043333E-2</v>
          </cell>
          <cell r="G100">
            <v>1.1818024471246773</v>
          </cell>
          <cell r="H100">
            <v>2.6925777005418945E-2</v>
          </cell>
          <cell r="I100">
            <v>8.015647167701602E-2</v>
          </cell>
          <cell r="J100">
            <v>6.5776138011550078E-2</v>
          </cell>
          <cell r="K100">
            <v>0.11202070855469719</v>
          </cell>
          <cell r="L100">
            <v>2.2401185470432586E-2</v>
          </cell>
          <cell r="M100">
            <v>3.4175742327895269E-2</v>
          </cell>
          <cell r="N100">
            <v>0.21449086733931913</v>
          </cell>
          <cell r="O100">
            <v>0.15534741970221283</v>
          </cell>
          <cell r="P100">
            <v>9.7494861995036486E-2</v>
          </cell>
          <cell r="Q100">
            <v>6.6602666262037521E-2</v>
          </cell>
          <cell r="R100">
            <v>0.12989988148778953</v>
          </cell>
          <cell r="S100">
            <v>4.3362920120537364E-2</v>
          </cell>
          <cell r="T100">
            <v>0.11888495040094829</v>
          </cell>
        </row>
      </sheetData>
      <sheetData sheetId="12">
        <row r="11">
          <cell r="B11" t="str">
            <v>Large Ret</v>
          </cell>
          <cell r="M11">
            <v>31.55076</v>
          </cell>
          <cell r="N11">
            <v>9.4201798094731004E-3</v>
          </cell>
        </row>
        <row r="17">
          <cell r="B17" t="str">
            <v>Supermarket</v>
          </cell>
          <cell r="M17">
            <v>65.429751400000001</v>
          </cell>
          <cell r="N17">
            <v>1.9535504789016944E-2</v>
          </cell>
        </row>
        <row r="18">
          <cell r="B18" t="str">
            <v>MiniMart</v>
          </cell>
          <cell r="M18">
            <v>11.691088099999998</v>
          </cell>
          <cell r="N18">
            <v>3.4906338887047794E-3</v>
          </cell>
        </row>
        <row r="19">
          <cell r="B19" t="str">
            <v>Restaurant</v>
          </cell>
          <cell r="M19">
            <v>53.036741800000001</v>
          </cell>
          <cell r="N19">
            <v>1.5835296654172451E-2</v>
          </cell>
        </row>
        <row r="20">
          <cell r="B20" t="str">
            <v>Lodging</v>
          </cell>
          <cell r="M20">
            <v>171.0409248</v>
          </cell>
          <cell r="N20">
            <v>5.1068065124091046E-2</v>
          </cell>
        </row>
        <row r="21">
          <cell r="B21" t="str">
            <v>Hospital</v>
          </cell>
          <cell r="M21">
            <v>103.75403529999998</v>
          </cell>
          <cell r="N21">
            <v>3.0978070527759683E-2</v>
          </cell>
        </row>
        <row r="22">
          <cell r="B22" t="str">
            <v>Residential Care</v>
          </cell>
          <cell r="M22">
            <v>125.16063630000001</v>
          </cell>
          <cell r="N22">
            <v>3.7369486472404026E-2</v>
          </cell>
        </row>
        <row r="23">
          <cell r="B23" t="str">
            <v>Assembly</v>
          </cell>
          <cell r="M23">
            <v>368.87205360000002</v>
          </cell>
          <cell r="N23">
            <v>0.11013494038183547</v>
          </cell>
        </row>
        <row r="24">
          <cell r="B24" t="str">
            <v>Other</v>
          </cell>
          <cell r="M24">
            <v>333.43446839999996</v>
          </cell>
          <cell r="N24">
            <v>9.9554262623279946E-2</v>
          </cell>
        </row>
        <row r="26">
          <cell r="M26">
            <v>3349.2736484999996</v>
          </cell>
          <cell r="N26">
            <v>1</v>
          </cell>
        </row>
      </sheetData>
      <sheetData sheetId="13">
        <row r="11">
          <cell r="B11" t="str">
            <v>Floor Area of HEat Pump Space Heat as percent for Building Type</v>
          </cell>
          <cell r="C11">
            <v>6</v>
          </cell>
        </row>
        <row r="17">
          <cell r="B17" t="str">
            <v>Built-Up Systems as percentage of Activity Type</v>
          </cell>
          <cell r="C17">
            <v>12</v>
          </cell>
        </row>
        <row r="18">
          <cell r="B18" t="str">
            <v>Multi-Zone VAV System as percentage of Building Type</v>
          </cell>
          <cell r="C18">
            <v>13</v>
          </cell>
        </row>
        <row r="19">
          <cell r="B19" t="str">
            <v>Multi-Zone VAV System as percentage of Activity Type</v>
          </cell>
          <cell r="C19">
            <v>14</v>
          </cell>
        </row>
        <row r="20">
          <cell r="B20" t="str">
            <v>Lighting savings yield for electric heat buildings with cooling weighted for cooling saturation</v>
          </cell>
          <cell r="C20">
            <v>15</v>
          </cell>
        </row>
        <row r="21">
          <cell r="B21" t="str">
            <v>Lighting savings yield for heat pump heat buildings with cooling  weighted for cooling saturation</v>
          </cell>
          <cell r="C21">
            <v>16</v>
          </cell>
        </row>
        <row r="22">
          <cell r="B22" t="str">
            <v>Lighting savings yield for gas or fossil heat buildings with cooling  weighted for cooling saturation</v>
          </cell>
          <cell r="C22">
            <v>17</v>
          </cell>
        </row>
        <row r="23">
          <cell r="B23" t="str">
            <v>Lighting savings yield for electric heat buildings with NO cooling</v>
          </cell>
          <cell r="C23">
            <v>18</v>
          </cell>
        </row>
        <row r="24">
          <cell r="B24" t="str">
            <v>Lighting savings yield for gas or fossil heat buildings with NO cooling</v>
          </cell>
          <cell r="C24">
            <v>19</v>
          </cell>
        </row>
        <row r="25">
          <cell r="B25" t="str">
            <v>Lighting savings yield IN THERMS for gas or fossil heat buildings with NO cooling</v>
          </cell>
          <cell r="C25">
            <v>20</v>
          </cell>
        </row>
        <row r="26">
          <cell r="B26" t="str">
            <v>Lighting savings yield IN THERMS for gas or fossil heat buildings with cooling</v>
          </cell>
          <cell r="C26">
            <v>21</v>
          </cell>
        </row>
        <row r="27">
          <cell r="B27" t="str">
            <v>Adjustment to LPD to reflect fraction of lights actually on during operating Hours (Effective on-hours LPD)</v>
          </cell>
          <cell r="C27">
            <v>22</v>
          </cell>
        </row>
        <row r="28">
          <cell r="B28" t="str">
            <v>Chiller system as percentage of Building Type</v>
          </cell>
          <cell r="C28">
            <v>23</v>
          </cell>
        </row>
        <row r="29">
          <cell r="B29" t="str">
            <v>Annaul hours of lighting system operation by Building Type</v>
          </cell>
          <cell r="C29">
            <v>24</v>
          </cell>
        </row>
        <row r="30">
          <cell r="B30" t="str">
            <v>Floor area not thermally conditioned by Building Type</v>
          </cell>
          <cell r="C30">
            <v>25</v>
          </cell>
        </row>
        <row r="31">
          <cell r="B31" t="str">
            <v>Fraction of package roof-top units with economizers</v>
          </cell>
          <cell r="C31">
            <v>26</v>
          </cell>
        </row>
        <row r="32">
          <cell r="B32" t="str">
            <v xml:space="preserve">Floor Area for Vintage Cohort of PRE2002 Stock </v>
          </cell>
          <cell r="C32">
            <v>27</v>
          </cell>
        </row>
        <row r="33">
          <cell r="B33" t="str">
            <v xml:space="preserve">Floor Area for Vintage Cohort of PRE2006 Stock </v>
          </cell>
          <cell r="C33">
            <v>28</v>
          </cell>
        </row>
        <row r="34">
          <cell r="B34" t="str">
            <v>Floor Area of Electric Space Heat for Complex HVAC Systems as percent for Building Type</v>
          </cell>
          <cell r="C34">
            <v>29</v>
          </cell>
        </row>
        <row r="35">
          <cell r="B35" t="str">
            <v>Floor Area of Fossil Fuel Space Heat  for Complex HVAC Systems as percent for Building Type, includes gas, oil, steam, propane</v>
          </cell>
          <cell r="C35">
            <v>30</v>
          </cell>
        </row>
        <row r="36">
          <cell r="B36" t="str">
            <v>Floor Area of Heat Pump Space Heat for Complex HVAC Systems as percent for Building Type</v>
          </cell>
          <cell r="C36">
            <v>31</v>
          </cell>
        </row>
        <row r="37">
          <cell r="B37" t="str">
            <v>Floor Area of Electric Space Heat for Simple HVAC Systems as percent for Building Type</v>
          </cell>
          <cell r="C37">
            <v>32</v>
          </cell>
        </row>
        <row r="38">
          <cell r="B38" t="str">
            <v>Floor Area of Fossil Fuel Space Heat  for Simple HVAC Systems as percent for Building Type, includes gas, oil, steam, propane</v>
          </cell>
          <cell r="C38">
            <v>33</v>
          </cell>
        </row>
        <row r="39">
          <cell r="B39" t="str">
            <v>Floor Area of Heat Pump Space Heat for Simple HVAC Systems as percent for Building Type</v>
          </cell>
          <cell r="C39">
            <v>34</v>
          </cell>
        </row>
        <row r="40">
          <cell r="B40" t="str">
            <v>Fraction of Chiller-Served Cooling Capacity that is served by Air-Cooled Chiller for HVAC system</v>
          </cell>
          <cell r="C40">
            <v>35</v>
          </cell>
        </row>
        <row r="41">
          <cell r="B41" t="str">
            <v>Fraction of Chiller-Served Cooling Capacity that is served by Water-Cooled Chiller for HVAC system</v>
          </cell>
          <cell r="C41">
            <v>36</v>
          </cell>
        </row>
        <row r="42">
          <cell r="B42" t="str">
            <v>Ratio of window area to floor area by Btype</v>
          </cell>
          <cell r="C42">
            <v>37</v>
          </cell>
        </row>
      </sheetData>
      <sheetData sheetId="14">
        <row r="11">
          <cell r="B11" t="str">
            <v>School</v>
          </cell>
          <cell r="C11" t="str">
            <v>School K-12</v>
          </cell>
          <cell r="D11" t="str">
            <v>School K-12</v>
          </cell>
          <cell r="E11" t="str">
            <v>Any</v>
          </cell>
          <cell r="F11" t="str">
            <v>K-12</v>
          </cell>
          <cell r="G11" t="str">
            <v>Any</v>
          </cell>
          <cell r="H11" t="str">
            <v>Any</v>
          </cell>
        </row>
        <row r="17">
          <cell r="B17" t="str">
            <v>Lodging</v>
          </cell>
          <cell r="C17" t="str">
            <v>Lodging</v>
          </cell>
          <cell r="D17" t="str">
            <v>Lodging</v>
          </cell>
          <cell r="E17" t="str">
            <v>Any</v>
          </cell>
          <cell r="F17" t="str">
            <v>Lodging</v>
          </cell>
          <cell r="G17" t="str">
            <v>Any</v>
          </cell>
          <cell r="H17" t="str">
            <v>Any</v>
          </cell>
        </row>
        <row r="18">
          <cell r="B18" t="str">
            <v>Health Care</v>
          </cell>
          <cell r="C18" t="str">
            <v>Hospital</v>
          </cell>
          <cell r="D18" t="str">
            <v>Hospital</v>
          </cell>
          <cell r="E18" t="str">
            <v>Any</v>
          </cell>
          <cell r="F18" t="str">
            <v>Hospital</v>
          </cell>
          <cell r="G18" t="str">
            <v>Any</v>
          </cell>
          <cell r="H18" t="str">
            <v>Any</v>
          </cell>
        </row>
        <row r="19">
          <cell r="B19" t="str">
            <v>Health Care</v>
          </cell>
          <cell r="C19" t="str">
            <v>Residential Care</v>
          </cell>
          <cell r="D19" t="str">
            <v>Residential Care</v>
          </cell>
          <cell r="E19" t="str">
            <v>Any</v>
          </cell>
          <cell r="F19" t="str">
            <v>OtherHealth</v>
          </cell>
          <cell r="G19" t="str">
            <v>Any</v>
          </cell>
          <cell r="H19" t="str">
            <v>Any</v>
          </cell>
        </row>
        <row r="20">
          <cell r="B20" t="str">
            <v>Assembly</v>
          </cell>
          <cell r="C20" t="str">
            <v>Assembly</v>
          </cell>
          <cell r="D20" t="str">
            <v>Assembly</v>
          </cell>
          <cell r="E20" t="str">
            <v>Any</v>
          </cell>
          <cell r="F20" t="str">
            <v>Assembly</v>
          </cell>
          <cell r="G20" t="str">
            <v>Any</v>
          </cell>
          <cell r="H20" t="str">
            <v>Any</v>
          </cell>
        </row>
        <row r="21">
          <cell r="B21" t="str">
            <v>Other</v>
          </cell>
          <cell r="C21" t="str">
            <v>Other</v>
          </cell>
          <cell r="D21" t="str">
            <v>Other</v>
          </cell>
          <cell r="E21" t="str">
            <v>Any</v>
          </cell>
          <cell r="F21" t="str">
            <v>Other</v>
          </cell>
          <cell r="G21" t="str">
            <v>Any</v>
          </cell>
          <cell r="H21" t="str">
            <v>Any</v>
          </cell>
        </row>
        <row r="24">
          <cell r="B24" t="str">
            <v>Bldg_Type</v>
          </cell>
          <cell r="C24" t="str">
            <v>Office</v>
          </cell>
          <cell r="E24" t="str">
            <v>CBSA Data</v>
          </cell>
        </row>
        <row r="25">
          <cell r="B25" t="str">
            <v>HeatSys_Primary_PrimFuel</v>
          </cell>
          <cell r="C25" t="str">
            <v>(All)</v>
          </cell>
        </row>
        <row r="27">
          <cell r="C27" t="str">
            <v>Values</v>
          </cell>
        </row>
        <row r="28">
          <cell r="B28" t="str">
            <v>Row Labels</v>
          </cell>
          <cell r="C28" t="str">
            <v>Count of Bldg_Name</v>
          </cell>
          <cell r="D28" t="str">
            <v>Sum of Sf_PNW (New Data)</v>
          </cell>
          <cell r="E28" t="str">
            <v>Sum of Chiller_Qty</v>
          </cell>
          <cell r="F28" t="str">
            <v>Average of LPD_Ind</v>
          </cell>
          <cell r="G28" t="str">
            <v>WT Average of LPD_Ind</v>
          </cell>
          <cell r="I28" t="str">
            <v>WT Average of Annual Hrs_Light</v>
          </cell>
          <cell r="K28" t="str">
            <v>Average of HeatSys_ Electricity_Pct</v>
          </cell>
          <cell r="L28" t="str">
            <v>WT Average of HeatSys_ Electricity_Pct</v>
          </cell>
          <cell r="M28" t="str">
            <v>Average of Hrs_Occupied</v>
          </cell>
          <cell r="N28" t="str">
            <v>New EUIs</v>
          </cell>
        </row>
        <row r="29">
          <cell r="B29" t="str">
            <v>&lt;5,001</v>
          </cell>
          <cell r="C29">
            <v>32</v>
          </cell>
          <cell r="D29">
            <v>95458311.526895136</v>
          </cell>
          <cell r="E29">
            <v>0</v>
          </cell>
          <cell r="F29">
            <v>1.44600515748125</v>
          </cell>
          <cell r="G29">
            <v>1.4196043411312098</v>
          </cell>
          <cell r="I29">
            <v>2605.1531889816397</v>
          </cell>
          <cell r="J29">
            <v>2605.1531889816397</v>
          </cell>
          <cell r="K29">
            <v>55.871005424767731</v>
          </cell>
          <cell r="L29">
            <v>62.641582479308482</v>
          </cell>
          <cell r="M29">
            <v>51.078125</v>
          </cell>
          <cell r="N29">
            <v>15.414112631735692</v>
          </cell>
        </row>
        <row r="30">
          <cell r="B30" t="str">
            <v>5,001-20,000</v>
          </cell>
          <cell r="C30">
            <v>21</v>
          </cell>
          <cell r="D30">
            <v>179770297.47310495</v>
          </cell>
          <cell r="E30">
            <v>1</v>
          </cell>
          <cell r="F30">
            <v>1.1349086639428572</v>
          </cell>
          <cell r="G30">
            <v>1.1352814227841366</v>
          </cell>
          <cell r="H30">
            <v>1.1271197868627141</v>
          </cell>
          <cell r="I30">
            <v>2621.0311132130655</v>
          </cell>
          <cell r="J30">
            <v>2810.5319958026707</v>
          </cell>
          <cell r="K30">
            <v>54.065498637753784</v>
          </cell>
          <cell r="L30">
            <v>52.128877602508318</v>
          </cell>
          <cell r="M30">
            <v>53.38095238095238</v>
          </cell>
          <cell r="N30">
            <v>12.555992472807018</v>
          </cell>
        </row>
        <row r="31">
          <cell r="B31" t="str">
            <v>20,001-50,000</v>
          </cell>
          <cell r="C31">
            <v>29</v>
          </cell>
          <cell r="D31">
            <v>136471707.75979474</v>
          </cell>
          <cell r="E31">
            <v>4</v>
          </cell>
          <cell r="F31">
            <v>1.152219445848276</v>
          </cell>
          <cell r="G31">
            <v>1.1212096367127184</v>
          </cell>
          <cell r="I31">
            <v>3060.1561163897027</v>
          </cell>
          <cell r="K31">
            <v>37.18170782263401</v>
          </cell>
          <cell r="L31">
            <v>34.735507973306092</v>
          </cell>
          <cell r="M31">
            <v>59.137931034482762</v>
          </cell>
          <cell r="N31">
            <v>16.763935531313802</v>
          </cell>
        </row>
        <row r="32">
          <cell r="B32" t="str">
            <v>50,001-100,000</v>
          </cell>
          <cell r="C32">
            <v>10</v>
          </cell>
          <cell r="D32">
            <v>121007363.24020527</v>
          </cell>
          <cell r="E32">
            <v>13</v>
          </cell>
          <cell r="F32">
            <v>0.82888965290000005</v>
          </cell>
          <cell r="G32">
            <v>0.8372967994754239</v>
          </cell>
          <cell r="H32">
            <v>0.86082195143942553</v>
          </cell>
          <cell r="I32">
            <v>3222.7884337083865</v>
          </cell>
          <cell r="J32">
            <v>3295.5283728075524</v>
          </cell>
          <cell r="K32">
            <v>33.806146572104019</v>
          </cell>
          <cell r="L32">
            <v>24.223397014792155</v>
          </cell>
          <cell r="M32">
            <v>61.1</v>
          </cell>
          <cell r="N32">
            <v>22.992427101465715</v>
          </cell>
        </row>
        <row r="33">
          <cell r="B33" t="str">
            <v>100,001+</v>
          </cell>
          <cell r="C33">
            <v>24</v>
          </cell>
          <cell r="D33">
            <v>201650445.99999997</v>
          </cell>
          <cell r="E33">
            <v>35</v>
          </cell>
          <cell r="F33">
            <v>0.88098196757083302</v>
          </cell>
          <cell r="G33">
            <v>0.87062409809109287</v>
          </cell>
          <cell r="I33">
            <v>3339.1785030564247</v>
          </cell>
          <cell r="K33">
            <v>49.790143766954543</v>
          </cell>
          <cell r="L33">
            <v>55.115989937160393</v>
          </cell>
          <cell r="M33">
            <v>61.958333333333336</v>
          </cell>
          <cell r="N33">
            <v>14.574986322602543</v>
          </cell>
        </row>
        <row r="34">
          <cell r="B34" t="str">
            <v>Grand Total</v>
          </cell>
          <cell r="C34">
            <v>116</v>
          </cell>
          <cell r="D34">
            <v>734358126.00000024</v>
          </cell>
          <cell r="E34">
            <v>53</v>
          </cell>
          <cell r="F34">
            <v>1.1461385746767239</v>
          </cell>
          <cell r="G34">
            <v>1.0478499451391019</v>
          </cell>
          <cell r="I34">
            <v>2996.9298166001049</v>
          </cell>
          <cell r="K34">
            <v>47.761973122568946</v>
          </cell>
          <cell r="L34">
            <v>46.485045602193175</v>
          </cell>
          <cell r="M34">
            <v>56.625</v>
          </cell>
        </row>
        <row r="37">
          <cell r="B37" t="str">
            <v>Bldg_Type</v>
          </cell>
          <cell r="C37" t="str">
            <v>Retail/Service</v>
          </cell>
        </row>
        <row r="38">
          <cell r="B38" t="str">
            <v>HeatSys_Primary_PrimFuel</v>
          </cell>
          <cell r="C38" t="str">
            <v>(All)</v>
          </cell>
        </row>
        <row r="40">
          <cell r="C40" t="str">
            <v>Values</v>
          </cell>
        </row>
        <row r="41">
          <cell r="B41" t="str">
            <v>Row Labels</v>
          </cell>
          <cell r="C41" t="str">
            <v>Count of Bldg_Name</v>
          </cell>
          <cell r="D41" t="str">
            <v>Sum of Sf_PNW (New Data)</v>
          </cell>
          <cell r="E41" t="str">
            <v>Sum of Chiller_Qty</v>
          </cell>
          <cell r="F41" t="str">
            <v>Average of LPD_Ind</v>
          </cell>
          <cell r="G41" t="str">
            <v>WT Average of LPD_Ind</v>
          </cell>
          <cell r="I41" t="str">
            <v>WT Average of Annual Hrs_Light</v>
          </cell>
          <cell r="K41" t="str">
            <v>Average of HeatSys_Electricity_Pct</v>
          </cell>
          <cell r="L41" t="str">
            <v>WT Average of HeatSys_ Electricity_Pct</v>
          </cell>
          <cell r="M41" t="str">
            <v>Average of Hrs_Occupied</v>
          </cell>
          <cell r="N41" t="str">
            <v>New EUIs</v>
          </cell>
        </row>
        <row r="42">
          <cell r="B42" t="str">
            <v>&lt;5,001</v>
          </cell>
          <cell r="C42">
            <v>30</v>
          </cell>
          <cell r="D42">
            <v>59224380.554442525</v>
          </cell>
          <cell r="E42">
            <v>0</v>
          </cell>
          <cell r="F42">
            <v>1.5272819154399999</v>
          </cell>
          <cell r="G42">
            <v>1.4369897064659012</v>
          </cell>
          <cell r="I42">
            <v>2762.118796566951</v>
          </cell>
          <cell r="K42">
            <v>43.785677771108105</v>
          </cell>
          <cell r="L42">
            <v>33.051637833495548</v>
          </cell>
          <cell r="M42">
            <v>55.1</v>
          </cell>
          <cell r="N42">
            <v>12.875436812066214</v>
          </cell>
        </row>
        <row r="43">
          <cell r="B43" t="str">
            <v>5,001-20,000</v>
          </cell>
          <cell r="C43">
            <v>25</v>
          </cell>
          <cell r="D43">
            <v>186496889.44555736</v>
          </cell>
          <cell r="E43">
            <v>0</v>
          </cell>
          <cell r="F43">
            <v>1.2664125675400002</v>
          </cell>
          <cell r="G43">
            <v>1.2388327171274434</v>
          </cell>
          <cell r="I43">
            <v>3795.0044826849821</v>
          </cell>
          <cell r="K43">
            <v>37.407750162009684</v>
          </cell>
          <cell r="L43">
            <v>23.158266244637343</v>
          </cell>
          <cell r="M43">
            <v>76.34</v>
          </cell>
          <cell r="N43">
            <v>12.333063850163656</v>
          </cell>
        </row>
        <row r="44">
          <cell r="B44" t="str">
            <v>20,001-50,000</v>
          </cell>
          <cell r="C44">
            <v>34</v>
          </cell>
          <cell r="D44">
            <v>159704133.08919233</v>
          </cell>
          <cell r="E44">
            <v>0</v>
          </cell>
          <cell r="F44">
            <v>1.0958497064352939</v>
          </cell>
          <cell r="G44">
            <v>1.0864505514680138</v>
          </cell>
          <cell r="H44">
            <v>1.0777987100431961</v>
          </cell>
          <cell r="I44">
            <v>3667.5345811967941</v>
          </cell>
          <cell r="J44">
            <v>3692.2254794077244</v>
          </cell>
          <cell r="K44">
            <v>13.037434423723496</v>
          </cell>
          <cell r="L44">
            <v>11.646288604900541</v>
          </cell>
          <cell r="M44">
            <v>72.32352941176471</v>
          </cell>
          <cell r="N44">
            <v>10.175630709696762</v>
          </cell>
        </row>
        <row r="45">
          <cell r="B45" t="str">
            <v>50,001-100,000</v>
          </cell>
          <cell r="C45">
            <v>4</v>
          </cell>
          <cell r="D45">
            <v>31550759.910807587</v>
          </cell>
          <cell r="E45">
            <v>0</v>
          </cell>
          <cell r="F45">
            <v>0.98225486277500007</v>
          </cell>
          <cell r="G45">
            <v>1.004258057932244</v>
          </cell>
          <cell r="I45">
            <v>3817.2062565781425</v>
          </cell>
          <cell r="K45">
            <v>1.8510750088321051</v>
          </cell>
          <cell r="L45">
            <v>1.570370412390194</v>
          </cell>
          <cell r="M45">
            <v>77.25</v>
          </cell>
          <cell r="N45">
            <v>10.151096637221519</v>
          </cell>
        </row>
        <row r="46">
          <cell r="B46" t="str">
            <v>100,001+</v>
          </cell>
          <cell r="C46">
            <v>34</v>
          </cell>
          <cell r="D46">
            <v>133953325</v>
          </cell>
          <cell r="E46">
            <v>6</v>
          </cell>
          <cell r="F46">
            <v>1.1930721681228571</v>
          </cell>
          <cell r="G46">
            <v>1.1904887164069691</v>
          </cell>
          <cell r="I46">
            <v>6230.7045853104373</v>
          </cell>
          <cell r="K46">
            <v>12.375882269927777</v>
          </cell>
          <cell r="L46">
            <v>8.4570799844658442</v>
          </cell>
          <cell r="M46">
            <v>128.59285714285716</v>
          </cell>
          <cell r="N46">
            <v>17.009833900111737</v>
          </cell>
        </row>
        <row r="47">
          <cell r="B47" t="str">
            <v>Grand Total</v>
          </cell>
          <cell r="C47">
            <v>127</v>
          </cell>
          <cell r="D47">
            <v>570929487.99999988</v>
          </cell>
          <cell r="E47">
            <v>6</v>
          </cell>
          <cell r="F47">
            <v>1.2533141172335944</v>
          </cell>
          <cell r="G47">
            <v>1.1924571389360319</v>
          </cell>
          <cell r="I47">
            <v>4224.9019225439506</v>
          </cell>
          <cell r="K47">
            <v>24.047433324688789</v>
          </cell>
          <cell r="L47">
            <v>16.322099981443166</v>
          </cell>
          <cell r="M47">
            <v>84.611328125</v>
          </cell>
        </row>
        <row r="61">
          <cell r="B61" t="str">
            <v>Grocery</v>
          </cell>
          <cell r="C61" t="str">
            <v>Small Off</v>
          </cell>
          <cell r="E61" t="str">
            <v>Office - Small</v>
          </cell>
          <cell r="F61" t="str">
            <v>Small Off</v>
          </cell>
          <cell r="H61" t="str">
            <v>NR</v>
          </cell>
          <cell r="I61" t="str">
            <v>Applies at natural replacement of system or component. Replace on Burn Out</v>
          </cell>
          <cell r="L61" t="str">
            <v>Office</v>
          </cell>
          <cell r="M61" t="str">
            <v>Medium Office</v>
          </cell>
          <cell r="N61" t="str">
            <v>20,000 to 100,000</v>
          </cell>
          <cell r="O61" t="str">
            <v>Any</v>
          </cell>
        </row>
        <row r="62">
          <cell r="B62" t="str">
            <v>Hospital</v>
          </cell>
          <cell r="C62" t="str">
            <v>Big Box</v>
          </cell>
          <cell r="E62" t="str">
            <v>Retail - Large</v>
          </cell>
          <cell r="F62" t="str">
            <v>Big Box</v>
          </cell>
          <cell r="L62" t="str">
            <v>Office</v>
          </cell>
          <cell r="M62" t="str">
            <v>Small Office</v>
          </cell>
          <cell r="N62" t="str">
            <v>&lt; 20,000</v>
          </cell>
          <cell r="O62" t="str">
            <v>Any</v>
          </cell>
        </row>
        <row r="63">
          <cell r="B63" t="str">
            <v>Hotel</v>
          </cell>
          <cell r="C63" t="str">
            <v>Small Box</v>
          </cell>
          <cell r="E63" t="str">
            <v>Retail - Small</v>
          </cell>
          <cell r="F63" t="str">
            <v>Small Box</v>
          </cell>
          <cell r="L63" t="str">
            <v>Retail</v>
          </cell>
          <cell r="M63" t="str">
            <v>Big Box</v>
          </cell>
          <cell r="N63" t="str">
            <v>&gt; 50,000</v>
          </cell>
          <cell r="O63">
            <v>1</v>
          </cell>
          <cell r="P63" t="str">
            <v>Includes some Grocery</v>
          </cell>
        </row>
        <row r="64">
          <cell r="B64" t="str">
            <v>Lab</v>
          </cell>
          <cell r="C64" t="str">
            <v>High End</v>
          </cell>
          <cell r="E64" t="str">
            <v>Retail - Small</v>
          </cell>
          <cell r="F64" t="str">
            <v>High End</v>
          </cell>
          <cell r="L64" t="str">
            <v>Retail</v>
          </cell>
          <cell r="M64" t="str">
            <v>Small Box</v>
          </cell>
          <cell r="N64" t="str">
            <v>&lt;50,000</v>
          </cell>
          <cell r="O64">
            <v>1</v>
          </cell>
        </row>
        <row r="65">
          <cell r="B65" t="str">
            <v>Laundry</v>
          </cell>
          <cell r="C65" t="str">
            <v>Anchor</v>
          </cell>
          <cell r="E65" t="str">
            <v>Retail - Large</v>
          </cell>
          <cell r="F65" t="str">
            <v>Anchor</v>
          </cell>
          <cell r="L65" t="str">
            <v>Retail</v>
          </cell>
          <cell r="M65" t="str">
            <v>High End</v>
          </cell>
          <cell r="N65" t="str">
            <v>&lt; 20,000</v>
          </cell>
          <cell r="O65">
            <v>1</v>
          </cell>
          <cell r="P65" t="str">
            <v>High lighting density</v>
          </cell>
        </row>
        <row r="66">
          <cell r="B66" t="str">
            <v>Motel</v>
          </cell>
          <cell r="C66" t="str">
            <v>K-12</v>
          </cell>
          <cell r="E66" t="str">
            <v>School - Primary</v>
          </cell>
          <cell r="F66" t="str">
            <v>K-13</v>
          </cell>
          <cell r="L66" t="str">
            <v>Retail</v>
          </cell>
          <cell r="M66" t="str">
            <v>Anchor</v>
          </cell>
          <cell r="N66" t="str">
            <v>&gt; 50,000</v>
          </cell>
          <cell r="O66" t="str">
            <v>&gt;1</v>
          </cell>
        </row>
        <row r="67">
          <cell r="B67" t="str">
            <v>Office - Large</v>
          </cell>
          <cell r="C67" t="str">
            <v>University</v>
          </cell>
          <cell r="E67" t="str">
            <v>College</v>
          </cell>
          <cell r="F67" t="str">
            <v>University</v>
          </cell>
          <cell r="L67" t="str">
            <v>School</v>
          </cell>
          <cell r="M67" t="str">
            <v>K-12</v>
          </cell>
          <cell r="N67" t="str">
            <v>Any</v>
          </cell>
          <cell r="O67" t="str">
            <v>Any</v>
          </cell>
        </row>
        <row r="68">
          <cell r="B68" t="str">
            <v>Office - Small</v>
          </cell>
          <cell r="C68" t="str">
            <v>Warehouse</v>
          </cell>
          <cell r="E68" t="str">
            <v>Warehouse</v>
          </cell>
          <cell r="F68" t="str">
            <v>Warehouse</v>
          </cell>
          <cell r="L68" t="str">
            <v>School</v>
          </cell>
          <cell r="M68" t="str">
            <v>University</v>
          </cell>
          <cell r="N68" t="str">
            <v>Any</v>
          </cell>
          <cell r="O68" t="str">
            <v>Any</v>
          </cell>
        </row>
        <row r="69">
          <cell r="B69" t="str">
            <v>Rest-Fast Food</v>
          </cell>
          <cell r="C69" t="str">
            <v>Supermarket</v>
          </cell>
          <cell r="E69" t="str">
            <v>Grocery</v>
          </cell>
          <cell r="F69" t="str">
            <v>Supermarket</v>
          </cell>
          <cell r="L69" t="str">
            <v>Warehouse</v>
          </cell>
          <cell r="M69" t="str">
            <v>Warehouse</v>
          </cell>
          <cell r="N69" t="str">
            <v>Any</v>
          </cell>
          <cell r="O69" t="str">
            <v>Any</v>
          </cell>
        </row>
        <row r="70">
          <cell r="B70" t="str">
            <v>Rest-Full Serve</v>
          </cell>
          <cell r="C70" t="str">
            <v>MIniMart</v>
          </cell>
          <cell r="E70" t="str">
            <v>Grocery</v>
          </cell>
          <cell r="F70" t="str">
            <v>MIniMart</v>
          </cell>
          <cell r="L70" t="str">
            <v>Retail Food Sales</v>
          </cell>
          <cell r="M70" t="str">
            <v>Supermarket</v>
          </cell>
          <cell r="N70" t="str">
            <v>&gt; 5000</v>
          </cell>
          <cell r="O70" t="str">
            <v>Any</v>
          </cell>
        </row>
        <row r="71">
          <cell r="B71" t="str">
            <v>Retail - Large</v>
          </cell>
          <cell r="C71" t="str">
            <v>Restaurant</v>
          </cell>
          <cell r="E71" t="str">
            <v>Rest-Fast Food</v>
          </cell>
          <cell r="F71" t="str">
            <v>Restaurant</v>
          </cell>
          <cell r="L71" t="str">
            <v>Retail Food Sales</v>
          </cell>
          <cell r="M71" t="str">
            <v>MiniMart</v>
          </cell>
          <cell r="N71" t="str">
            <v>&lt; 5000</v>
          </cell>
          <cell r="O71" t="str">
            <v>Any</v>
          </cell>
        </row>
        <row r="72">
          <cell r="B72" t="str">
            <v>Retail - Small</v>
          </cell>
          <cell r="C72" t="str">
            <v>Lodging</v>
          </cell>
          <cell r="E72" t="str">
            <v>Motel</v>
          </cell>
          <cell r="F72" t="str">
            <v>Lodging</v>
          </cell>
          <cell r="L72" t="str">
            <v>Restaurant</v>
          </cell>
          <cell r="M72" t="str">
            <v>Restaurant</v>
          </cell>
          <cell r="N72" t="str">
            <v>Any</v>
          </cell>
          <cell r="O72" t="str">
            <v>Any</v>
          </cell>
        </row>
        <row r="73">
          <cell r="B73" t="str">
            <v>Retirement</v>
          </cell>
          <cell r="C73" t="str">
            <v>Hospital</v>
          </cell>
          <cell r="E73" t="str">
            <v>Hospital</v>
          </cell>
          <cell r="F73" t="str">
            <v>Hospital</v>
          </cell>
          <cell r="L73" t="str">
            <v>Lodging</v>
          </cell>
          <cell r="M73" t="str">
            <v>Lodging</v>
          </cell>
          <cell r="N73" t="str">
            <v>Any</v>
          </cell>
          <cell r="O73" t="str">
            <v>Any</v>
          </cell>
        </row>
        <row r="74">
          <cell r="B74" t="str">
            <v>School - Primary</v>
          </cell>
          <cell r="C74" t="str">
            <v>OtherHealth</v>
          </cell>
          <cell r="E74" t="str">
            <v>Skilled Nursing</v>
          </cell>
          <cell r="F74" t="str">
            <v>OtherHealth</v>
          </cell>
          <cell r="L74" t="str">
            <v>Health Care</v>
          </cell>
          <cell r="M74" t="str">
            <v>Hospital</v>
          </cell>
          <cell r="N74" t="str">
            <v>Any</v>
          </cell>
          <cell r="O74" t="str">
            <v>Any</v>
          </cell>
        </row>
        <row r="75">
          <cell r="B75" t="str">
            <v>School - Secondary</v>
          </cell>
          <cell r="C75" t="str">
            <v>Assembly</v>
          </cell>
          <cell r="E75" t="str">
            <v>Assembly</v>
          </cell>
          <cell r="L75" t="str">
            <v>Health Care</v>
          </cell>
          <cell r="M75" t="str">
            <v>OtherHealth</v>
          </cell>
          <cell r="N75" t="str">
            <v>Any</v>
          </cell>
          <cell r="O75" t="str">
            <v>Any</v>
          </cell>
        </row>
        <row r="76">
          <cell r="B76" t="str">
            <v>Workshop</v>
          </cell>
          <cell r="C76" t="str">
            <v>Other</v>
          </cell>
          <cell r="E76" t="str">
            <v>Other</v>
          </cell>
          <cell r="F76" t="str">
            <v>Other</v>
          </cell>
          <cell r="L76" t="str">
            <v>Other</v>
          </cell>
          <cell r="M76" t="str">
            <v>Other</v>
          </cell>
          <cell r="N76" t="str">
            <v>Any</v>
          </cell>
          <cell r="O76" t="str">
            <v>Any</v>
          </cell>
        </row>
        <row r="77">
          <cell r="B77" t="str">
            <v>Skilled Nursing</v>
          </cell>
        </row>
        <row r="78">
          <cell r="B78" t="str">
            <v>Warehouse</v>
          </cell>
        </row>
        <row r="79">
          <cell r="B79" t="str">
            <v>Other</v>
          </cell>
        </row>
        <row r="81">
          <cell r="E81" t="str">
            <v>Characteristics</v>
          </cell>
        </row>
        <row r="82">
          <cell r="C82" t="str">
            <v>NPPC BUILDTYPE</v>
          </cell>
          <cell r="E82" t="str">
            <v>Primary Activity</v>
          </cell>
          <cell r="F82" t="str">
            <v>Gross Floor Area</v>
          </cell>
          <cell r="G82" t="str">
            <v>Number of Stories</v>
          </cell>
          <cell r="H82" t="str">
            <v>Other</v>
          </cell>
          <cell r="I82" t="str">
            <v>Note</v>
          </cell>
        </row>
        <row r="83">
          <cell r="C83" t="str">
            <v>Large Off</v>
          </cell>
          <cell r="E83" t="str">
            <v>Office</v>
          </cell>
          <cell r="F83" t="str">
            <v>&gt; 100,000</v>
          </cell>
          <cell r="G83" t="str">
            <v>Any</v>
          </cell>
        </row>
        <row r="84">
          <cell r="C84" t="str">
            <v>Medium Off</v>
          </cell>
          <cell r="E84" t="str">
            <v>Office</v>
          </cell>
          <cell r="F84" t="str">
            <v>20,000 to 100,000</v>
          </cell>
          <cell r="G84" t="str">
            <v>Any</v>
          </cell>
        </row>
        <row r="85">
          <cell r="C85" t="str">
            <v>Small Off</v>
          </cell>
          <cell r="E85" t="str">
            <v>Office</v>
          </cell>
          <cell r="F85" t="str">
            <v>&lt; 20,000</v>
          </cell>
          <cell r="G85" t="str">
            <v>Any</v>
          </cell>
        </row>
        <row r="86">
          <cell r="C86" t="str">
            <v>Big Box</v>
          </cell>
          <cell r="E86" t="str">
            <v>Retail</v>
          </cell>
          <cell r="F86" t="str">
            <v>&gt; 50,000</v>
          </cell>
          <cell r="G86">
            <v>1</v>
          </cell>
          <cell r="I86" t="str">
            <v>Includes some stores that have groceries inside</v>
          </cell>
        </row>
        <row r="87">
          <cell r="C87" t="str">
            <v>Small Box</v>
          </cell>
          <cell r="E87" t="str">
            <v>Retail</v>
          </cell>
          <cell r="F87" t="str">
            <v>&lt;50,000</v>
          </cell>
          <cell r="G87">
            <v>1</v>
          </cell>
        </row>
        <row r="88">
          <cell r="C88" t="str">
            <v>High End</v>
          </cell>
          <cell r="E88" t="str">
            <v>Retail</v>
          </cell>
          <cell r="F88" t="str">
            <v>&lt; 20,000</v>
          </cell>
          <cell r="G88">
            <v>1</v>
          </cell>
          <cell r="H88" t="str">
            <v>and LPD &gt; 2.0 w/sf</v>
          </cell>
        </row>
        <row r="89">
          <cell r="C89" t="str">
            <v>Anchor</v>
          </cell>
          <cell r="E89" t="str">
            <v>Retail</v>
          </cell>
          <cell r="F89" t="str">
            <v>&gt; 50,000</v>
          </cell>
          <cell r="G89" t="str">
            <v>&gt;1</v>
          </cell>
        </row>
        <row r="90">
          <cell r="C90" t="str">
            <v>K-12</v>
          </cell>
          <cell r="E90" t="str">
            <v>School</v>
          </cell>
          <cell r="F90" t="str">
            <v>Any</v>
          </cell>
          <cell r="G90" t="str">
            <v>Any</v>
          </cell>
        </row>
        <row r="91">
          <cell r="C91" t="str">
            <v>University</v>
          </cell>
          <cell r="E91" t="str">
            <v>School</v>
          </cell>
          <cell r="F91" t="str">
            <v>Any</v>
          </cell>
          <cell r="G91" t="str">
            <v>Any</v>
          </cell>
        </row>
        <row r="92">
          <cell r="C92" t="str">
            <v>Warehouse</v>
          </cell>
          <cell r="E92" t="str">
            <v>Warehouse</v>
          </cell>
          <cell r="F92" t="str">
            <v>Any</v>
          </cell>
          <cell r="G92" t="str">
            <v>Any</v>
          </cell>
        </row>
        <row r="93">
          <cell r="C93" t="str">
            <v>Supermarket</v>
          </cell>
          <cell r="E93" t="str">
            <v>Retail Food</v>
          </cell>
          <cell r="F93" t="str">
            <v>&gt; 5000</v>
          </cell>
          <cell r="G93" t="str">
            <v>Any</v>
          </cell>
        </row>
        <row r="94">
          <cell r="C94" t="str">
            <v>MIniMart</v>
          </cell>
          <cell r="E94" t="str">
            <v>Retail Food</v>
          </cell>
          <cell r="F94" t="str">
            <v>&lt;= 5000</v>
          </cell>
          <cell r="G94" t="str">
            <v>Any</v>
          </cell>
        </row>
        <row r="95">
          <cell r="C95" t="str">
            <v>Restaurant</v>
          </cell>
          <cell r="E95" t="str">
            <v>Retail Food</v>
          </cell>
          <cell r="F95" t="str">
            <v>Any</v>
          </cell>
          <cell r="G95" t="str">
            <v>Any</v>
          </cell>
        </row>
        <row r="96">
          <cell r="C96" t="str">
            <v>Lodging</v>
          </cell>
          <cell r="E96" t="str">
            <v>Lodging</v>
          </cell>
          <cell r="F96" t="str">
            <v>Any</v>
          </cell>
          <cell r="G96" t="str">
            <v>Any</v>
          </cell>
        </row>
        <row r="97">
          <cell r="C97" t="str">
            <v>Hospital</v>
          </cell>
          <cell r="E97" t="str">
            <v>Health Care</v>
          </cell>
          <cell r="F97" t="str">
            <v>Any</v>
          </cell>
          <cell r="G97" t="str">
            <v>Any</v>
          </cell>
        </row>
        <row r="98">
          <cell r="C98" t="str">
            <v>OtherHealth</v>
          </cell>
          <cell r="E98" t="str">
            <v>Health Care</v>
          </cell>
          <cell r="F98" t="str">
            <v>Any</v>
          </cell>
          <cell r="G98" t="str">
            <v>Any</v>
          </cell>
        </row>
        <row r="99">
          <cell r="C99" t="str">
            <v>Other</v>
          </cell>
          <cell r="E99" t="str">
            <v>Other</v>
          </cell>
          <cell r="F99" t="str">
            <v>Any</v>
          </cell>
          <cell r="G99" t="str">
            <v>Any</v>
          </cell>
        </row>
      </sheetData>
      <sheetData sheetId="15">
        <row r="11">
          <cell r="C11" t="str">
            <v>POST2013</v>
          </cell>
          <cell r="D11" t="str">
            <v>Com_Master_7P.xlsm!POST2013</v>
          </cell>
        </row>
      </sheetData>
      <sheetData sheetId="16">
        <row r="11">
          <cell r="B11" t="e">
            <v>#REF!</v>
          </cell>
          <cell r="C11" t="e">
            <v>#REF!</v>
          </cell>
          <cell r="D11" t="e">
            <v>#REF!</v>
          </cell>
          <cell r="E11" t="e">
            <v>#REF!</v>
          </cell>
          <cell r="F11" t="e">
            <v>#REF!</v>
          </cell>
          <cell r="G11" t="e">
            <v>#REF!</v>
          </cell>
          <cell r="H11" t="e">
            <v>#REF!</v>
          </cell>
          <cell r="I11" t="e">
            <v>#REF!</v>
          </cell>
          <cell r="J11" t="e">
            <v>#REF!</v>
          </cell>
          <cell r="K11" t="e">
            <v>#REF!</v>
          </cell>
          <cell r="L11" t="e">
            <v>#REF!</v>
          </cell>
          <cell r="M11" t="e">
            <v>#REF!</v>
          </cell>
          <cell r="N11" t="e">
            <v>#REF!</v>
          </cell>
          <cell r="O11" t="e">
            <v>#REF!</v>
          </cell>
          <cell r="P11" t="e">
            <v>#REF!</v>
          </cell>
          <cell r="Q11" t="e">
            <v>#REF!</v>
          </cell>
          <cell r="R11" t="e">
            <v>#REF!</v>
          </cell>
          <cell r="S11" t="e">
            <v>#REF!</v>
          </cell>
          <cell r="T11" t="e">
            <v>#REF!</v>
          </cell>
          <cell r="U11" t="e">
            <v>#REF!</v>
          </cell>
        </row>
        <row r="18">
          <cell r="C18" t="e">
            <v>#REF!</v>
          </cell>
          <cell r="D18" t="e">
            <v>#REF!</v>
          </cell>
          <cell r="E18" t="e">
            <v>#REF!</v>
          </cell>
          <cell r="F18" t="e">
            <v>#REF!</v>
          </cell>
          <cell r="G18" t="e">
            <v>#REF!</v>
          </cell>
          <cell r="H18" t="e">
            <v>#REF!</v>
          </cell>
          <cell r="I18" t="e">
            <v>#REF!</v>
          </cell>
          <cell r="J18" t="e">
            <v>#REF!</v>
          </cell>
          <cell r="K18" t="e">
            <v>#REF!</v>
          </cell>
          <cell r="L18" t="e">
            <v>#REF!</v>
          </cell>
          <cell r="M18" t="e">
            <v>#REF!</v>
          </cell>
          <cell r="N18" t="e">
            <v>#REF!</v>
          </cell>
          <cell r="O18" t="e">
            <v>#REF!</v>
          </cell>
          <cell r="P18" t="e">
            <v>#REF!</v>
          </cell>
          <cell r="Q18" t="e">
            <v>#REF!</v>
          </cell>
          <cell r="R18" t="e">
            <v>#REF!</v>
          </cell>
          <cell r="S18" t="e">
            <v>#REF!</v>
          </cell>
          <cell r="T18" t="e">
            <v>#REF!</v>
          </cell>
        </row>
        <row r="19">
          <cell r="B19" t="str">
            <v>E_EUITYP</v>
          </cell>
          <cell r="C19" t="e">
            <v>#REF!</v>
          </cell>
          <cell r="D19" t="e">
            <v>#REF!</v>
          </cell>
          <cell r="E19" t="e">
            <v>#REF!</v>
          </cell>
          <cell r="F19" t="e">
            <v>#REF!</v>
          </cell>
          <cell r="G19" t="e">
            <v>#REF!</v>
          </cell>
          <cell r="H19" t="e">
            <v>#REF!</v>
          </cell>
          <cell r="I19" t="e">
            <v>#REF!</v>
          </cell>
          <cell r="J19" t="e">
            <v>#REF!</v>
          </cell>
          <cell r="K19" t="e">
            <v>#REF!</v>
          </cell>
          <cell r="L19" t="e">
            <v>#REF!</v>
          </cell>
          <cell r="M19" t="e">
            <v>#REF!</v>
          </cell>
          <cell r="N19" t="e">
            <v>#REF!</v>
          </cell>
          <cell r="O19" t="e">
            <v>#REF!</v>
          </cell>
          <cell r="P19" t="e">
            <v>#REF!</v>
          </cell>
          <cell r="Q19" t="e">
            <v>#REF!</v>
          </cell>
          <cell r="R19" t="e">
            <v>#REF!</v>
          </cell>
          <cell r="S19" t="e">
            <v>#REF!</v>
          </cell>
          <cell r="T19" t="e">
            <v>#REF!</v>
          </cell>
        </row>
        <row r="20">
          <cell r="B20" t="str">
            <v>E_EUIREG</v>
          </cell>
          <cell r="C20" t="e">
            <v>#REF!</v>
          </cell>
          <cell r="F20" t="e">
            <v>#REF!</v>
          </cell>
          <cell r="J20" t="e">
            <v>#REF!</v>
          </cell>
          <cell r="L20" t="e">
            <v>#REF!</v>
          </cell>
          <cell r="M20" t="e">
            <v>#REF!</v>
          </cell>
          <cell r="O20" t="e">
            <v>#REF!</v>
          </cell>
          <cell r="P20" t="e">
            <v>#REF!</v>
          </cell>
          <cell r="Q20" t="e">
            <v>#REF!</v>
          </cell>
          <cell r="S20" t="e">
            <v>#REF!</v>
          </cell>
          <cell r="T20" t="e">
            <v>#REF!</v>
          </cell>
        </row>
        <row r="22">
          <cell r="B22" t="str">
            <v>ElecHtEUITYPHeat</v>
          </cell>
          <cell r="C22">
            <v>2</v>
          </cell>
          <cell r="D22">
            <v>2</v>
          </cell>
          <cell r="E22">
            <v>2</v>
          </cell>
          <cell r="F22">
            <v>2</v>
          </cell>
          <cell r="G22">
            <v>2.2000000000000002</v>
          </cell>
          <cell r="H22">
            <v>3</v>
          </cell>
          <cell r="I22">
            <v>3</v>
          </cell>
          <cell r="J22">
            <v>3</v>
          </cell>
          <cell r="K22">
            <v>4</v>
          </cell>
          <cell r="L22">
            <v>2</v>
          </cell>
          <cell r="M22">
            <v>5</v>
          </cell>
          <cell r="N22">
            <v>4</v>
          </cell>
          <cell r="O22">
            <v>4</v>
          </cell>
          <cell r="P22">
            <v>4</v>
          </cell>
          <cell r="Q22">
            <v>6</v>
          </cell>
          <cell r="R22">
            <v>5</v>
          </cell>
          <cell r="S22">
            <v>4</v>
          </cell>
          <cell r="T22">
            <v>4</v>
          </cell>
        </row>
        <row r="23">
          <cell r="B23" t="str">
            <v>GasHtEUITYPHeat</v>
          </cell>
          <cell r="C23">
            <v>0.1</v>
          </cell>
          <cell r="D23">
            <v>0.1</v>
          </cell>
          <cell r="E23">
            <v>0.1</v>
          </cell>
          <cell r="F23">
            <v>0.1</v>
          </cell>
          <cell r="G23">
            <v>0.1</v>
          </cell>
          <cell r="H23">
            <v>0.1</v>
          </cell>
          <cell r="I23">
            <v>0.1</v>
          </cell>
          <cell r="J23">
            <v>0.1</v>
          </cell>
          <cell r="K23">
            <v>0.1</v>
          </cell>
          <cell r="L23">
            <v>0.1</v>
          </cell>
          <cell r="M23">
            <v>0.1</v>
          </cell>
          <cell r="N23">
            <v>0.1</v>
          </cell>
          <cell r="O23">
            <v>0.1</v>
          </cell>
          <cell r="P23">
            <v>0.1</v>
          </cell>
          <cell r="Q23">
            <v>0.2</v>
          </cell>
          <cell r="R23">
            <v>0.1</v>
          </cell>
          <cell r="S23">
            <v>0.1</v>
          </cell>
          <cell r="T23">
            <v>0.1</v>
          </cell>
        </row>
        <row r="24">
          <cell r="B24" t="str">
            <v>HtPmpHtEUITYPHeat</v>
          </cell>
          <cell r="C24">
            <v>1</v>
          </cell>
          <cell r="D24">
            <v>1</v>
          </cell>
          <cell r="E24">
            <v>1</v>
          </cell>
          <cell r="F24">
            <v>1</v>
          </cell>
          <cell r="G24">
            <v>1.1000000000000001</v>
          </cell>
          <cell r="H24">
            <v>1.5</v>
          </cell>
          <cell r="I24">
            <v>1.5</v>
          </cell>
          <cell r="J24">
            <v>1.5</v>
          </cell>
          <cell r="K24">
            <v>2</v>
          </cell>
          <cell r="L24">
            <v>1</v>
          </cell>
          <cell r="M24">
            <v>2.5</v>
          </cell>
          <cell r="N24">
            <v>2</v>
          </cell>
          <cell r="O24">
            <v>2</v>
          </cell>
          <cell r="P24">
            <v>2</v>
          </cell>
          <cell r="Q24">
            <v>3</v>
          </cell>
          <cell r="R24">
            <v>2.5</v>
          </cell>
          <cell r="S24">
            <v>2</v>
          </cell>
          <cell r="T24">
            <v>2</v>
          </cell>
        </row>
        <row r="25">
          <cell r="B25" t="str">
            <v>ThermsTYPHeat</v>
          </cell>
          <cell r="C25">
            <v>0.27</v>
          </cell>
          <cell r="D25">
            <v>0.27</v>
          </cell>
          <cell r="E25">
            <v>0.27</v>
          </cell>
          <cell r="F25">
            <v>0.28999999999999998</v>
          </cell>
          <cell r="G25">
            <v>0.28999999999999998</v>
          </cell>
          <cell r="H25">
            <v>0.28999999999999998</v>
          </cell>
          <cell r="I25">
            <v>0.28999999999999998</v>
          </cell>
          <cell r="J25">
            <v>0.28999999999999998</v>
          </cell>
          <cell r="K25">
            <v>0.28999999999999998</v>
          </cell>
          <cell r="L25">
            <v>0.17</v>
          </cell>
          <cell r="M25">
            <v>0.5</v>
          </cell>
          <cell r="N25">
            <v>0.5</v>
          </cell>
          <cell r="O25">
            <v>0.5</v>
          </cell>
          <cell r="P25">
            <v>0.3</v>
          </cell>
          <cell r="Q25">
            <v>0.5</v>
          </cell>
          <cell r="R25">
            <v>0.5</v>
          </cell>
          <cell r="S25">
            <v>0.4</v>
          </cell>
          <cell r="T25">
            <v>0.6</v>
          </cell>
        </row>
        <row r="27">
          <cell r="B27" t="str">
            <v>EUITYPCool</v>
          </cell>
          <cell r="C27">
            <v>2.5</v>
          </cell>
          <cell r="D27">
            <v>1.8</v>
          </cell>
          <cell r="E27">
            <v>1</v>
          </cell>
          <cell r="F27">
            <v>1.2</v>
          </cell>
          <cell r="G27">
            <v>2.5</v>
          </cell>
          <cell r="H27">
            <v>3.5</v>
          </cell>
          <cell r="I27">
            <v>4</v>
          </cell>
          <cell r="J27">
            <v>0.7</v>
          </cell>
          <cell r="K27">
            <v>3</v>
          </cell>
          <cell r="L27">
            <v>0.5</v>
          </cell>
          <cell r="M27">
            <v>4</v>
          </cell>
          <cell r="N27">
            <v>6</v>
          </cell>
          <cell r="O27">
            <v>5</v>
          </cell>
          <cell r="P27">
            <v>2.5</v>
          </cell>
          <cell r="Q27">
            <v>2</v>
          </cell>
          <cell r="R27">
            <v>3</v>
          </cell>
          <cell r="S27">
            <v>2.5</v>
          </cell>
          <cell r="T27">
            <v>2.5</v>
          </cell>
        </row>
        <row r="28">
          <cell r="B28" t="str">
            <v>EUITYPVent</v>
          </cell>
          <cell r="C28" t="e">
            <v>#REF!</v>
          </cell>
          <cell r="D28" t="e">
            <v>#REF!</v>
          </cell>
          <cell r="E28" t="e">
            <v>#REF!</v>
          </cell>
          <cell r="F28" t="e">
            <v>#REF!</v>
          </cell>
          <cell r="G28">
            <v>2</v>
          </cell>
          <cell r="H28">
            <v>2.8</v>
          </cell>
          <cell r="I28">
            <v>2.6</v>
          </cell>
          <cell r="J28">
            <v>2.2999999999999998</v>
          </cell>
          <cell r="K28">
            <v>2</v>
          </cell>
          <cell r="L28">
            <v>0.5</v>
          </cell>
          <cell r="M28">
            <v>3.5</v>
          </cell>
          <cell r="N28">
            <v>4</v>
          </cell>
          <cell r="O28">
            <v>5</v>
          </cell>
          <cell r="P28">
            <v>2.5</v>
          </cell>
          <cell r="Q28">
            <v>7</v>
          </cell>
          <cell r="R28">
            <v>4.7</v>
          </cell>
          <cell r="S28">
            <v>2</v>
          </cell>
          <cell r="T28">
            <v>2</v>
          </cell>
        </row>
        <row r="29">
          <cell r="B29" t="str">
            <v>EUITYPWater</v>
          </cell>
          <cell r="C29">
            <v>0.5</v>
          </cell>
          <cell r="D29">
            <v>0.5</v>
          </cell>
          <cell r="E29">
            <v>0.5</v>
          </cell>
          <cell r="F29">
            <v>0.1</v>
          </cell>
          <cell r="G29">
            <v>0.1</v>
          </cell>
          <cell r="H29">
            <v>0.1</v>
          </cell>
          <cell r="I29">
            <v>0.1</v>
          </cell>
          <cell r="J29">
            <v>0.1</v>
          </cell>
          <cell r="K29">
            <v>1</v>
          </cell>
          <cell r="L29">
            <v>0.1</v>
          </cell>
          <cell r="M29">
            <v>1</v>
          </cell>
          <cell r="N29">
            <v>1</v>
          </cell>
          <cell r="O29">
            <v>1</v>
          </cell>
          <cell r="P29">
            <v>1</v>
          </cell>
          <cell r="Q29">
            <v>0.7</v>
          </cell>
          <cell r="R29">
            <v>0.5</v>
          </cell>
          <cell r="S29">
            <v>0.1</v>
          </cell>
          <cell r="T29">
            <v>0.1</v>
          </cell>
        </row>
        <row r="30">
          <cell r="B30" t="str">
            <v>EUITYPCook</v>
          </cell>
          <cell r="C30">
            <v>0.2</v>
          </cell>
          <cell r="D30">
            <v>0.1</v>
          </cell>
          <cell r="E30">
            <v>0</v>
          </cell>
          <cell r="F30">
            <v>1</v>
          </cell>
          <cell r="G30">
            <v>0.2</v>
          </cell>
          <cell r="H30">
            <v>0</v>
          </cell>
          <cell r="I30">
            <v>0</v>
          </cell>
          <cell r="J30">
            <v>0.5</v>
          </cell>
          <cell r="K30">
            <v>1</v>
          </cell>
          <cell r="L30">
            <v>0</v>
          </cell>
          <cell r="M30">
            <v>4</v>
          </cell>
          <cell r="N30">
            <v>8</v>
          </cell>
          <cell r="O30">
            <v>10</v>
          </cell>
          <cell r="P30">
            <v>1.5</v>
          </cell>
          <cell r="Q30">
            <v>0.7</v>
          </cell>
          <cell r="R30">
            <v>0</v>
          </cell>
          <cell r="S30">
            <v>0.1</v>
          </cell>
          <cell r="T30">
            <v>0.1</v>
          </cell>
        </row>
        <row r="31">
          <cell r="B31" t="str">
            <v>EUITYPRefr</v>
          </cell>
          <cell r="C31">
            <v>0.03</v>
          </cell>
          <cell r="D31">
            <v>0.03</v>
          </cell>
          <cell r="E31">
            <v>0.03</v>
          </cell>
          <cell r="F31">
            <v>15</v>
          </cell>
          <cell r="G31">
            <v>0.2</v>
          </cell>
          <cell r="H31">
            <v>0.03</v>
          </cell>
          <cell r="I31">
            <v>0.03</v>
          </cell>
          <cell r="J31">
            <v>0.5</v>
          </cell>
          <cell r="K31">
            <v>1</v>
          </cell>
          <cell r="L31">
            <v>0.03</v>
          </cell>
          <cell r="M31">
            <v>26</v>
          </cell>
          <cell r="N31">
            <v>36</v>
          </cell>
          <cell r="O31">
            <v>11</v>
          </cell>
          <cell r="P31">
            <v>1.5</v>
          </cell>
          <cell r="Q31">
            <v>1</v>
          </cell>
          <cell r="R31">
            <v>0.5</v>
          </cell>
          <cell r="S31">
            <v>2</v>
          </cell>
          <cell r="T31">
            <v>2</v>
          </cell>
        </row>
        <row r="32">
          <cell r="B32" t="str">
            <v>EUITYPLght</v>
          </cell>
          <cell r="C32" t="e">
            <v>#REF!</v>
          </cell>
          <cell r="D32" t="e">
            <v>#REF!</v>
          </cell>
          <cell r="E32" t="e">
            <v>#REF!</v>
          </cell>
          <cell r="F32" t="e">
            <v>#REF!</v>
          </cell>
          <cell r="G32" t="e">
            <v>#REF!</v>
          </cell>
          <cell r="H32" t="e">
            <v>#REF!</v>
          </cell>
          <cell r="I32" t="e">
            <v>#REF!</v>
          </cell>
          <cell r="J32" t="e">
            <v>#REF!</v>
          </cell>
          <cell r="K32" t="e">
            <v>#REF!</v>
          </cell>
          <cell r="L32" t="e">
            <v>#REF!</v>
          </cell>
          <cell r="M32" t="e">
            <v>#REF!</v>
          </cell>
          <cell r="N32" t="e">
            <v>#REF!</v>
          </cell>
          <cell r="O32" t="e">
            <v>#REF!</v>
          </cell>
          <cell r="P32" t="e">
            <v>#REF!</v>
          </cell>
          <cell r="Q32" t="e">
            <v>#REF!</v>
          </cell>
          <cell r="R32" t="e">
            <v>#REF!</v>
          </cell>
          <cell r="S32" t="e">
            <v>#REF!</v>
          </cell>
          <cell r="T32" t="e">
            <v>#REF!</v>
          </cell>
        </row>
        <row r="33">
          <cell r="B33" t="str">
            <v>EUITYPMisc</v>
          </cell>
          <cell r="C33">
            <v>5</v>
          </cell>
          <cell r="D33">
            <v>5</v>
          </cell>
          <cell r="E33">
            <v>4</v>
          </cell>
          <cell r="F33">
            <v>4</v>
          </cell>
          <cell r="G33">
            <v>2</v>
          </cell>
          <cell r="H33">
            <v>2</v>
          </cell>
          <cell r="I33">
            <v>2</v>
          </cell>
          <cell r="J33">
            <v>1</v>
          </cell>
          <cell r="K33">
            <v>6</v>
          </cell>
          <cell r="L33">
            <v>1.2</v>
          </cell>
          <cell r="M33">
            <v>2</v>
          </cell>
          <cell r="N33">
            <v>3</v>
          </cell>
          <cell r="O33">
            <v>3</v>
          </cell>
          <cell r="P33">
            <v>3.5</v>
          </cell>
          <cell r="Q33">
            <v>6</v>
          </cell>
          <cell r="R33">
            <v>3</v>
          </cell>
          <cell r="S33">
            <v>5</v>
          </cell>
          <cell r="T33">
            <v>5</v>
          </cell>
        </row>
        <row r="35">
          <cell r="B35" t="str">
            <v>ElecHtEUITYPTotal</v>
          </cell>
          <cell r="C35" t="e">
            <v>#REF!</v>
          </cell>
          <cell r="D35" t="e">
            <v>#REF!</v>
          </cell>
          <cell r="E35" t="e">
            <v>#REF!</v>
          </cell>
          <cell r="F35" t="e">
            <v>#REF!</v>
          </cell>
          <cell r="G35" t="e">
            <v>#REF!</v>
          </cell>
          <cell r="H35" t="e">
            <v>#REF!</v>
          </cell>
          <cell r="I35" t="e">
            <v>#REF!</v>
          </cell>
          <cell r="J35" t="e">
            <v>#REF!</v>
          </cell>
          <cell r="K35" t="e">
            <v>#REF!</v>
          </cell>
          <cell r="L35" t="e">
            <v>#REF!</v>
          </cell>
          <cell r="M35" t="e">
            <v>#REF!</v>
          </cell>
          <cell r="N35" t="e">
            <v>#REF!</v>
          </cell>
          <cell r="O35" t="e">
            <v>#REF!</v>
          </cell>
          <cell r="P35" t="e">
            <v>#REF!</v>
          </cell>
          <cell r="Q35" t="e">
            <v>#REF!</v>
          </cell>
          <cell r="R35" t="e">
            <v>#REF!</v>
          </cell>
          <cell r="S35" t="e">
            <v>#REF!</v>
          </cell>
          <cell r="T35" t="e">
            <v>#REF!</v>
          </cell>
        </row>
        <row r="36">
          <cell r="B36" t="str">
            <v>GasHtEUITYPTotal</v>
          </cell>
          <cell r="C36" t="e">
            <v>#REF!</v>
          </cell>
          <cell r="D36" t="e">
            <v>#REF!</v>
          </cell>
          <cell r="E36" t="e">
            <v>#REF!</v>
          </cell>
          <cell r="F36" t="e">
            <v>#REF!</v>
          </cell>
          <cell r="G36" t="e">
            <v>#REF!</v>
          </cell>
          <cell r="H36" t="e">
            <v>#REF!</v>
          </cell>
          <cell r="I36" t="e">
            <v>#REF!</v>
          </cell>
          <cell r="J36" t="e">
            <v>#REF!</v>
          </cell>
          <cell r="K36" t="e">
            <v>#REF!</v>
          </cell>
          <cell r="L36" t="e">
            <v>#REF!</v>
          </cell>
          <cell r="M36" t="e">
            <v>#REF!</v>
          </cell>
          <cell r="N36" t="e">
            <v>#REF!</v>
          </cell>
          <cell r="O36" t="e">
            <v>#REF!</v>
          </cell>
          <cell r="P36" t="e">
            <v>#REF!</v>
          </cell>
          <cell r="Q36" t="e">
            <v>#REF!</v>
          </cell>
          <cell r="R36" t="e">
            <v>#REF!</v>
          </cell>
          <cell r="S36" t="e">
            <v>#REF!</v>
          </cell>
          <cell r="T36" t="e">
            <v>#REF!</v>
          </cell>
        </row>
        <row r="37">
          <cell r="B37" t="str">
            <v>HtPmpHtEUITYPTotal</v>
          </cell>
          <cell r="C37" t="e">
            <v>#REF!</v>
          </cell>
          <cell r="D37" t="e">
            <v>#REF!</v>
          </cell>
          <cell r="E37" t="e">
            <v>#REF!</v>
          </cell>
          <cell r="F37" t="e">
            <v>#REF!</v>
          </cell>
          <cell r="G37" t="e">
            <v>#REF!</v>
          </cell>
          <cell r="H37" t="e">
            <v>#REF!</v>
          </cell>
          <cell r="I37" t="e">
            <v>#REF!</v>
          </cell>
          <cell r="J37" t="e">
            <v>#REF!</v>
          </cell>
          <cell r="K37" t="e">
            <v>#REF!</v>
          </cell>
          <cell r="L37" t="e">
            <v>#REF!</v>
          </cell>
          <cell r="M37" t="e">
            <v>#REF!</v>
          </cell>
          <cell r="N37" t="e">
            <v>#REF!</v>
          </cell>
          <cell r="O37" t="e">
            <v>#REF!</v>
          </cell>
          <cell r="P37" t="e">
            <v>#REF!</v>
          </cell>
          <cell r="Q37" t="e">
            <v>#REF!</v>
          </cell>
          <cell r="R37" t="e">
            <v>#REF!</v>
          </cell>
          <cell r="S37" t="e">
            <v>#REF!</v>
          </cell>
          <cell r="T37" t="e">
            <v>#REF!</v>
          </cell>
        </row>
        <row r="38">
          <cell r="C38" t="e">
            <v>#REF!</v>
          </cell>
          <cell r="D38" t="e">
            <v>#REF!</v>
          </cell>
          <cell r="E38" t="e">
            <v>#REF!</v>
          </cell>
          <cell r="F38" t="e">
            <v>#REF!</v>
          </cell>
          <cell r="G38" t="e">
            <v>#REF!</v>
          </cell>
          <cell r="H38" t="e">
            <v>#REF!</v>
          </cell>
          <cell r="I38" t="e">
            <v>#REF!</v>
          </cell>
          <cell r="J38" t="e">
            <v>#REF!</v>
          </cell>
          <cell r="K38" t="e">
            <v>#REF!</v>
          </cell>
          <cell r="L38" t="e">
            <v>#REF!</v>
          </cell>
          <cell r="M38" t="e">
            <v>#REF!</v>
          </cell>
          <cell r="N38" t="e">
            <v>#REF!</v>
          </cell>
          <cell r="O38" t="e">
            <v>#REF!</v>
          </cell>
          <cell r="P38" t="e">
            <v>#REF!</v>
          </cell>
          <cell r="Q38" t="e">
            <v>#REF!</v>
          </cell>
          <cell r="R38" t="e">
            <v>#REF!</v>
          </cell>
          <cell r="S38" t="e">
            <v>#REF!</v>
          </cell>
          <cell r="T38" t="e">
            <v>#REF!</v>
          </cell>
        </row>
        <row r="39">
          <cell r="B39" t="str">
            <v>EUITYP Space Heat Weigheted Elec EUI by Type</v>
          </cell>
          <cell r="C39" t="e">
            <v>#REF!</v>
          </cell>
          <cell r="D39" t="e">
            <v>#REF!</v>
          </cell>
          <cell r="E39" t="e">
            <v>#REF!</v>
          </cell>
          <cell r="F39" t="e">
            <v>#REF!</v>
          </cell>
          <cell r="G39" t="e">
            <v>#REF!</v>
          </cell>
          <cell r="H39" t="e">
            <v>#REF!</v>
          </cell>
          <cell r="I39" t="e">
            <v>#REF!</v>
          </cell>
          <cell r="J39" t="e">
            <v>#REF!</v>
          </cell>
          <cell r="K39" t="e">
            <v>#REF!</v>
          </cell>
          <cell r="L39" t="e">
            <v>#REF!</v>
          </cell>
          <cell r="M39" t="e">
            <v>#REF!</v>
          </cell>
          <cell r="N39" t="e">
            <v>#REF!</v>
          </cell>
          <cell r="O39" t="e">
            <v>#REF!</v>
          </cell>
          <cell r="P39" t="e">
            <v>#REF!</v>
          </cell>
          <cell r="Q39" t="e">
            <v>#REF!</v>
          </cell>
          <cell r="R39" t="e">
            <v>#REF!</v>
          </cell>
          <cell r="S39" t="e">
            <v>#REF!</v>
          </cell>
          <cell r="T39" t="e">
            <v>#REF!</v>
          </cell>
        </row>
        <row r="41">
          <cell r="B41" t="str">
            <v>LPD</v>
          </cell>
          <cell r="C41">
            <v>1.1000000000000001</v>
          </cell>
          <cell r="D41">
            <v>1.3</v>
          </cell>
          <cell r="E41">
            <v>1.6</v>
          </cell>
          <cell r="F41">
            <v>1.5</v>
          </cell>
          <cell r="G41">
            <v>1.5</v>
          </cell>
          <cell r="H41">
            <v>2</v>
          </cell>
          <cell r="I41">
            <v>1.5</v>
          </cell>
          <cell r="J41">
            <v>1.1000000000000001</v>
          </cell>
          <cell r="K41">
            <v>1.2</v>
          </cell>
          <cell r="L41">
            <v>0.9</v>
          </cell>
          <cell r="M41">
            <v>1.6</v>
          </cell>
          <cell r="N41">
            <v>1.4</v>
          </cell>
          <cell r="O41">
            <v>1.3</v>
          </cell>
          <cell r="P41">
            <v>1.4</v>
          </cell>
          <cell r="Q41">
            <v>1.2</v>
          </cell>
          <cell r="R41">
            <v>1.3</v>
          </cell>
          <cell r="S41">
            <v>1</v>
          </cell>
          <cell r="T41">
            <v>1</v>
          </cell>
        </row>
        <row r="42">
          <cell r="B42" t="str">
            <v>HOURSLght</v>
          </cell>
          <cell r="C42" t="e">
            <v>#REF!</v>
          </cell>
          <cell r="D42" t="e">
            <v>#REF!</v>
          </cell>
          <cell r="E42" t="e">
            <v>#REF!</v>
          </cell>
          <cell r="F42" t="e">
            <v>#REF!</v>
          </cell>
          <cell r="G42" t="e">
            <v>#REF!</v>
          </cell>
          <cell r="H42" t="e">
            <v>#REF!</v>
          </cell>
          <cell r="I42" t="e">
            <v>#REF!</v>
          </cell>
          <cell r="J42" t="e">
            <v>#REF!</v>
          </cell>
          <cell r="K42" t="e">
            <v>#REF!</v>
          </cell>
          <cell r="L42" t="e">
            <v>#REF!</v>
          </cell>
          <cell r="M42" t="e">
            <v>#REF!</v>
          </cell>
          <cell r="N42" t="e">
            <v>#REF!</v>
          </cell>
          <cell r="O42" t="e">
            <v>#REF!</v>
          </cell>
          <cell r="P42" t="e">
            <v>#REF!</v>
          </cell>
          <cell r="Q42" t="e">
            <v>#REF!</v>
          </cell>
          <cell r="R42" t="e">
            <v>#REF!</v>
          </cell>
          <cell r="S42" t="e">
            <v>#REF!</v>
          </cell>
          <cell r="T42" t="e">
            <v>#REF!</v>
          </cell>
        </row>
        <row r="43">
          <cell r="B43" t="str">
            <v>LPDAdjust</v>
          </cell>
          <cell r="C43" t="e">
            <v>#REF!</v>
          </cell>
          <cell r="D43" t="e">
            <v>#REF!</v>
          </cell>
          <cell r="E43" t="e">
            <v>#REF!</v>
          </cell>
          <cell r="F43" t="e">
            <v>#REF!</v>
          </cell>
          <cell r="G43" t="e">
            <v>#REF!</v>
          </cell>
          <cell r="H43" t="e">
            <v>#REF!</v>
          </cell>
          <cell r="I43" t="e">
            <v>#REF!</v>
          </cell>
          <cell r="J43" t="e">
            <v>#REF!</v>
          </cell>
          <cell r="K43" t="e">
            <v>#REF!</v>
          </cell>
          <cell r="L43" t="e">
            <v>#REF!</v>
          </cell>
          <cell r="M43" t="e">
            <v>#REF!</v>
          </cell>
          <cell r="N43" t="e">
            <v>#REF!</v>
          </cell>
          <cell r="O43" t="e">
            <v>#REF!</v>
          </cell>
          <cell r="P43" t="e">
            <v>#REF!</v>
          </cell>
          <cell r="Q43" t="e">
            <v>#REF!</v>
          </cell>
          <cell r="R43" t="e">
            <v>#REF!</v>
          </cell>
          <cell r="S43" t="e">
            <v>#REF!</v>
          </cell>
          <cell r="T43" t="e">
            <v>#REF!</v>
          </cell>
        </row>
        <row r="44">
          <cell r="B44" t="str">
            <v>KWHLght</v>
          </cell>
          <cell r="C44" t="e">
            <v>#REF!</v>
          </cell>
          <cell r="D44" t="e">
            <v>#REF!</v>
          </cell>
          <cell r="E44" t="e">
            <v>#REF!</v>
          </cell>
          <cell r="F44" t="e">
            <v>#REF!</v>
          </cell>
          <cell r="G44" t="e">
            <v>#REF!</v>
          </cell>
          <cell r="H44" t="e">
            <v>#REF!</v>
          </cell>
          <cell r="I44" t="e">
            <v>#REF!</v>
          </cell>
          <cell r="J44" t="e">
            <v>#REF!</v>
          </cell>
          <cell r="K44" t="e">
            <v>#REF!</v>
          </cell>
          <cell r="L44" t="e">
            <v>#REF!</v>
          </cell>
          <cell r="M44" t="e">
            <v>#REF!</v>
          </cell>
          <cell r="N44" t="e">
            <v>#REF!</v>
          </cell>
          <cell r="O44" t="e">
            <v>#REF!</v>
          </cell>
          <cell r="P44" t="e">
            <v>#REF!</v>
          </cell>
          <cell r="Q44" t="e">
            <v>#REF!</v>
          </cell>
          <cell r="R44" t="e">
            <v>#REF!</v>
          </cell>
          <cell r="S44" t="e">
            <v>#REF!</v>
          </cell>
          <cell r="T44" t="e">
            <v>#REF!</v>
          </cell>
        </row>
        <row r="46">
          <cell r="B46" t="str">
            <v>VPD</v>
          </cell>
          <cell r="C46">
            <v>0.6</v>
          </cell>
          <cell r="D46">
            <v>0.6</v>
          </cell>
          <cell r="E46">
            <v>0.6</v>
          </cell>
          <cell r="F46">
            <v>0.6</v>
          </cell>
          <cell r="G46">
            <v>0.6</v>
          </cell>
          <cell r="H46">
            <v>0.6</v>
          </cell>
          <cell r="I46">
            <v>0.6</v>
          </cell>
          <cell r="J46">
            <v>0.8</v>
          </cell>
          <cell r="K46">
            <v>0.6</v>
          </cell>
          <cell r="L46">
            <v>0.6</v>
          </cell>
          <cell r="M46">
            <v>1.8</v>
          </cell>
          <cell r="N46">
            <v>1.6</v>
          </cell>
          <cell r="O46">
            <v>2.6</v>
          </cell>
          <cell r="P46">
            <v>1.3</v>
          </cell>
          <cell r="Q46">
            <v>1.3</v>
          </cell>
          <cell r="R46">
            <v>1.3</v>
          </cell>
          <cell r="S46">
            <v>1.3</v>
          </cell>
          <cell r="T46">
            <v>1.3</v>
          </cell>
        </row>
        <row r="47">
          <cell r="B47" t="str">
            <v>KWHVent</v>
          </cell>
          <cell r="C47" t="e">
            <v>#REF!</v>
          </cell>
          <cell r="D47" t="e">
            <v>#REF!</v>
          </cell>
          <cell r="E47" t="e">
            <v>#REF!</v>
          </cell>
          <cell r="F47" t="e">
            <v>#REF!</v>
          </cell>
          <cell r="G47" t="e">
            <v>#REF!</v>
          </cell>
          <cell r="H47" t="e">
            <v>#REF!</v>
          </cell>
          <cell r="I47" t="e">
            <v>#REF!</v>
          </cell>
          <cell r="J47" t="e">
            <v>#REF!</v>
          </cell>
          <cell r="K47" t="e">
            <v>#REF!</v>
          </cell>
          <cell r="L47" t="e">
            <v>#REF!</v>
          </cell>
          <cell r="M47" t="e">
            <v>#REF!</v>
          </cell>
          <cell r="N47" t="e">
            <v>#REF!</v>
          </cell>
          <cell r="O47" t="e">
            <v>#REF!</v>
          </cell>
          <cell r="P47" t="e">
            <v>#REF!</v>
          </cell>
          <cell r="Q47" t="e">
            <v>#REF!</v>
          </cell>
          <cell r="R47" t="e">
            <v>#REF!</v>
          </cell>
          <cell r="S47" t="e">
            <v>#REF!</v>
          </cell>
          <cell r="T47" t="e">
            <v>#REF!</v>
          </cell>
        </row>
        <row r="49">
          <cell r="B49" t="str">
            <v>HVACElecHt</v>
          </cell>
          <cell r="C49" t="e">
            <v>#REF!</v>
          </cell>
          <cell r="D49" t="e">
            <v>#REF!</v>
          </cell>
          <cell r="E49" t="e">
            <v>#REF!</v>
          </cell>
          <cell r="F49" t="e">
            <v>#REF!</v>
          </cell>
          <cell r="G49">
            <v>6.7</v>
          </cell>
          <cell r="H49">
            <v>9.3000000000000007</v>
          </cell>
          <cell r="I49">
            <v>9.6</v>
          </cell>
          <cell r="J49">
            <v>6</v>
          </cell>
          <cell r="K49">
            <v>9</v>
          </cell>
          <cell r="L49">
            <v>3</v>
          </cell>
          <cell r="M49">
            <v>12.5</v>
          </cell>
          <cell r="N49">
            <v>14</v>
          </cell>
          <cell r="O49">
            <v>14</v>
          </cell>
          <cell r="P49">
            <v>9</v>
          </cell>
          <cell r="Q49">
            <v>15</v>
          </cell>
          <cell r="R49">
            <v>12.7</v>
          </cell>
          <cell r="S49">
            <v>8.5</v>
          </cell>
          <cell r="T49">
            <v>8.5</v>
          </cell>
        </row>
        <row r="50">
          <cell r="B50" t="str">
            <v>HVACGasHt</v>
          </cell>
          <cell r="C50" t="e">
            <v>#REF!</v>
          </cell>
          <cell r="D50" t="e">
            <v>#REF!</v>
          </cell>
          <cell r="E50" t="e">
            <v>#REF!</v>
          </cell>
          <cell r="F50" t="e">
            <v>#REF!</v>
          </cell>
          <cell r="G50">
            <v>4.5999999999999996</v>
          </cell>
          <cell r="H50">
            <v>6.4</v>
          </cell>
          <cell r="I50">
            <v>6.6999999999999993</v>
          </cell>
          <cell r="J50">
            <v>3.0999999999999996</v>
          </cell>
          <cell r="K50">
            <v>5.0999999999999996</v>
          </cell>
          <cell r="L50">
            <v>1.1000000000000001</v>
          </cell>
          <cell r="M50">
            <v>7.6</v>
          </cell>
          <cell r="N50">
            <v>10.1</v>
          </cell>
          <cell r="O50">
            <v>10.1</v>
          </cell>
          <cell r="P50">
            <v>5.0999999999999996</v>
          </cell>
          <cell r="Q50">
            <v>9.1999999999999993</v>
          </cell>
          <cell r="R50">
            <v>7.8000000000000007</v>
          </cell>
          <cell r="S50">
            <v>4.5999999999999996</v>
          </cell>
          <cell r="T50">
            <v>4.5999999999999996</v>
          </cell>
        </row>
        <row r="51">
          <cell r="B51" t="str">
            <v>HVACHtPmpHt</v>
          </cell>
          <cell r="C51" t="e">
            <v>#REF!</v>
          </cell>
          <cell r="D51" t="e">
            <v>#REF!</v>
          </cell>
          <cell r="E51" t="e">
            <v>#REF!</v>
          </cell>
          <cell r="F51" t="e">
            <v>#REF!</v>
          </cell>
          <cell r="G51">
            <v>5.6</v>
          </cell>
          <cell r="H51">
            <v>7.8</v>
          </cell>
          <cell r="I51">
            <v>8.1</v>
          </cell>
          <cell r="J51">
            <v>4.5</v>
          </cell>
          <cell r="K51">
            <v>7</v>
          </cell>
          <cell r="L51">
            <v>2</v>
          </cell>
          <cell r="M51">
            <v>10</v>
          </cell>
          <cell r="N51">
            <v>12</v>
          </cell>
          <cell r="O51">
            <v>12</v>
          </cell>
          <cell r="P51">
            <v>7</v>
          </cell>
          <cell r="Q51">
            <v>12</v>
          </cell>
          <cell r="R51">
            <v>10.199999999999999</v>
          </cell>
          <cell r="S51">
            <v>6.5</v>
          </cell>
          <cell r="T51">
            <v>6.5</v>
          </cell>
        </row>
        <row r="52">
          <cell r="B52" t="str">
            <v>Elec HVAC EUI All Fuel Weighted Btype</v>
          </cell>
          <cell r="C52" t="e">
            <v>#REF!</v>
          </cell>
          <cell r="D52" t="e">
            <v>#REF!</v>
          </cell>
          <cell r="E52" t="e">
            <v>#REF!</v>
          </cell>
          <cell r="F52" t="e">
            <v>#REF!</v>
          </cell>
          <cell r="G52" t="e">
            <v>#REF!</v>
          </cell>
          <cell r="H52" t="e">
            <v>#REF!</v>
          </cell>
          <cell r="I52" t="e">
            <v>#REF!</v>
          </cell>
          <cell r="J52" t="e">
            <v>#REF!</v>
          </cell>
          <cell r="K52" t="e">
            <v>#REF!</v>
          </cell>
          <cell r="L52" t="e">
            <v>#REF!</v>
          </cell>
          <cell r="M52" t="e">
            <v>#REF!</v>
          </cell>
          <cell r="N52" t="e">
            <v>#REF!</v>
          </cell>
          <cell r="O52" t="e">
            <v>#REF!</v>
          </cell>
          <cell r="P52" t="e">
            <v>#REF!</v>
          </cell>
          <cell r="Q52" t="e">
            <v>#REF!</v>
          </cell>
          <cell r="R52" t="e">
            <v>#REF!</v>
          </cell>
          <cell r="S52" t="e">
            <v>#REF!</v>
          </cell>
          <cell r="T52" t="e">
            <v>#REF!</v>
          </cell>
        </row>
        <row r="53">
          <cell r="B53" t="str">
            <v>Elec HVAC EUI All Fuel Weighted Act</v>
          </cell>
          <cell r="C53" t="e">
            <v>#REF!</v>
          </cell>
          <cell r="F53" t="e">
            <v>#REF!</v>
          </cell>
          <cell r="J53" t="e">
            <v>#REF!</v>
          </cell>
          <cell r="M53" t="e">
            <v>#REF!</v>
          </cell>
        </row>
        <row r="64">
          <cell r="B64" t="str">
            <v>CBSA2001 e-EUI Raw - GasHt</v>
          </cell>
          <cell r="C64">
            <v>16</v>
          </cell>
          <cell r="D64">
            <v>15</v>
          </cell>
          <cell r="E64">
            <v>13</v>
          </cell>
          <cell r="F64">
            <v>29</v>
          </cell>
          <cell r="G64">
            <v>11</v>
          </cell>
          <cell r="H64">
            <v>16</v>
          </cell>
          <cell r="I64">
            <v>15</v>
          </cell>
          <cell r="J64">
            <v>6.2</v>
          </cell>
          <cell r="K64">
            <v>34</v>
          </cell>
          <cell r="L64">
            <v>12.6</v>
          </cell>
          <cell r="M64">
            <v>52</v>
          </cell>
          <cell r="O64">
            <v>40</v>
          </cell>
          <cell r="P64">
            <v>17</v>
          </cell>
          <cell r="Q64" t="str">
            <v>Q</v>
          </cell>
          <cell r="T64">
            <v>16</v>
          </cell>
        </row>
        <row r="65">
          <cell r="B65" t="str">
            <v>CBSA2001 e-EUI Corrected - GasHt</v>
          </cell>
          <cell r="F65">
            <v>35</v>
          </cell>
          <cell r="L65">
            <v>6.8</v>
          </cell>
          <cell r="Q65" t="str">
            <v>Q</v>
          </cell>
        </row>
        <row r="66">
          <cell r="B66" t="str">
            <v>CBSA2001 e-EUI Raw - GasHt - %ACT</v>
          </cell>
          <cell r="C66">
            <v>15</v>
          </cell>
          <cell r="F66">
            <v>18.5</v>
          </cell>
          <cell r="Q66" t="str">
            <v>Q</v>
          </cell>
        </row>
        <row r="67">
          <cell r="B67" t="str">
            <v>CBSA2001 g-EUI Raw - Gas Ht (kBtu/sf)</v>
          </cell>
          <cell r="J67">
            <v>29</v>
          </cell>
          <cell r="L67">
            <v>17</v>
          </cell>
          <cell r="M67">
            <v>73</v>
          </cell>
          <cell r="O67">
            <v>281</v>
          </cell>
          <cell r="P67">
            <v>120</v>
          </cell>
          <cell r="Q67" t="str">
            <v>Q</v>
          </cell>
          <cell r="T67">
            <v>50</v>
          </cell>
        </row>
        <row r="68">
          <cell r="C68">
            <v>27</v>
          </cell>
          <cell r="F68">
            <v>29</v>
          </cell>
        </row>
        <row r="70">
          <cell r="B70" t="str">
            <v>CBSA2001 e-EUI Raw - ElecHt</v>
          </cell>
          <cell r="C70">
            <v>20</v>
          </cell>
          <cell r="D70">
            <v>23</v>
          </cell>
          <cell r="E70">
            <v>15</v>
          </cell>
          <cell r="F70" t="str">
            <v>Q</v>
          </cell>
          <cell r="G70">
            <v>10</v>
          </cell>
          <cell r="H70">
            <v>28</v>
          </cell>
          <cell r="I70">
            <v>22</v>
          </cell>
          <cell r="J70">
            <v>17</v>
          </cell>
          <cell r="K70" t="str">
            <v>Q</v>
          </cell>
          <cell r="L70">
            <v>6.6</v>
          </cell>
          <cell r="M70">
            <v>38</v>
          </cell>
          <cell r="N70">
            <v>71</v>
          </cell>
          <cell r="O70">
            <v>45</v>
          </cell>
          <cell r="P70">
            <v>20</v>
          </cell>
          <cell r="Q70" t="str">
            <v>Q</v>
          </cell>
          <cell r="T70">
            <v>13</v>
          </cell>
        </row>
        <row r="71">
          <cell r="B71" t="str">
            <v>CBSA2001 e-EUI Corrected - ElectHt</v>
          </cell>
          <cell r="G71">
            <v>12</v>
          </cell>
          <cell r="H71">
            <v>30</v>
          </cell>
          <cell r="I71">
            <v>22</v>
          </cell>
          <cell r="Q71" t="str">
            <v>Q</v>
          </cell>
        </row>
        <row r="72">
          <cell r="B72" t="str">
            <v>CBSA2001 e-EUI Raw - ElecHt - %ACT</v>
          </cell>
          <cell r="C72">
            <v>19</v>
          </cell>
          <cell r="F72">
            <v>17</v>
          </cell>
          <cell r="Q72" t="str">
            <v>Q</v>
          </cell>
        </row>
        <row r="74">
          <cell r="B74" t="str">
            <v>CBECS1999 - West - AllHt - Mean</v>
          </cell>
          <cell r="C74">
            <v>17.600000000000001</v>
          </cell>
          <cell r="F74">
            <v>17.899999999999999</v>
          </cell>
          <cell r="J74">
            <v>8.1999999999999993</v>
          </cell>
          <cell r="L74">
            <v>5.4</v>
          </cell>
          <cell r="M74" t="str">
            <v>Q</v>
          </cell>
          <cell r="O74" t="str">
            <v>Q</v>
          </cell>
          <cell r="P74">
            <v>10.9</v>
          </cell>
          <cell r="Q74">
            <v>25.6</v>
          </cell>
          <cell r="R74">
            <v>15.9</v>
          </cell>
          <cell r="T74" t="str">
            <v>Q</v>
          </cell>
        </row>
        <row r="75">
          <cell r="B75" t="str">
            <v>CBECS1999 - West - AllHt - 95%CI</v>
          </cell>
        </row>
        <row r="76">
          <cell r="B76" t="str">
            <v>CBECS1999 - US - AllHt - Mean</v>
          </cell>
          <cell r="C76">
            <v>18.7</v>
          </cell>
          <cell r="F76">
            <v>14.7</v>
          </cell>
          <cell r="J76">
            <v>8.6999999999999993</v>
          </cell>
          <cell r="L76">
            <v>6.5</v>
          </cell>
          <cell r="M76">
            <v>49</v>
          </cell>
          <cell r="O76">
            <v>34</v>
          </cell>
          <cell r="P76">
            <v>12.7</v>
          </cell>
          <cell r="Q76">
            <v>27</v>
          </cell>
          <cell r="R76">
            <v>16.7</v>
          </cell>
          <cell r="T76">
            <v>24.4</v>
          </cell>
        </row>
        <row r="77">
          <cell r="B77" t="str">
            <v>CBECS1999 - US - AllHt - 95%CI</v>
          </cell>
          <cell r="C77" t="str">
            <v>17 - 21</v>
          </cell>
          <cell r="F77" t="str">
            <v>12 - 19</v>
          </cell>
          <cell r="J77" t="str">
            <v>7.8 - 9.6</v>
          </cell>
          <cell r="L77" t="str">
            <v>5.3 - 7.7</v>
          </cell>
          <cell r="M77" t="str">
            <v>37 - 60</v>
          </cell>
          <cell r="O77" t="str">
            <v>25 - 43</v>
          </cell>
          <cell r="P77" t="str">
            <v xml:space="preserve"> 11 - 14</v>
          </cell>
          <cell r="Q77" t="str">
            <v>25 - 29</v>
          </cell>
          <cell r="R77" t="str">
            <v>14 - 19</v>
          </cell>
          <cell r="T77" t="str">
            <v>18 - 31</v>
          </cell>
        </row>
        <row r="79">
          <cell r="B79" t="str">
            <v>CBECS2003 Mean US in kWh/sf</v>
          </cell>
          <cell r="C79">
            <v>17.3</v>
          </cell>
          <cell r="F79">
            <v>19.2</v>
          </cell>
          <cell r="J79">
            <v>11</v>
          </cell>
          <cell r="L79">
            <v>7.6</v>
          </cell>
          <cell r="M79">
            <v>49.4</v>
          </cell>
          <cell r="O79">
            <v>38.4</v>
          </cell>
          <cell r="P79">
            <v>13.5</v>
          </cell>
          <cell r="Q79">
            <v>27.5</v>
          </cell>
          <cell r="R79">
            <v>16.100000000000001</v>
          </cell>
          <cell r="S79">
            <v>12.5</v>
          </cell>
          <cell r="T79">
            <v>22.5</v>
          </cell>
        </row>
        <row r="80">
          <cell r="B80" t="str">
            <v>CBECS2003 Mean US in therms/sf</v>
          </cell>
          <cell r="C80">
            <v>0.28100000000000003</v>
          </cell>
          <cell r="F80">
            <v>0.33500000000000002</v>
          </cell>
          <cell r="J80">
            <v>0.38100000000000001</v>
          </cell>
          <cell r="L80">
            <v>0.24099999999999999</v>
          </cell>
          <cell r="M80">
            <v>0.51700000000000002</v>
          </cell>
          <cell r="O80">
            <v>1.45</v>
          </cell>
          <cell r="P80">
            <v>0.504</v>
          </cell>
          <cell r="Q80">
            <v>1.1299999999999999</v>
          </cell>
          <cell r="R80">
            <v>0.51800000000000002</v>
          </cell>
          <cell r="S80">
            <v>0.375</v>
          </cell>
          <cell r="T80">
            <v>0.69699999999999995</v>
          </cell>
        </row>
        <row r="83">
          <cell r="B83" t="str">
            <v>CBSA 2002-2004 New Bldg Elec in kWh/sf</v>
          </cell>
          <cell r="C83">
            <v>17.8</v>
          </cell>
          <cell r="F83">
            <v>21.6</v>
          </cell>
          <cell r="J83">
            <v>9.6</v>
          </cell>
          <cell r="K83">
            <v>12.7</v>
          </cell>
          <cell r="L83">
            <v>15.1</v>
          </cell>
          <cell r="M83">
            <v>46.6</v>
          </cell>
          <cell r="O83">
            <v>86.2</v>
          </cell>
          <cell r="P83">
            <v>10.6</v>
          </cell>
          <cell r="Q83">
            <v>25.3</v>
          </cell>
          <cell r="R83">
            <v>14.3</v>
          </cell>
          <cell r="S83">
            <v>13.3</v>
          </cell>
          <cell r="T83">
            <v>18.3</v>
          </cell>
        </row>
        <row r="84">
          <cell r="B84" t="str">
            <v>CBSA 2002-2004 New Bldg Gas in therms/sf</v>
          </cell>
          <cell r="C84">
            <v>0.11</v>
          </cell>
          <cell r="F84">
            <v>0.21</v>
          </cell>
          <cell r="J84">
            <v>0.3</v>
          </cell>
          <cell r="K84">
            <v>0.18</v>
          </cell>
          <cell r="L84">
            <v>0.18</v>
          </cell>
          <cell r="M84">
            <v>0.61</v>
          </cell>
          <cell r="O84">
            <v>1.57</v>
          </cell>
          <cell r="P84">
            <v>0.23</v>
          </cell>
          <cell r="Q84">
            <v>1.07</v>
          </cell>
          <cell r="R84">
            <v>0.69</v>
          </cell>
          <cell r="S84">
            <v>0.37</v>
          </cell>
          <cell r="T84">
            <v>0.22</v>
          </cell>
        </row>
        <row r="85">
          <cell r="B85" t="str">
            <v>CBSA 2002-2004 New Bldg All Fuel kBtu/sf</v>
          </cell>
          <cell r="C85">
            <v>71.7</v>
          </cell>
          <cell r="F85">
            <v>95.5</v>
          </cell>
          <cell r="J85">
            <v>61.4</v>
          </cell>
          <cell r="K85">
            <v>62.2</v>
          </cell>
          <cell r="L85">
            <v>70.5</v>
          </cell>
          <cell r="M85">
            <v>219.8</v>
          </cell>
          <cell r="O85">
            <v>451</v>
          </cell>
          <cell r="P85">
            <v>64</v>
          </cell>
          <cell r="Q85">
            <v>193.5</v>
          </cell>
          <cell r="R85">
            <v>111.8</v>
          </cell>
          <cell r="S85">
            <v>83.1</v>
          </cell>
          <cell r="T85">
            <v>102.5</v>
          </cell>
        </row>
        <row r="86">
          <cell r="B86" t="str">
            <v>CBSA 2002-2004 New Bldg Elec in kBtu/sf</v>
          </cell>
          <cell r="C86">
            <v>60.733600000000003</v>
          </cell>
          <cell r="F86">
            <v>73.699200000000005</v>
          </cell>
        </row>
        <row r="87">
          <cell r="B87" t="str">
            <v>CBSA 2002-2004 New Bldg Gas in kBtu/sf</v>
          </cell>
          <cell r="C87">
            <v>11</v>
          </cell>
          <cell r="F87">
            <v>21</v>
          </cell>
        </row>
        <row r="90">
          <cell r="C90" t="str">
            <v>Electricity Energy Intensity (kWh/square foot)</v>
          </cell>
        </row>
        <row r="91">
          <cell r="B91" t="str">
            <v>CBECS2003</v>
          </cell>
          <cell r="C91" t="str">
            <v xml:space="preserve">Total  </v>
          </cell>
          <cell r="D91" t="str">
            <v>Space Heat-
ing</v>
          </cell>
          <cell r="E91" t="str">
            <v>Cool-
ing</v>
          </cell>
          <cell r="F91" t="str">
            <v>Venti-
lation</v>
          </cell>
          <cell r="G91" t="str">
            <v>Water Heat-
ing</v>
          </cell>
          <cell r="H91" t="str">
            <v>Light-
ing</v>
          </cell>
          <cell r="I91" t="str">
            <v>Cook-
ing</v>
          </cell>
          <cell r="J91" t="str">
            <v>Refrig-
eration</v>
          </cell>
          <cell r="K91" t="str">
            <v>Office Equip-
ment</v>
          </cell>
          <cell r="L91" t="str">
            <v>Com-
puters</v>
          </cell>
          <cell r="M91" t="str">
            <v>Other</v>
          </cell>
          <cell r="O91" t="str">
            <v>Sum EQ, COMP, OTH</v>
          </cell>
          <cell r="P91" t="str">
            <v>HVAC EUI</v>
          </cell>
        </row>
        <row r="92">
          <cell r="B92" t="str">
            <v>Principal Building Activity</v>
          </cell>
        </row>
        <row r="93">
          <cell r="B93" t="str">
            <v>Education ....................</v>
          </cell>
          <cell r="C93">
            <v>11</v>
          </cell>
          <cell r="D93">
            <v>0.5</v>
          </cell>
          <cell r="E93">
            <v>2.2000000000000002</v>
          </cell>
          <cell r="F93">
            <v>2.5</v>
          </cell>
          <cell r="G93">
            <v>0.3</v>
          </cell>
          <cell r="H93">
            <v>3.4</v>
          </cell>
          <cell r="I93" t="str">
            <v>(*)</v>
          </cell>
          <cell r="J93">
            <v>0.5</v>
          </cell>
          <cell r="K93">
            <v>0.1</v>
          </cell>
          <cell r="L93">
            <v>1</v>
          </cell>
          <cell r="M93">
            <v>0.6</v>
          </cell>
          <cell r="O93">
            <v>1.7000000000000002</v>
          </cell>
          <cell r="P93">
            <v>5.2</v>
          </cell>
        </row>
        <row r="94">
          <cell r="B94" t="str">
            <v>Food Sales ...................</v>
          </cell>
          <cell r="C94">
            <v>49.4</v>
          </cell>
          <cell r="D94">
            <v>1.5</v>
          </cell>
          <cell r="E94">
            <v>2.9</v>
          </cell>
          <cell r="F94">
            <v>1.8</v>
          </cell>
          <cell r="G94" t="str">
            <v>Q</v>
          </cell>
          <cell r="H94">
            <v>10.9</v>
          </cell>
          <cell r="I94">
            <v>0.6</v>
          </cell>
          <cell r="J94">
            <v>28.2</v>
          </cell>
          <cell r="K94">
            <v>0.5</v>
          </cell>
          <cell r="L94">
            <v>0.4</v>
          </cell>
          <cell r="M94">
            <v>2.4</v>
          </cell>
          <cell r="O94">
            <v>3.3</v>
          </cell>
          <cell r="P94">
            <v>6.2</v>
          </cell>
        </row>
        <row r="95">
          <cell r="B95" t="str">
            <v>Food Service .................</v>
          </cell>
          <cell r="C95">
            <v>38.4</v>
          </cell>
          <cell r="D95">
            <v>1.8</v>
          </cell>
          <cell r="E95">
            <v>5</v>
          </cell>
          <cell r="F95">
            <v>4.3</v>
          </cell>
          <cell r="G95">
            <v>1.8</v>
          </cell>
          <cell r="H95">
            <v>7.5</v>
          </cell>
          <cell r="I95">
            <v>2.4</v>
          </cell>
          <cell r="J95">
            <v>12.3</v>
          </cell>
          <cell r="K95">
            <v>0.3</v>
          </cell>
          <cell r="L95">
            <v>0.3</v>
          </cell>
          <cell r="M95">
            <v>2.6</v>
          </cell>
          <cell r="O95">
            <v>3.2</v>
          </cell>
          <cell r="P95">
            <v>11.1</v>
          </cell>
        </row>
        <row r="96">
          <cell r="B96" t="str">
            <v>Health Care ..................</v>
          </cell>
          <cell r="C96">
            <v>22.9</v>
          </cell>
          <cell r="D96">
            <v>0.5</v>
          </cell>
          <cell r="E96">
            <v>3.1</v>
          </cell>
          <cell r="F96">
            <v>3.9</v>
          </cell>
          <cell r="G96">
            <v>0.2</v>
          </cell>
          <cell r="H96">
            <v>9.6999999999999993</v>
          </cell>
          <cell r="I96">
            <v>0.1</v>
          </cell>
          <cell r="J96">
            <v>0.8</v>
          </cell>
          <cell r="K96">
            <v>0.3</v>
          </cell>
          <cell r="L96">
            <v>0.9</v>
          </cell>
          <cell r="M96">
            <v>3.3</v>
          </cell>
          <cell r="O96">
            <v>4.5</v>
          </cell>
          <cell r="P96">
            <v>7.5</v>
          </cell>
        </row>
        <row r="97">
          <cell r="B97" t="str">
            <v xml:space="preserve">  Inpatient ..................</v>
          </cell>
          <cell r="C97">
            <v>27.5</v>
          </cell>
          <cell r="D97">
            <v>0.5</v>
          </cell>
          <cell r="E97">
            <v>3.8</v>
          </cell>
          <cell r="F97">
            <v>5.9</v>
          </cell>
          <cell r="G97">
            <v>0.3</v>
          </cell>
          <cell r="H97">
            <v>11.7</v>
          </cell>
          <cell r="I97">
            <v>0.1</v>
          </cell>
          <cell r="J97">
            <v>0.6</v>
          </cell>
          <cell r="K97">
            <v>0.3</v>
          </cell>
          <cell r="L97">
            <v>1</v>
          </cell>
          <cell r="M97">
            <v>3.2</v>
          </cell>
          <cell r="O97">
            <v>4.5</v>
          </cell>
          <cell r="P97">
            <v>10.199999999999999</v>
          </cell>
        </row>
        <row r="98">
          <cell r="B98" t="str">
            <v xml:space="preserve">  Outpatient .................</v>
          </cell>
          <cell r="C98">
            <v>16.100000000000001</v>
          </cell>
          <cell r="D98">
            <v>0.7</v>
          </cell>
          <cell r="E98">
            <v>2.1</v>
          </cell>
          <cell r="F98">
            <v>1</v>
          </cell>
          <cell r="G98">
            <v>0.1</v>
          </cell>
          <cell r="H98">
            <v>6.6</v>
          </cell>
          <cell r="I98" t="str">
            <v>(*)</v>
          </cell>
          <cell r="J98">
            <v>1</v>
          </cell>
          <cell r="K98">
            <v>0.4</v>
          </cell>
          <cell r="L98">
            <v>0.8</v>
          </cell>
          <cell r="M98">
            <v>3.5</v>
          </cell>
          <cell r="O98">
            <v>4.7</v>
          </cell>
          <cell r="P98">
            <v>3.8</v>
          </cell>
        </row>
        <row r="99">
          <cell r="B99" t="str">
            <v>Lodging ......................</v>
          </cell>
          <cell r="C99">
            <v>13.5</v>
          </cell>
          <cell r="D99">
            <v>0.8</v>
          </cell>
          <cell r="E99">
            <v>1.4</v>
          </cell>
          <cell r="F99">
            <v>0.8</v>
          </cell>
          <cell r="G99">
            <v>0.7</v>
          </cell>
          <cell r="H99">
            <v>7.1</v>
          </cell>
          <cell r="I99">
            <v>0.1</v>
          </cell>
          <cell r="J99">
            <v>0.7</v>
          </cell>
          <cell r="K99" t="str">
            <v>Q</v>
          </cell>
          <cell r="L99">
            <v>0.4</v>
          </cell>
          <cell r="M99">
            <v>1.4</v>
          </cell>
          <cell r="O99">
            <v>1.7999999999999998</v>
          </cell>
          <cell r="P99">
            <v>3</v>
          </cell>
        </row>
        <row r="100">
          <cell r="B100" t="str">
            <v>Mercantile ...................</v>
          </cell>
          <cell r="C100">
            <v>19.2</v>
          </cell>
          <cell r="D100">
            <v>1.5</v>
          </cell>
          <cell r="E100">
            <v>2.9</v>
          </cell>
          <cell r="F100">
            <v>1.8</v>
          </cell>
          <cell r="G100">
            <v>1</v>
          </cell>
          <cell r="H100">
            <v>8.1</v>
          </cell>
          <cell r="I100">
            <v>0.1</v>
          </cell>
          <cell r="J100">
            <v>1.3</v>
          </cell>
          <cell r="K100">
            <v>0.2</v>
          </cell>
          <cell r="L100">
            <v>0.3</v>
          </cell>
          <cell r="M100">
            <v>2.2000000000000002</v>
          </cell>
          <cell r="O100">
            <v>2.7</v>
          </cell>
          <cell r="P100">
            <v>6.2</v>
          </cell>
        </row>
      </sheetData>
      <sheetData sheetId="17">
        <row r="11">
          <cell r="B11" t="str">
            <v>Water Using Devices</v>
          </cell>
          <cell r="C11" t="str">
            <v>Pre-Rinse Spray Valve</v>
          </cell>
          <cell r="D11" t="str">
            <v>Pre-Rinse Spray Valve</v>
          </cell>
          <cell r="E11" t="str">
            <v>CBSA 2014</v>
          </cell>
          <cell r="F11" t="str">
            <v>Some</v>
          </cell>
          <cell r="H11" t="str">
            <v>Retro</v>
          </cell>
          <cell r="I11">
            <v>0</v>
          </cell>
        </row>
        <row r="17">
          <cell r="B17" t="str">
            <v>Envelope</v>
          </cell>
          <cell r="C17" t="str">
            <v>Glass</v>
          </cell>
          <cell r="D17" t="str">
            <v>Windows</v>
          </cell>
          <cell r="E17" t="str">
            <v>CBSA 2014</v>
          </cell>
          <cell r="F17" t="str">
            <v>All</v>
          </cell>
          <cell r="H17" t="str">
            <v>New</v>
          </cell>
          <cell r="I17">
            <v>0</v>
          </cell>
        </row>
        <row r="18">
          <cell r="B18" t="str">
            <v>HVAC System Improvements</v>
          </cell>
          <cell r="C18" t="str">
            <v>Advanced Rooftop Controller</v>
          </cell>
          <cell r="D18" t="str">
            <v>Advanced Rooftop Controller</v>
          </cell>
          <cell r="E18" t="str">
            <v>CBSA 2014</v>
          </cell>
          <cell r="F18" t="str">
            <v>Most</v>
          </cell>
          <cell r="H18" t="str">
            <v>New</v>
          </cell>
          <cell r="I18">
            <v>0</v>
          </cell>
        </row>
        <row r="19">
          <cell r="B19" t="str">
            <v>HVAC System Improvements</v>
          </cell>
          <cell r="C19" t="str">
            <v>Advanced Rooftop Controller</v>
          </cell>
          <cell r="D19" t="str">
            <v>Advanced Rooftop Controller</v>
          </cell>
          <cell r="E19" t="str">
            <v>CBSA 2014</v>
          </cell>
          <cell r="F19" t="str">
            <v>Most</v>
          </cell>
          <cell r="H19" t="str">
            <v>New</v>
          </cell>
          <cell r="I19">
            <v>0</v>
          </cell>
        </row>
        <row r="20">
          <cell r="B20" t="str">
            <v>HVAC System Improvements</v>
          </cell>
          <cell r="C20" t="str">
            <v>Advanced Rooftop Controller</v>
          </cell>
          <cell r="D20" t="str">
            <v>Advanced Rooftop Controller</v>
          </cell>
          <cell r="E20" t="str">
            <v>CBSA 2014</v>
          </cell>
          <cell r="F20" t="str">
            <v>Most</v>
          </cell>
          <cell r="H20" t="str">
            <v>New</v>
          </cell>
          <cell r="I20">
            <v>0</v>
          </cell>
        </row>
        <row r="21">
          <cell r="B21" t="str">
            <v>Envelope</v>
          </cell>
          <cell r="C21" t="str">
            <v>Variable Speed Chiller</v>
          </cell>
          <cell r="D21" t="str">
            <v>Variable Speed Chiller</v>
          </cell>
          <cell r="E21" t="str">
            <v>CBSA 2014</v>
          </cell>
          <cell r="F21" t="str">
            <v>Some</v>
          </cell>
          <cell r="H21" t="str">
            <v>New</v>
          </cell>
          <cell r="I21">
            <v>0</v>
          </cell>
        </row>
        <row r="22">
          <cell r="B22" t="str">
            <v>Envelope</v>
          </cell>
          <cell r="C22" t="str">
            <v>Variable Speed Chiller</v>
          </cell>
          <cell r="D22" t="str">
            <v>Variable Speed Chiller</v>
          </cell>
          <cell r="E22" t="str">
            <v>CBSA 2014</v>
          </cell>
          <cell r="F22" t="str">
            <v>Some</v>
          </cell>
          <cell r="H22" t="str">
            <v>New</v>
          </cell>
          <cell r="I22">
            <v>0</v>
          </cell>
        </row>
        <row r="23">
          <cell r="B23" t="str">
            <v>Whole Bldg/Meter Level System Improvements</v>
          </cell>
          <cell r="C23" t="str">
            <v>Commercial EM</v>
          </cell>
          <cell r="D23" t="str">
            <v>Commercial Energy Management For Complex systems</v>
          </cell>
          <cell r="E23" t="str">
            <v>CBSA 2014</v>
          </cell>
          <cell r="F23" t="str">
            <v>All</v>
          </cell>
          <cell r="H23" t="str">
            <v>New</v>
          </cell>
          <cell r="I23">
            <v>0</v>
          </cell>
        </row>
        <row r="24">
          <cell r="B24" t="str">
            <v>Whole Bldg/Meter Level System Improvements</v>
          </cell>
          <cell r="C24" t="str">
            <v>Commercial EM</v>
          </cell>
          <cell r="D24" t="str">
            <v>Commercial Energy Management For Complex systems</v>
          </cell>
          <cell r="E24" t="str">
            <v>CBSA 2014</v>
          </cell>
          <cell r="F24" t="str">
            <v>All</v>
          </cell>
          <cell r="H24" t="str">
            <v>New</v>
          </cell>
          <cell r="I24">
            <v>0</v>
          </cell>
        </row>
        <row r="25">
          <cell r="B25" t="str">
            <v>Whole Bldg/Meter Level System Improvements</v>
          </cell>
          <cell r="C25" t="str">
            <v>Commercial EM</v>
          </cell>
          <cell r="D25" t="str">
            <v>Commercial Energy Management For Complex systems</v>
          </cell>
          <cell r="E25" t="str">
            <v>CBSA 2014</v>
          </cell>
          <cell r="F25" t="str">
            <v>All</v>
          </cell>
          <cell r="H25" t="str">
            <v>New</v>
          </cell>
          <cell r="I25">
            <v>0</v>
          </cell>
        </row>
        <row r="26">
          <cell r="B26" t="str">
            <v>HVAC System Improvements</v>
          </cell>
          <cell r="C26" t="str">
            <v>Evaporative Assist Cooling</v>
          </cell>
          <cell r="D26" t="str">
            <v>Evaporative Assist Cooling</v>
          </cell>
          <cell r="E26" t="str">
            <v>CBSA 2014</v>
          </cell>
          <cell r="F26" t="str">
            <v>Some</v>
          </cell>
          <cell r="H26" t="str">
            <v>New</v>
          </cell>
          <cell r="I26">
            <v>0</v>
          </cell>
        </row>
        <row r="27">
          <cell r="B27" t="str">
            <v>HVAC System Improvements</v>
          </cell>
          <cell r="C27" t="str">
            <v>Evaporative Assist Cooling</v>
          </cell>
          <cell r="D27" t="str">
            <v>Evaporative Assist Cooling</v>
          </cell>
          <cell r="E27" t="str">
            <v>CBSA 2014</v>
          </cell>
          <cell r="F27" t="str">
            <v>Some</v>
          </cell>
          <cell r="H27" t="str">
            <v>New</v>
          </cell>
          <cell r="I27">
            <v>0</v>
          </cell>
        </row>
        <row r="28">
          <cell r="B28" t="e">
            <v>#N/A</v>
          </cell>
          <cell r="C28" t="str">
            <v>Low Pressure Distribution Complex HVAC</v>
          </cell>
          <cell r="D28" t="e">
            <v>#N/A</v>
          </cell>
          <cell r="E28" t="e">
            <v>#N/A</v>
          </cell>
          <cell r="F28" t="e">
            <v>#N/A</v>
          </cell>
          <cell r="H28" t="e">
            <v>#N/A</v>
          </cell>
          <cell r="I28" t="e">
            <v>#N/A</v>
          </cell>
        </row>
        <row r="29">
          <cell r="B29" t="str">
            <v>HVAC System Controls</v>
          </cell>
          <cell r="C29" t="str">
            <v>Demand Control Ventilation</v>
          </cell>
          <cell r="D29" t="str">
            <v>Demand Control Ventilation</v>
          </cell>
          <cell r="E29" t="str">
            <v>CBSA 2014</v>
          </cell>
          <cell r="F29" t="str">
            <v>All</v>
          </cell>
          <cell r="H29" t="str">
            <v>New</v>
          </cell>
          <cell r="I29">
            <v>0</v>
          </cell>
        </row>
        <row r="30">
          <cell r="B30" t="str">
            <v>HVAC System Controls</v>
          </cell>
          <cell r="C30" t="str">
            <v>Demand Control Ventilation</v>
          </cell>
          <cell r="D30" t="str">
            <v>Demand Control Ventilation</v>
          </cell>
          <cell r="E30" t="str">
            <v>CBSA 2014</v>
          </cell>
          <cell r="F30" t="str">
            <v>All</v>
          </cell>
          <cell r="H30" t="str">
            <v>New</v>
          </cell>
          <cell r="I30">
            <v>0</v>
          </cell>
        </row>
        <row r="31">
          <cell r="B31" t="str">
            <v>HVAC System Controls</v>
          </cell>
          <cell r="C31" t="str">
            <v>Demand Control Ventilation</v>
          </cell>
          <cell r="D31" t="str">
            <v>Demand Control Ventilation</v>
          </cell>
          <cell r="E31" t="str">
            <v>CBSA 2014</v>
          </cell>
          <cell r="F31" t="str">
            <v>All</v>
          </cell>
          <cell r="H31" t="str">
            <v>New</v>
          </cell>
          <cell r="I31">
            <v>0</v>
          </cell>
        </row>
        <row r="32">
          <cell r="B32" t="str">
            <v>Pumps and Fans</v>
          </cell>
          <cell r="C32" t="str">
            <v>Premium Fume Hood</v>
          </cell>
          <cell r="D32" t="str">
            <v>Premium Fume Hood</v>
          </cell>
          <cell r="E32" t="str">
            <v>CBSA 2014</v>
          </cell>
          <cell r="F32" t="str">
            <v>Some</v>
          </cell>
          <cell r="H32" t="str">
            <v>NR</v>
          </cell>
          <cell r="I32">
            <v>0</v>
          </cell>
        </row>
        <row r="33">
          <cell r="B33" t="str">
            <v>Pumps and Fans</v>
          </cell>
          <cell r="C33" t="str">
            <v>DCV Restaurant Hood</v>
          </cell>
          <cell r="D33" t="str">
            <v>DCV Restaurant Hood</v>
          </cell>
          <cell r="E33" t="str">
            <v>CBSA 2014</v>
          </cell>
          <cell r="F33" t="str">
            <v>Restaurant</v>
          </cell>
          <cell r="H33" t="str">
            <v>Retro</v>
          </cell>
          <cell r="I33">
            <v>0</v>
          </cell>
        </row>
        <row r="34">
          <cell r="B34" t="str">
            <v>Pumps and Fans</v>
          </cell>
          <cell r="C34" t="str">
            <v>DCV Parking Garage</v>
          </cell>
          <cell r="D34" t="str">
            <v>DCV Parking Garage</v>
          </cell>
          <cell r="E34" t="str">
            <v>CBSA 2014</v>
          </cell>
          <cell r="F34" t="str">
            <v>All</v>
          </cell>
          <cell r="H34" t="str">
            <v>Retro</v>
          </cell>
          <cell r="I34" t="str">
            <v>x</v>
          </cell>
        </row>
        <row r="35">
          <cell r="B35" t="str">
            <v>Envelope</v>
          </cell>
          <cell r="C35" t="str">
            <v>Weatherization - School</v>
          </cell>
          <cell r="D35" t="str">
            <v>Weatherization - School</v>
          </cell>
          <cell r="E35" t="str">
            <v>CBSA 2014</v>
          </cell>
          <cell r="F35" t="str">
            <v>K-12</v>
          </cell>
          <cell r="H35" t="str">
            <v>Retro</v>
          </cell>
          <cell r="I35" t="str">
            <v>x</v>
          </cell>
        </row>
        <row r="36">
          <cell r="B36" t="str">
            <v>Computer Technologies</v>
          </cell>
          <cell r="C36" t="str">
            <v>Energy Recovery Ventilator</v>
          </cell>
          <cell r="D36" t="str">
            <v>Heat Recovery Ventilation</v>
          </cell>
          <cell r="E36" t="str">
            <v>CBSA 20154</v>
          </cell>
          <cell r="F36" t="str">
            <v>All</v>
          </cell>
          <cell r="H36" t="str">
            <v>NR</v>
          </cell>
          <cell r="I36">
            <v>0</v>
          </cell>
        </row>
        <row r="37">
          <cell r="B37" t="str">
            <v>Heat Recovery</v>
          </cell>
          <cell r="C37" t="str">
            <v>AC Heat Recovery for Water Heating</v>
          </cell>
          <cell r="D37" t="str">
            <v>AC Heat Recovery for Water Heating</v>
          </cell>
          <cell r="E37" t="str">
            <v>CBSA 2014</v>
          </cell>
          <cell r="F37" t="str">
            <v>All</v>
          </cell>
          <cell r="H37" t="str">
            <v>NR</v>
          </cell>
          <cell r="I37" t="str">
            <v>x</v>
          </cell>
        </row>
        <row r="38">
          <cell r="B38" t="str">
            <v>Whole Bldg/Meter Level System Improvements</v>
          </cell>
          <cell r="C38" t="str">
            <v>Room Occupancy Sensors in Lodging</v>
          </cell>
          <cell r="D38" t="str">
            <v>Room Occupancy Sensors in Lodging</v>
          </cell>
          <cell r="E38" t="str">
            <v>CBSA 2014</v>
          </cell>
          <cell r="F38" t="str">
            <v>Lodging</v>
          </cell>
          <cell r="H38" t="str">
            <v>Retro</v>
          </cell>
          <cell r="I38" t="str">
            <v>x</v>
          </cell>
        </row>
        <row r="39">
          <cell r="B39" t="str">
            <v>HVAC System Improvements</v>
          </cell>
          <cell r="C39" t="str">
            <v>Chiller - chilled water retrofit</v>
          </cell>
          <cell r="D39" t="str">
            <v>Chiller - chilled water retrofit</v>
          </cell>
          <cell r="E39" t="str">
            <v>CBSA 2014</v>
          </cell>
          <cell r="F39" t="str">
            <v>Some</v>
          </cell>
          <cell r="H39" t="str">
            <v>Retro</v>
          </cell>
          <cell r="I39" t="str">
            <v>x</v>
          </cell>
        </row>
        <row r="40">
          <cell r="B40" t="str">
            <v>HVAC System Improvements</v>
          </cell>
          <cell r="C40" t="str">
            <v>Chiller - equip retrofits</v>
          </cell>
          <cell r="D40" t="str">
            <v>Chiller - equip retrofits</v>
          </cell>
          <cell r="E40" t="str">
            <v>CBSA 2014</v>
          </cell>
          <cell r="F40" t="str">
            <v>Some</v>
          </cell>
          <cell r="H40" t="str">
            <v>Retro</v>
          </cell>
          <cell r="I40" t="str">
            <v>x</v>
          </cell>
        </row>
        <row r="41">
          <cell r="B41" t="str">
            <v>Pool System Improvements</v>
          </cell>
          <cell r="C41" t="str">
            <v>Pool Blankets</v>
          </cell>
          <cell r="D41" t="str">
            <v>Pool Blankets</v>
          </cell>
          <cell r="E41" t="str">
            <v>CBSA 2014</v>
          </cell>
          <cell r="F41" t="str">
            <v>Some</v>
          </cell>
          <cell r="H41" t="str">
            <v>Retro</v>
          </cell>
          <cell r="I41" t="str">
            <v>x</v>
          </cell>
        </row>
        <row r="42">
          <cell r="B42" t="str">
            <v>HVAC System Controls</v>
          </cell>
          <cell r="C42" t="str">
            <v>Web-Enabled Thermostats</v>
          </cell>
          <cell r="D42" t="str">
            <v>Web-Enabled Thermostats</v>
          </cell>
          <cell r="E42" t="str">
            <v>CBSA 2014</v>
          </cell>
          <cell r="F42" t="str">
            <v>Some</v>
          </cell>
          <cell r="H42" t="str">
            <v>Retro</v>
          </cell>
          <cell r="I42" t="str">
            <v>x</v>
          </cell>
        </row>
        <row r="43">
          <cell r="B43" t="str">
            <v>HVAC System Controls</v>
          </cell>
          <cell r="C43" t="str">
            <v>Garage CO2 ventilation</v>
          </cell>
          <cell r="D43" t="str">
            <v>Garage CO2 ventilation</v>
          </cell>
          <cell r="E43" t="str">
            <v>CBSA 2014</v>
          </cell>
          <cell r="F43" t="str">
            <v>Some</v>
          </cell>
          <cell r="H43" t="str">
            <v>Retro</v>
          </cell>
          <cell r="I43" t="str">
            <v>x</v>
          </cell>
        </row>
        <row r="44">
          <cell r="B44" t="str">
            <v>Pumps and Fans</v>
          </cell>
          <cell r="C44" t="str">
            <v>Circ Pump ECM and drive</v>
          </cell>
          <cell r="D44" t="str">
            <v>Circ Pump ECM and drive</v>
          </cell>
          <cell r="E44" t="str">
            <v>CBSA 2014</v>
          </cell>
          <cell r="F44" t="str">
            <v>Some</v>
          </cell>
          <cell r="H44" t="str">
            <v>Retro</v>
          </cell>
          <cell r="I44" t="str">
            <v>x</v>
          </cell>
        </row>
        <row r="45">
          <cell r="B45" t="str">
            <v>HVAC System Improvements</v>
          </cell>
          <cell r="C45" t="str">
            <v>VRF</v>
          </cell>
          <cell r="D45" t="str">
            <v>Variable Refrigerant Flow</v>
          </cell>
          <cell r="E45" t="str">
            <v>CBSA 2014</v>
          </cell>
          <cell r="F45" t="str">
            <v>Some</v>
          </cell>
          <cell r="H45" t="str">
            <v>New</v>
          </cell>
          <cell r="I45" t="str">
            <v>x</v>
          </cell>
        </row>
        <row r="46">
          <cell r="B46" t="str">
            <v>HVAC System Improvements</v>
          </cell>
          <cell r="C46" t="str">
            <v>VRF</v>
          </cell>
          <cell r="D46" t="str">
            <v>Variable Refrigerant Flow</v>
          </cell>
          <cell r="E46" t="str">
            <v>CBSA 2014</v>
          </cell>
          <cell r="F46" t="str">
            <v>Some</v>
          </cell>
          <cell r="H46" t="str">
            <v>New</v>
          </cell>
          <cell r="I46" t="str">
            <v>x</v>
          </cell>
        </row>
        <row r="47">
          <cell r="B47" t="str">
            <v>HVAC System Improvements</v>
          </cell>
          <cell r="C47" t="str">
            <v>Evaporator Roof Top HVAC</v>
          </cell>
          <cell r="D47" t="str">
            <v>Evaporator Roof Top HVAC</v>
          </cell>
          <cell r="E47" t="str">
            <v>CBSA 2014</v>
          </cell>
          <cell r="F47" t="str">
            <v>Some</v>
          </cell>
          <cell r="H47" t="str">
            <v>Retro</v>
          </cell>
          <cell r="I47" t="str">
            <v>x</v>
          </cell>
        </row>
        <row r="48">
          <cell r="B48" t="str">
            <v>Envelope</v>
          </cell>
          <cell r="C48" t="str">
            <v>Secondary Glazing Systems</v>
          </cell>
          <cell r="D48" t="str">
            <v>Secondary Glazing Systems</v>
          </cell>
          <cell r="E48" t="str">
            <v>CBSA 2014</v>
          </cell>
          <cell r="F48" t="str">
            <v>All</v>
          </cell>
          <cell r="H48" t="str">
            <v>Retro</v>
          </cell>
          <cell r="I48" t="str">
            <v>x</v>
          </cell>
        </row>
        <row r="49">
          <cell r="B49" t="str">
            <v>Lamps/Ballasts/Fixtures</v>
          </cell>
          <cell r="C49" t="str">
            <v>LPD Package</v>
          </cell>
          <cell r="D49" t="str">
            <v>Lighting Power Density</v>
          </cell>
          <cell r="E49" t="str">
            <v>CBSA 2014</v>
          </cell>
          <cell r="F49" t="str">
            <v>All</v>
          </cell>
          <cell r="H49" t="str">
            <v>New</v>
          </cell>
          <cell r="I49">
            <v>0</v>
          </cell>
        </row>
        <row r="50">
          <cell r="B50" t="str">
            <v>Lamps/Ballasts/Fixtures</v>
          </cell>
          <cell r="C50" t="str">
            <v>LPD Package</v>
          </cell>
          <cell r="D50" t="str">
            <v>Lighting Power Density</v>
          </cell>
          <cell r="E50" t="str">
            <v>CBSA 2014</v>
          </cell>
          <cell r="F50" t="str">
            <v>All</v>
          </cell>
          <cell r="H50" t="str">
            <v>New</v>
          </cell>
          <cell r="I50">
            <v>0</v>
          </cell>
        </row>
        <row r="51">
          <cell r="B51" t="str">
            <v>Lamps/Ballasts/Fixtures</v>
          </cell>
          <cell r="C51" t="str">
            <v>LPD Package</v>
          </cell>
          <cell r="D51" t="str">
            <v>Lighting Power Density</v>
          </cell>
          <cell r="E51" t="str">
            <v>CBSA 2014</v>
          </cell>
          <cell r="F51" t="str">
            <v>All</v>
          </cell>
          <cell r="H51" t="str">
            <v>New</v>
          </cell>
          <cell r="I51">
            <v>0</v>
          </cell>
        </row>
        <row r="52">
          <cell r="B52" t="str">
            <v>Lighting Controls</v>
          </cell>
          <cell r="C52" t="str">
            <v>Top Daylighting</v>
          </cell>
          <cell r="D52" t="str">
            <v>Daylighting with Skylights</v>
          </cell>
          <cell r="E52" t="str">
            <v>CBSA 2014</v>
          </cell>
          <cell r="F52" t="str">
            <v>All</v>
          </cell>
          <cell r="H52" t="str">
            <v>New</v>
          </cell>
          <cell r="I52">
            <v>0</v>
          </cell>
        </row>
        <row r="53">
          <cell r="B53" t="str">
            <v>Lighting Controls</v>
          </cell>
          <cell r="C53" t="str">
            <v>Perimeter Daylighting Controls Advanced</v>
          </cell>
          <cell r="D53" t="str">
            <v>Daylighting with Windows</v>
          </cell>
          <cell r="E53" t="str">
            <v>CBSA 2014</v>
          </cell>
          <cell r="F53" t="str">
            <v>All</v>
          </cell>
          <cell r="H53" t="str">
            <v>New</v>
          </cell>
          <cell r="I53">
            <v>0</v>
          </cell>
        </row>
        <row r="54">
          <cell r="B54" t="str">
            <v>Lighting Controls</v>
          </cell>
          <cell r="C54" t="str">
            <v>Perimeter Daylighting Controls Advanced</v>
          </cell>
          <cell r="D54" t="str">
            <v>Daylighting with Windows</v>
          </cell>
          <cell r="E54" t="str">
            <v>CBSA 2014</v>
          </cell>
          <cell r="F54" t="str">
            <v>All</v>
          </cell>
          <cell r="H54" t="str">
            <v>New</v>
          </cell>
          <cell r="I54">
            <v>0</v>
          </cell>
        </row>
        <row r="55">
          <cell r="B55" t="str">
            <v>Lighting Controls</v>
          </cell>
          <cell r="C55" t="str">
            <v>Lighting Controls Interior</v>
          </cell>
          <cell r="D55" t="str">
            <v>Lighting Controls Interior</v>
          </cell>
          <cell r="E55" t="str">
            <v>CBSA 2014</v>
          </cell>
          <cell r="F55" t="str">
            <v>All</v>
          </cell>
          <cell r="H55" t="str">
            <v>New</v>
          </cell>
          <cell r="I55">
            <v>0</v>
          </cell>
        </row>
        <row r="61">
          <cell r="B61" t="str">
            <v>Lamps/Ballasts/Fixtures</v>
          </cell>
          <cell r="C61" t="str">
            <v>Parking Lighting</v>
          </cell>
          <cell r="D61" t="str">
            <v>Parking Lighting</v>
          </cell>
          <cell r="E61" t="str">
            <v>CBSA 2014</v>
          </cell>
          <cell r="F61" t="str">
            <v>All</v>
          </cell>
          <cell r="H61" t="str">
            <v>New</v>
          </cell>
          <cell r="I61">
            <v>0</v>
          </cell>
        </row>
        <row r="62">
          <cell r="B62" t="str">
            <v>Lamps/Ballasts/Fixtures</v>
          </cell>
          <cell r="C62" t="str">
            <v>Parking Lighting</v>
          </cell>
          <cell r="D62" t="str">
            <v>Parking Lighting</v>
          </cell>
          <cell r="E62" t="str">
            <v>CBSA 2014</v>
          </cell>
          <cell r="F62" t="str">
            <v>All</v>
          </cell>
          <cell r="H62" t="str">
            <v>New</v>
          </cell>
          <cell r="I62">
            <v>0</v>
          </cell>
        </row>
        <row r="63">
          <cell r="B63" t="e">
            <v>#N/A</v>
          </cell>
          <cell r="C63" t="str">
            <v>Bi-Level Stiarwell Lighting</v>
          </cell>
          <cell r="D63" t="e">
            <v>#N/A</v>
          </cell>
          <cell r="E63" t="e">
            <v>#N/A</v>
          </cell>
          <cell r="F63" t="e">
            <v>#N/A</v>
          </cell>
          <cell r="H63" t="e">
            <v>#N/A</v>
          </cell>
          <cell r="I63" t="e">
            <v>#N/A</v>
          </cell>
        </row>
        <row r="64">
          <cell r="B64" t="str">
            <v>Motors</v>
          </cell>
          <cell r="C64" t="str">
            <v>ECM-VAV</v>
          </cell>
          <cell r="D64" t="str">
            <v>ECM Motors on Variable Air Volume Boxes</v>
          </cell>
          <cell r="E64" t="str">
            <v>CBSA 2014</v>
          </cell>
          <cell r="F64" t="str">
            <v>All</v>
          </cell>
          <cell r="H64" t="str">
            <v>New</v>
          </cell>
          <cell r="I64">
            <v>0</v>
          </cell>
        </row>
        <row r="65">
          <cell r="B65" t="str">
            <v>Motors</v>
          </cell>
          <cell r="C65" t="str">
            <v>ECM-VAV</v>
          </cell>
          <cell r="D65" t="str">
            <v>ECM Motors on Variable Air Volume Boxes</v>
          </cell>
          <cell r="E65" t="str">
            <v>CBSA 2014</v>
          </cell>
          <cell r="F65" t="str">
            <v>All</v>
          </cell>
          <cell r="H65" t="str">
            <v>New</v>
          </cell>
          <cell r="I65">
            <v>0</v>
          </cell>
        </row>
        <row r="66">
          <cell r="B66" t="str">
            <v>Pool System Improvements</v>
          </cell>
          <cell r="C66" t="str">
            <v>Pool pumps</v>
          </cell>
          <cell r="D66" t="str">
            <v>Pool pumps</v>
          </cell>
          <cell r="E66" t="str">
            <v>CBSA 2014</v>
          </cell>
          <cell r="F66" t="str">
            <v>Some</v>
          </cell>
          <cell r="H66" t="str">
            <v>Retro</v>
          </cell>
          <cell r="I66" t="str">
            <v>x</v>
          </cell>
        </row>
        <row r="67">
          <cell r="B67" t="str">
            <v>Motors</v>
          </cell>
          <cell r="C67" t="str">
            <v>MotorsRewind</v>
          </cell>
          <cell r="D67" t="str">
            <v>Motors - Rewind</v>
          </cell>
          <cell r="E67" t="str">
            <v>CBSA 2014</v>
          </cell>
          <cell r="F67" t="str">
            <v>All</v>
          </cell>
          <cell r="H67" t="str">
            <v>New</v>
          </cell>
          <cell r="I67" t="str">
            <v>x</v>
          </cell>
        </row>
        <row r="68">
          <cell r="B68" t="str">
            <v>Motors</v>
          </cell>
          <cell r="C68" t="str">
            <v>MotorsRewind</v>
          </cell>
          <cell r="D68" t="str">
            <v>Motors - Rewind</v>
          </cell>
          <cell r="E68" t="str">
            <v>CBSA 2014</v>
          </cell>
          <cell r="F68" t="str">
            <v>All</v>
          </cell>
          <cell r="H68" t="str">
            <v>New</v>
          </cell>
          <cell r="I68" t="str">
            <v>x</v>
          </cell>
        </row>
        <row r="69">
          <cell r="B69" t="str">
            <v>Process Loads System Improvements</v>
          </cell>
          <cell r="C69" t="str">
            <v>Municipal Sewage Treatment</v>
          </cell>
          <cell r="D69" t="str">
            <v>Municipal Sewage Treatment</v>
          </cell>
          <cell r="E69" t="str">
            <v>2013 EPA Flow rates</v>
          </cell>
          <cell r="F69" t="str">
            <v>Non-Building</v>
          </cell>
          <cell r="H69" t="str">
            <v>Retro</v>
          </cell>
          <cell r="I69">
            <v>0</v>
          </cell>
        </row>
        <row r="70">
          <cell r="B70" t="str">
            <v>Process Loads System Improvements</v>
          </cell>
          <cell r="C70" t="str">
            <v>Municipal Water Supply</v>
          </cell>
          <cell r="D70" t="str">
            <v>Municipal Water Supply</v>
          </cell>
          <cell r="E70" t="str">
            <v>2013 EPA Flow rates</v>
          </cell>
          <cell r="F70" t="str">
            <v>Non-Building</v>
          </cell>
          <cell r="H70" t="str">
            <v>Retro</v>
          </cell>
          <cell r="I70">
            <v>0</v>
          </cell>
        </row>
        <row r="71">
          <cell r="B71" t="str">
            <v>Process Loads System Controls</v>
          </cell>
          <cell r="C71" t="str">
            <v>Engine Generator Block Heaters</v>
          </cell>
          <cell r="D71" t="str">
            <v>Engine Generator Block Heaters</v>
          </cell>
          <cell r="E71" t="str">
            <v>No Control</v>
          </cell>
          <cell r="F71" t="str">
            <v>All</v>
          </cell>
          <cell r="H71" t="str">
            <v>Retro</v>
          </cell>
          <cell r="I71" t="str">
            <v>x</v>
          </cell>
        </row>
        <row r="72">
          <cell r="B72" t="str">
            <v>Refrigeration System Improvements</v>
          </cell>
          <cell r="C72" t="str">
            <v>Grocery Refrigeration Bundle</v>
          </cell>
          <cell r="D72" t="str">
            <v>Grocery Refrigeration Bundle</v>
          </cell>
          <cell r="E72" t="str">
            <v>CBSA 2014</v>
          </cell>
          <cell r="F72" t="str">
            <v>Grocery</v>
          </cell>
          <cell r="H72" t="str">
            <v>Retro</v>
          </cell>
          <cell r="I72">
            <v>0</v>
          </cell>
        </row>
        <row r="73">
          <cell r="B73" t="str">
            <v>Packaged Refrigeration</v>
          </cell>
          <cell r="C73" t="str">
            <v>Packaged Refrigeration Equipment</v>
          </cell>
          <cell r="D73" t="str">
            <v>Packaged Refrigeration Equipment</v>
          </cell>
          <cell r="E73" t="str">
            <v>CBSA 2014</v>
          </cell>
          <cell r="F73" t="str">
            <v>Grocery</v>
          </cell>
          <cell r="H73" t="str">
            <v>New</v>
          </cell>
          <cell r="I73">
            <v>0</v>
          </cell>
        </row>
        <row r="74">
          <cell r="B74" t="str">
            <v>Refrigeration System Improvements</v>
          </cell>
          <cell r="C74" t="str">
            <v>Appliances - Freezers</v>
          </cell>
          <cell r="D74" t="str">
            <v>Appliances - Freezers</v>
          </cell>
          <cell r="E74" t="str">
            <v>Fed Std 2014</v>
          </cell>
          <cell r="F74" t="str">
            <v>All</v>
          </cell>
          <cell r="H74" t="str">
            <v>NR</v>
          </cell>
          <cell r="I74" t="str">
            <v>x</v>
          </cell>
        </row>
        <row r="75">
          <cell r="B75" t="str">
            <v>Refrigeration System Improvements</v>
          </cell>
          <cell r="C75" t="str">
            <v>Appliances - Refrigerators</v>
          </cell>
          <cell r="D75" t="str">
            <v>Appliances - Refrigerators</v>
          </cell>
          <cell r="E75" t="str">
            <v>Fed Std 2014</v>
          </cell>
          <cell r="F75" t="str">
            <v>All</v>
          </cell>
          <cell r="H75" t="str">
            <v>NR</v>
          </cell>
          <cell r="I75" t="str">
            <v>x</v>
          </cell>
        </row>
        <row r="76">
          <cell r="B76" t="str">
            <v>Refrigeration System Controls</v>
          </cell>
          <cell r="C76" t="str">
            <v>Water Cooler Controls</v>
          </cell>
          <cell r="D76" t="str">
            <v>Water Cooler Controls</v>
          </cell>
          <cell r="E76" t="str">
            <v>Uncontrolled</v>
          </cell>
          <cell r="F76" t="str">
            <v>Some</v>
          </cell>
          <cell r="H76" t="str">
            <v>NR</v>
          </cell>
          <cell r="I76" t="str">
            <v>x</v>
          </cell>
        </row>
        <row r="77">
          <cell r="B77" t="str">
            <v>Water Using Devices</v>
          </cell>
          <cell r="C77" t="str">
            <v>WHTanks</v>
          </cell>
          <cell r="D77" t="str">
            <v>DHW - Efficient Tanks</v>
          </cell>
          <cell r="E77" t="str">
            <v>CBSA 2014</v>
          </cell>
          <cell r="F77" t="str">
            <v>Some</v>
          </cell>
          <cell r="H77" t="str">
            <v>New</v>
          </cell>
          <cell r="I77">
            <v>0</v>
          </cell>
        </row>
        <row r="78">
          <cell r="B78" t="str">
            <v>Water Using Devices</v>
          </cell>
          <cell r="C78" t="str">
            <v>WHTanks</v>
          </cell>
          <cell r="D78" t="str">
            <v>DHW - Efficient Tanks</v>
          </cell>
          <cell r="E78" t="str">
            <v>CBSA 2014</v>
          </cell>
          <cell r="F78" t="str">
            <v>Some</v>
          </cell>
          <cell r="H78" t="str">
            <v>New</v>
          </cell>
          <cell r="I78">
            <v>0</v>
          </cell>
        </row>
        <row r="79">
          <cell r="B79" t="str">
            <v>Water Using Devices</v>
          </cell>
          <cell r="C79" t="str">
            <v>Appliances - Clothes Washers</v>
          </cell>
          <cell r="D79" t="str">
            <v>Appliances - Clothes Washers</v>
          </cell>
          <cell r="E79" t="str">
            <v>CBSA 2014</v>
          </cell>
          <cell r="F79" t="str">
            <v>Some</v>
          </cell>
          <cell r="H79" t="str">
            <v>NR</v>
          </cell>
          <cell r="I79" t="str">
            <v>x</v>
          </cell>
        </row>
        <row r="80">
          <cell r="B80" t="str">
            <v>Water Using Devices</v>
          </cell>
          <cell r="C80" t="str">
            <v>Showerheads</v>
          </cell>
          <cell r="D80" t="str">
            <v>DHW - Showerheads</v>
          </cell>
          <cell r="E80" t="str">
            <v>2.5 GPM</v>
          </cell>
          <cell r="F80" t="str">
            <v>Some</v>
          </cell>
          <cell r="H80" t="str">
            <v>Retro</v>
          </cell>
          <cell r="I80" t="str">
            <v>x</v>
          </cell>
        </row>
        <row r="81">
          <cell r="B81" t="str">
            <v>Water Using Devices</v>
          </cell>
          <cell r="C81" t="str">
            <v>Water Heating - GFHX</v>
          </cell>
          <cell r="D81" t="str">
            <v>Water Heating - GFHX</v>
          </cell>
          <cell r="E81" t="str">
            <v>No Heat Recovery</v>
          </cell>
          <cell r="F81" t="str">
            <v>All</v>
          </cell>
          <cell r="H81" t="str">
            <v>New</v>
          </cell>
          <cell r="I81" t="str">
            <v>x</v>
          </cell>
        </row>
        <row r="82">
          <cell r="B82" t="str">
            <v>Water Using Devices</v>
          </cell>
          <cell r="C82" t="str">
            <v>Demand Control Circulating system DHW</v>
          </cell>
          <cell r="D82" t="str">
            <v>Demand Control Circulating system DHW</v>
          </cell>
          <cell r="E82" t="str">
            <v>CBSA 2014</v>
          </cell>
          <cell r="F82" t="str">
            <v>Some</v>
          </cell>
          <cell r="H82" t="str">
            <v>Retro</v>
          </cell>
          <cell r="I82" t="str">
            <v>x</v>
          </cell>
        </row>
        <row r="83">
          <cell r="B83" t="str">
            <v>Water Heaters</v>
          </cell>
          <cell r="C83" t="str">
            <v>Central HPWH MF</v>
          </cell>
          <cell r="D83" t="str">
            <v>Central HPWH MF</v>
          </cell>
          <cell r="E83" t="str">
            <v>CBSA 2014</v>
          </cell>
          <cell r="F83" t="str">
            <v>Multifamily</v>
          </cell>
          <cell r="H83" t="str">
            <v>Retro</v>
          </cell>
          <cell r="I83" t="str">
            <v>x</v>
          </cell>
        </row>
        <row r="84">
          <cell r="B84" t="str">
            <v>Whole Bldg/Meter Level System Improvements</v>
          </cell>
          <cell r="C84" t="str">
            <v>Ultra Low Energy Building</v>
          </cell>
          <cell r="D84" t="str">
            <v>Ultra Low Energy Building</v>
          </cell>
          <cell r="E84" t="str">
            <v>Code</v>
          </cell>
          <cell r="F84" t="str">
            <v>Some</v>
          </cell>
          <cell r="H84" t="str">
            <v>New</v>
          </cell>
          <cell r="I84">
            <v>0</v>
          </cell>
        </row>
        <row r="85">
          <cell r="B85" t="e">
            <v>#N/A</v>
          </cell>
          <cell r="C85" t="str">
            <v>HPLowPowerGSFL</v>
          </cell>
          <cell r="D85" t="e">
            <v>#N/A</v>
          </cell>
          <cell r="E85" t="e">
            <v>#N/A</v>
          </cell>
          <cell r="F85" t="e">
            <v>#N/A</v>
          </cell>
          <cell r="H85" t="e">
            <v>#N/A</v>
          </cell>
          <cell r="I85" t="e">
            <v>#N/A</v>
          </cell>
        </row>
      </sheetData>
      <sheetData sheetId="18">
        <row r="11">
          <cell r="B11" t="str">
            <v>Assembly</v>
          </cell>
          <cell r="C11">
            <v>0.22184609974487568</v>
          </cell>
          <cell r="D11">
            <v>0.77815390025512432</v>
          </cell>
          <cell r="E11">
            <v>1</v>
          </cell>
          <cell r="G11" t="str">
            <v>Assembly</v>
          </cell>
          <cell r="H11">
            <v>0.47962038771740423</v>
          </cell>
          <cell r="I11">
            <v>0.52037961228259577</v>
          </cell>
          <cell r="J11">
            <v>1</v>
          </cell>
          <cell r="L11">
            <v>0.10640191237323121</v>
          </cell>
          <cell r="M11">
            <v>0.77815390025512432</v>
          </cell>
          <cell r="N11">
            <v>0.11544418737164447</v>
          </cell>
          <cell r="O11">
            <v>1</v>
          </cell>
        </row>
        <row r="17">
          <cell r="B17" t="str">
            <v>Restaurant</v>
          </cell>
          <cell r="C17">
            <v>0.20634715054031719</v>
          </cell>
          <cell r="D17">
            <v>0.79365284945968273</v>
          </cell>
          <cell r="E17">
            <v>1</v>
          </cell>
          <cell r="G17" t="str">
            <v>Restaurant</v>
          </cell>
          <cell r="H17">
            <v>0.1456310681449533</v>
          </cell>
          <cell r="I17">
            <v>0.8543689318550467</v>
          </cell>
          <cell r="J17">
            <v>1</v>
          </cell>
          <cell r="L17">
            <v>3.0050555941853869E-2</v>
          </cell>
          <cell r="M17">
            <v>0.79365284945968273</v>
          </cell>
          <cell r="N17">
            <v>0.17629659459846331</v>
          </cell>
          <cell r="O17">
            <v>1</v>
          </cell>
        </row>
        <row r="18">
          <cell r="B18" t="str">
            <v>Retail/Service</v>
          </cell>
          <cell r="C18">
            <v>0.17516537112508487</v>
          </cell>
          <cell r="D18">
            <v>0.8248346288749151</v>
          </cell>
          <cell r="E18">
            <v>1</v>
          </cell>
          <cell r="G18" t="str">
            <v>Retail/Service</v>
          </cell>
          <cell r="H18">
            <v>0.63140923348225164</v>
          </cell>
          <cell r="I18">
            <v>0.3685907665177483</v>
          </cell>
          <cell r="J18">
            <v>1</v>
          </cell>
          <cell r="L18">
            <v>0.11060103271472398</v>
          </cell>
          <cell r="M18">
            <v>0.8248346288749151</v>
          </cell>
          <cell r="N18">
            <v>6.4564338410360883E-2</v>
          </cell>
          <cell r="O18">
            <v>1</v>
          </cell>
        </row>
        <row r="19">
          <cell r="B19" t="str">
            <v>School K-12</v>
          </cell>
          <cell r="C19">
            <v>0.15222217778811709</v>
          </cell>
          <cell r="D19">
            <v>0.84777782221188291</v>
          </cell>
          <cell r="E19">
            <v>1</v>
          </cell>
          <cell r="G19" t="str">
            <v>School K-12</v>
          </cell>
          <cell r="H19">
            <v>0.38344835656863396</v>
          </cell>
          <cell r="I19">
            <v>0.61655164343136604</v>
          </cell>
          <cell r="J19">
            <v>1</v>
          </cell>
          <cell r="L19">
            <v>5.8369343906151915E-2</v>
          </cell>
          <cell r="M19">
            <v>0.84777782221188291</v>
          </cell>
          <cell r="N19">
            <v>9.3852833881965178E-2</v>
          </cell>
          <cell r="O19">
            <v>1</v>
          </cell>
        </row>
        <row r="20">
          <cell r="B20" t="str">
            <v>Warehouse</v>
          </cell>
          <cell r="C20">
            <v>1.2996176702745714E-2</v>
          </cell>
          <cell r="D20">
            <v>0.98700382329725422</v>
          </cell>
          <cell r="E20">
            <v>1</v>
          </cell>
          <cell r="G20" t="str">
            <v>Warehouse</v>
          </cell>
          <cell r="H20">
            <v>0.49190726224873216</v>
          </cell>
          <cell r="I20">
            <v>0.50809273775126784</v>
          </cell>
          <cell r="J20">
            <v>1</v>
          </cell>
          <cell r="L20">
            <v>6.3929137015483993E-3</v>
          </cell>
          <cell r="M20">
            <v>0.98700382329725422</v>
          </cell>
          <cell r="N20">
            <v>6.6032630011973147E-3</v>
          </cell>
          <cell r="O20">
            <v>0.99999999999999989</v>
          </cell>
        </row>
        <row r="21">
          <cell r="B21" t="str">
            <v>Grand Total</v>
          </cell>
          <cell r="C21">
            <v>0.31549365790667433</v>
          </cell>
          <cell r="D21">
            <v>0.68450634209332561</v>
          </cell>
          <cell r="E21">
            <v>1</v>
          </cell>
          <cell r="G21" t="str">
            <v>Grand Total</v>
          </cell>
          <cell r="H21">
            <v>0.51592151636315642</v>
          </cell>
          <cell r="I21">
            <v>0.48407848363684358</v>
          </cell>
          <cell r="J21">
            <v>1</v>
          </cell>
          <cell r="L21">
            <v>0.16276996639017036</v>
          </cell>
          <cell r="M21">
            <v>0.68450634209332561</v>
          </cell>
          <cell r="N21">
            <v>0.15272369151650397</v>
          </cell>
          <cell r="O21">
            <v>1</v>
          </cell>
        </row>
        <row r="25">
          <cell r="B25" t="str">
            <v>Built-up share - for Com_Master -CHAR</v>
          </cell>
        </row>
        <row r="27">
          <cell r="B27" t="str">
            <v>Multizone Systems Only</v>
          </cell>
          <cell r="C27" t="str">
            <v>Everything But SZ ducted systems</v>
          </cell>
          <cell r="G27" t="str">
            <v>Custom work in this table</v>
          </cell>
          <cell r="K27" t="str">
            <v>Electric</v>
          </cell>
          <cell r="L27" t="str">
            <v>Gas</v>
          </cell>
          <cell r="M27" t="str">
            <v>HP</v>
          </cell>
          <cell r="N27" t="str">
            <v>Total</v>
          </cell>
          <cell r="P27" t="str">
            <v>Everything But SZ Ducted</v>
          </cell>
        </row>
        <row r="28">
          <cell r="B28">
            <v>0.13911514778937467</v>
          </cell>
          <cell r="C28">
            <v>0.27379566641599334</v>
          </cell>
          <cell r="G28" t="str">
            <v>Not all formulas are the same</v>
          </cell>
          <cell r="I28" t="str">
            <v>Large Off</v>
          </cell>
          <cell r="J28" t="str">
            <v>&gt;50,000</v>
          </cell>
          <cell r="K28">
            <v>0.20943280302167308</v>
          </cell>
          <cell r="L28">
            <v>0.54037060186620078</v>
          </cell>
          <cell r="M28">
            <v>0.25019659511212627</v>
          </cell>
          <cell r="N28">
            <v>1.0000000000000002</v>
          </cell>
          <cell r="P28">
            <v>0.72977881629252517</v>
          </cell>
        </row>
        <row r="29">
          <cell r="B29">
            <v>0</v>
          </cell>
          <cell r="C29">
            <v>0.20656505403266429</v>
          </cell>
          <cell r="G29" t="str">
            <v>Pulling from different parts of this worksheet</v>
          </cell>
          <cell r="I29" t="str">
            <v>Medium Off</v>
          </cell>
          <cell r="J29" t="str">
            <v>5,000 to 50,000</v>
          </cell>
          <cell r="K29">
            <v>0.22131165109110185</v>
          </cell>
          <cell r="L29">
            <v>0.51430081857580845</v>
          </cell>
          <cell r="M29">
            <v>0.26438753033308959</v>
          </cell>
          <cell r="N29">
            <v>0.99999999999999989</v>
          </cell>
          <cell r="P29">
            <v>0.46635610541382266</v>
          </cell>
        </row>
        <row r="30">
          <cell r="B30">
            <v>0.53</v>
          </cell>
          <cell r="C30">
            <v>0.53</v>
          </cell>
          <cell r="I30" t="str">
            <v>Small Off</v>
          </cell>
          <cell r="J30" t="str">
            <v>&lt;5,000</v>
          </cell>
          <cell r="K30">
            <v>0.30640942705415353</v>
          </cell>
          <cell r="L30">
            <v>0.3275419203320854</v>
          </cell>
          <cell r="M30">
            <v>0.36604865261376096</v>
          </cell>
          <cell r="N30">
            <v>0.99999999999999989</v>
          </cell>
          <cell r="P30">
            <v>0.18010901567330029</v>
          </cell>
        </row>
        <row r="31">
          <cell r="B31">
            <v>5.6924185465057203E-2</v>
          </cell>
          <cell r="C31">
            <v>0.68482020855141457</v>
          </cell>
          <cell r="I31" t="str">
            <v>Xlarge Ret</v>
          </cell>
          <cell r="J31" t="str">
            <v>&gt;100,000</v>
          </cell>
          <cell r="K31">
            <v>5.2995881766435368E-2</v>
          </cell>
          <cell r="L31">
            <v>0.91606730000738101</v>
          </cell>
          <cell r="M31">
            <v>3.0936818226183656E-2</v>
          </cell>
          <cell r="N31">
            <v>1</v>
          </cell>
          <cell r="P31">
            <v>0.2530928144049488</v>
          </cell>
        </row>
        <row r="32">
          <cell r="B32">
            <v>0.25506362599984067</v>
          </cell>
          <cell r="C32">
            <v>0.37830047353246543</v>
          </cell>
          <cell r="I32" t="str">
            <v>Large Ret</v>
          </cell>
          <cell r="J32" t="str">
            <v>50,000 - 100,000</v>
          </cell>
          <cell r="K32">
            <v>1.0593107738682607E-2</v>
          </cell>
          <cell r="L32">
            <v>0.98322307122393326</v>
          </cell>
          <cell r="M32">
            <v>6.1838210373840949E-3</v>
          </cell>
          <cell r="N32">
            <v>1</v>
          </cell>
          <cell r="P32">
            <v>0.2530928144049488</v>
          </cell>
        </row>
        <row r="33">
          <cell r="B33">
            <v>0.16716328428783481</v>
          </cell>
          <cell r="C33">
            <v>0.46120223430256424</v>
          </cell>
          <cell r="I33" t="str">
            <v>Medium Ret</v>
          </cell>
          <cell r="J33" t="str">
            <v>5000 - 50,000</v>
          </cell>
          <cell r="K33">
            <v>0.12006240959495594</v>
          </cell>
          <cell r="L33">
            <v>0.80985008893074606</v>
          </cell>
          <cell r="M33">
            <v>7.0087501474297986E-2</v>
          </cell>
          <cell r="N33">
            <v>1</v>
          </cell>
          <cell r="P33">
            <v>0.2530928144049488</v>
          </cell>
        </row>
        <row r="34">
          <cell r="B34">
            <v>2.8348285792584815E-2</v>
          </cell>
          <cell r="C34">
            <v>0.52265270042747103</v>
          </cell>
          <cell r="I34" t="str">
            <v>Small Ret</v>
          </cell>
          <cell r="J34" t="str">
            <v>&lt;5000</v>
          </cell>
          <cell r="K34">
            <v>0.2732917310450087</v>
          </cell>
          <cell r="L34">
            <v>0.56717178566142912</v>
          </cell>
          <cell r="M34">
            <v>0.15953648329356207</v>
          </cell>
          <cell r="N34">
            <v>0.99999999999999989</v>
          </cell>
          <cell r="P34">
            <v>0.2530928144049488</v>
          </cell>
        </row>
        <row r="35">
          <cell r="B35">
            <v>0</v>
          </cell>
          <cell r="C35">
            <v>5.8610362131589246E-2</v>
          </cell>
          <cell r="I35" t="str">
            <v>School K-12</v>
          </cell>
          <cell r="J35" t="str">
            <v>Any</v>
          </cell>
          <cell r="K35">
            <v>5.8369343906151915E-2</v>
          </cell>
          <cell r="L35">
            <v>0.84777782221188291</v>
          </cell>
          <cell r="M35">
            <v>9.3852833881965178E-2</v>
          </cell>
          <cell r="N35">
            <v>1</v>
          </cell>
          <cell r="P35">
            <v>0.45489304544728093</v>
          </cell>
        </row>
        <row r="36">
          <cell r="B36">
            <v>1.9041724473909054E-2</v>
          </cell>
          <cell r="C36">
            <v>0.2530928144049488</v>
          </cell>
          <cell r="I36" t="str">
            <v>University</v>
          </cell>
          <cell r="J36" t="str">
            <v>Any</v>
          </cell>
          <cell r="K36">
            <v>5.8369343906151915E-2</v>
          </cell>
          <cell r="L36">
            <v>0.84777782221188291</v>
          </cell>
          <cell r="M36">
            <v>9.3852833881965178E-2</v>
          </cell>
          <cell r="N36">
            <v>1</v>
          </cell>
          <cell r="P36">
            <v>0.45489304544728093</v>
          </cell>
        </row>
        <row r="37">
          <cell r="B37">
            <v>0.21392277044122734</v>
          </cell>
          <cell r="C37">
            <v>0.45489304544728093</v>
          </cell>
          <cell r="I37" t="str">
            <v>Warehouse</v>
          </cell>
          <cell r="J37" t="str">
            <v>Any</v>
          </cell>
          <cell r="K37">
            <v>6.3929137015483993E-3</v>
          </cell>
          <cell r="L37">
            <v>0.98700382329725422</v>
          </cell>
          <cell r="M37">
            <v>6.6032630011973147E-3</v>
          </cell>
          <cell r="N37">
            <v>0.99999999999999989</v>
          </cell>
          <cell r="P37">
            <v>0.68364721407456519</v>
          </cell>
        </row>
        <row r="38">
          <cell r="B38">
            <v>0.72</v>
          </cell>
          <cell r="C38">
            <v>0.72</v>
          </cell>
          <cell r="I38" t="str">
            <v>Supermarket</v>
          </cell>
          <cell r="J38" t="str">
            <v>&gt; 5000</v>
          </cell>
          <cell r="K38">
            <v>3.9182634298973458E-2</v>
          </cell>
          <cell r="L38">
            <v>0.46957192737561176</v>
          </cell>
          <cell r="M38">
            <v>6.234756715808213E-2</v>
          </cell>
          <cell r="N38">
            <v>0.57110212883266731</v>
          </cell>
          <cell r="P38">
            <v>0.20656505403266429</v>
          </cell>
        </row>
        <row r="39">
          <cell r="B39">
            <v>0</v>
          </cell>
          <cell r="C39">
            <v>0.68364721407456519</v>
          </cell>
          <cell r="I39" t="str">
            <v>MiniMart</v>
          </cell>
          <cell r="J39" t="str">
            <v>&lt; 5000</v>
          </cell>
          <cell r="K39">
            <v>9.8940421863423066E-3</v>
          </cell>
          <cell r="L39">
            <v>0.86606113087441317</v>
          </cell>
          <cell r="M39">
            <v>1.5743440192688529E-2</v>
          </cell>
          <cell r="N39">
            <v>0.89169861325344391</v>
          </cell>
          <cell r="P39">
            <v>0.20656505403266429</v>
          </cell>
        </row>
        <row r="40">
          <cell r="I40" t="str">
            <v>Restaurant</v>
          </cell>
          <cell r="J40" t="str">
            <v>Any</v>
          </cell>
          <cell r="K40">
            <v>3.0050555941853869E-2</v>
          </cell>
          <cell r="L40">
            <v>0.79365284945968273</v>
          </cell>
          <cell r="M40">
            <v>0.17629659459846331</v>
          </cell>
          <cell r="N40">
            <v>1</v>
          </cell>
          <cell r="P40">
            <v>5.8610362131589246E-2</v>
          </cell>
        </row>
        <row r="41">
          <cell r="I41" t="str">
            <v>Lodging</v>
          </cell>
          <cell r="J41" t="str">
            <v>Any</v>
          </cell>
          <cell r="K41">
            <v>0.44679184687802564</v>
          </cell>
          <cell r="L41">
            <v>0.24941748529786834</v>
          </cell>
          <cell r="M41">
            <v>0.30379066782410608</v>
          </cell>
          <cell r="N41">
            <v>1</v>
          </cell>
          <cell r="P41">
            <v>0.68482020855141457</v>
          </cell>
        </row>
        <row r="42">
          <cell r="I42" t="str">
            <v>Hospital</v>
          </cell>
          <cell r="J42" t="str">
            <v>Any</v>
          </cell>
          <cell r="K42">
            <v>0.33985691133471541</v>
          </cell>
          <cell r="L42">
            <v>0.40556621261939335</v>
          </cell>
          <cell r="M42">
            <v>0.25457687604589124</v>
          </cell>
          <cell r="N42">
            <v>1</v>
          </cell>
          <cell r="P42">
            <v>0.53</v>
          </cell>
        </row>
        <row r="43">
          <cell r="I43" t="str">
            <v>Residential Care</v>
          </cell>
          <cell r="J43" t="str">
            <v>Any</v>
          </cell>
          <cell r="K43">
            <v>0.33985691133471541</v>
          </cell>
          <cell r="L43">
            <v>0.40556621261939335</v>
          </cell>
          <cell r="M43">
            <v>0.25457687604589124</v>
          </cell>
          <cell r="N43">
            <v>1</v>
          </cell>
          <cell r="P43">
            <v>0.53</v>
          </cell>
        </row>
        <row r="44">
          <cell r="I44" t="str">
            <v>Assembly</v>
          </cell>
          <cell r="J44" t="str">
            <v>Any</v>
          </cell>
          <cell r="K44">
            <v>0.10640191237323121</v>
          </cell>
          <cell r="L44">
            <v>0.77815390025512432</v>
          </cell>
          <cell r="M44">
            <v>0.11544418737164447</v>
          </cell>
          <cell r="N44">
            <v>1</v>
          </cell>
          <cell r="P44">
            <v>0.27379566641599334</v>
          </cell>
        </row>
        <row r="45">
          <cell r="I45" t="str">
            <v>Other</v>
          </cell>
          <cell r="J45" t="str">
            <v>Any</v>
          </cell>
          <cell r="K45">
            <v>0.16939513747697868</v>
          </cell>
          <cell r="L45">
            <v>0.7257160432726234</v>
          </cell>
          <cell r="M45">
            <v>0.104888819250398</v>
          </cell>
          <cell r="N45">
            <v>1</v>
          </cell>
          <cell r="P45">
            <v>0.46120223430256424</v>
          </cell>
        </row>
        <row r="48">
          <cell r="B48" t="str">
            <v>Site_ID</v>
          </cell>
          <cell r="C48" t="str">
            <v>(All)</v>
          </cell>
        </row>
        <row r="49">
          <cell r="B49" t="str">
            <v>Fan_Ctr</v>
          </cell>
          <cell r="C49" t="str">
            <v>(All)</v>
          </cell>
        </row>
        <row r="50">
          <cell r="B50" t="str">
            <v>DistSys</v>
          </cell>
          <cell r="C50" t="str">
            <v>(All)</v>
          </cell>
        </row>
        <row r="51">
          <cell r="B51" t="str">
            <v>Equip_Type</v>
          </cell>
          <cell r="C51" t="str">
            <v>(All)</v>
          </cell>
        </row>
        <row r="52">
          <cell r="B52" t="str">
            <v>DistSys_Detail</v>
          </cell>
          <cell r="C52" t="str">
            <v>(All)</v>
          </cell>
        </row>
        <row r="54">
          <cell r="B54" t="str">
            <v>Sum of Heat_Frac_Sf_PNW_Heated</v>
          </cell>
          <cell r="D54" t="str">
            <v>Column Labels</v>
          </cell>
        </row>
        <row r="55">
          <cell r="B55" t="str">
            <v>Row Labels</v>
          </cell>
          <cell r="C55" t="str">
            <v>Size_Group</v>
          </cell>
          <cell r="D55" t="str">
            <v>Electricity</v>
          </cell>
          <cell r="E55" t="str">
            <v>Natural Gas</v>
          </cell>
          <cell r="F55" t="str">
            <v>Grand Total</v>
          </cell>
          <cell r="G55" t="str">
            <v>SF</v>
          </cell>
        </row>
        <row r="61">
          <cell r="B61" t="str">
            <v>Grocery</v>
          </cell>
          <cell r="C61" t="str">
            <v>&lt;5,001</v>
          </cell>
          <cell r="D61">
            <v>0.53042807262438818</v>
          </cell>
          <cell r="E61">
            <v>0.46957192737561176</v>
          </cell>
          <cell r="F61">
            <v>1</v>
          </cell>
          <cell r="G61">
            <v>9815889.4471183456</v>
          </cell>
          <cell r="I61" t="str">
            <v>&lt;5,001</v>
          </cell>
          <cell r="J61">
            <v>0.53042807262438818</v>
          </cell>
          <cell r="K61">
            <v>0.46957192737561176</v>
          </cell>
          <cell r="L61">
            <v>1</v>
          </cell>
          <cell r="M61">
            <v>9815889.4471183456</v>
          </cell>
          <cell r="N61" t="str">
            <v>&gt; 5000</v>
          </cell>
          <cell r="O61">
            <v>0.53042807262438818</v>
          </cell>
          <cell r="P61">
            <v>0.46957192737561176</v>
          </cell>
        </row>
        <row r="62">
          <cell r="C62" t="str">
            <v>20,001-50,000</v>
          </cell>
          <cell r="D62">
            <v>3.5142286878275322E-2</v>
          </cell>
          <cell r="E62">
            <v>0.96485771312172464</v>
          </cell>
          <cell r="F62">
            <v>1</v>
          </cell>
          <cell r="G62">
            <v>23241500.137925949</v>
          </cell>
          <cell r="I62" t="str">
            <v>20,001-50,000</v>
          </cell>
          <cell r="J62">
            <v>3.5142286878275322E-2</v>
          </cell>
          <cell r="K62">
            <v>0.96485771312172464</v>
          </cell>
          <cell r="L62">
            <v>1</v>
          </cell>
          <cell r="M62">
            <v>23241500.137925949</v>
          </cell>
          <cell r="N62" t="str">
            <v>&lt; 5000</v>
          </cell>
          <cell r="O62">
            <v>0.13393886912558689</v>
          </cell>
          <cell r="P62">
            <v>0.86606113087441317</v>
          </cell>
        </row>
        <row r="63">
          <cell r="C63" t="str">
            <v>5,001-20,000</v>
          </cell>
          <cell r="D63">
            <v>0.24107220109261876</v>
          </cell>
          <cell r="E63">
            <v>0.75892779890738127</v>
          </cell>
          <cell r="F63">
            <v>1</v>
          </cell>
          <cell r="G63">
            <v>16084444.905748043</v>
          </cell>
          <cell r="I63" t="str">
            <v>5,001-20,000</v>
          </cell>
          <cell r="J63">
            <v>0.24107220109261876</v>
          </cell>
          <cell r="K63">
            <v>0.75892779890738127</v>
          </cell>
          <cell r="L63">
            <v>1</v>
          </cell>
          <cell r="M63">
            <v>16084444.905748043</v>
          </cell>
        </row>
        <row r="64">
          <cell r="C64" t="str">
            <v>50,001-100,000</v>
          </cell>
          <cell r="D64">
            <v>0.16478658283274414</v>
          </cell>
          <cell r="E64">
            <v>0.83521341716725583</v>
          </cell>
          <cell r="F64">
            <v>1</v>
          </cell>
          <cell r="G64">
            <v>18575140.114893399</v>
          </cell>
          <cell r="I64" t="str">
            <v>50,001-100,000</v>
          </cell>
          <cell r="J64">
            <v>0.16478658283274414</v>
          </cell>
          <cell r="K64">
            <v>0.83521341716725583</v>
          </cell>
          <cell r="L64">
            <v>1</v>
          </cell>
          <cell r="M64">
            <v>18575140.114893399</v>
          </cell>
        </row>
        <row r="65">
          <cell r="B65" t="str">
            <v>Lodging</v>
          </cell>
          <cell r="C65" t="str">
            <v>&lt;5,001</v>
          </cell>
          <cell r="D65">
            <v>1</v>
          </cell>
          <cell r="E65">
            <v>0</v>
          </cell>
          <cell r="F65">
            <v>1</v>
          </cell>
          <cell r="G65">
            <v>771154.95824772085</v>
          </cell>
        </row>
        <row r="66">
          <cell r="C66" t="str">
            <v>100,001+</v>
          </cell>
          <cell r="D66">
            <v>0.66932609944359711</v>
          </cell>
          <cell r="E66">
            <v>0.33067390055640283</v>
          </cell>
          <cell r="F66">
            <v>1</v>
          </cell>
          <cell r="G66">
            <v>37478802.645819291</v>
          </cell>
        </row>
        <row r="67">
          <cell r="C67" t="str">
            <v>20,001-50,000</v>
          </cell>
          <cell r="D67">
            <v>0.80938461207249257</v>
          </cell>
          <cell r="E67">
            <v>0.19061538792750743</v>
          </cell>
          <cell r="F67">
            <v>1</v>
          </cell>
          <cell r="G67">
            <v>44511439.869276322</v>
          </cell>
        </row>
        <row r="68">
          <cell r="C68" t="str">
            <v>5,001-20,000</v>
          </cell>
          <cell r="D68">
            <v>0.708233600439651</v>
          </cell>
          <cell r="E68">
            <v>0.29176639956034905</v>
          </cell>
          <cell r="F68">
            <v>1</v>
          </cell>
          <cell r="G68">
            <v>8867151.9690522291</v>
          </cell>
        </row>
        <row r="69">
          <cell r="C69" t="str">
            <v>50,001-100,000</v>
          </cell>
          <cell r="D69">
            <v>0.75967537196550394</v>
          </cell>
          <cell r="E69">
            <v>0.24032462803449609</v>
          </cell>
          <cell r="F69">
            <v>1</v>
          </cell>
          <cell r="G69">
            <v>67217799.666102752</v>
          </cell>
          <cell r="O69" t="str">
            <v>Electric</v>
          </cell>
          <cell r="P69" t="str">
            <v>Gas</v>
          </cell>
          <cell r="T69" t="str">
            <v>SZ Ducted</v>
          </cell>
        </row>
        <row r="70">
          <cell r="B70" t="str">
            <v>Office</v>
          </cell>
          <cell r="C70" t="str">
            <v>&lt;5,001</v>
          </cell>
          <cell r="D70">
            <v>0.67245807966791449</v>
          </cell>
          <cell r="E70">
            <v>0.3275419203320854</v>
          </cell>
          <cell r="F70">
            <v>1</v>
          </cell>
          <cell r="G70">
            <v>88922415.770519257</v>
          </cell>
          <cell r="I70" t="str">
            <v>100,001+</v>
          </cell>
          <cell r="J70">
            <v>0.56343603427674449</v>
          </cell>
          <cell r="K70">
            <v>0.43656396572325545</v>
          </cell>
          <cell r="L70">
            <v>1</v>
          </cell>
          <cell r="M70">
            <v>161400968.09734377</v>
          </cell>
          <cell r="N70" t="str">
            <v>&gt;50,000</v>
          </cell>
          <cell r="O70">
            <v>0.45962939813379933</v>
          </cell>
          <cell r="P70">
            <v>0.54037060186620078</v>
          </cell>
          <cell r="S70" t="str">
            <v>100,001+</v>
          </cell>
          <cell r="T70">
            <v>0.20317755500773604</v>
          </cell>
        </row>
        <row r="71">
          <cell r="C71" t="str">
            <v>100,001+</v>
          </cell>
          <cell r="D71">
            <v>0.56343603427674449</v>
          </cell>
          <cell r="E71">
            <v>0.43656396572325545</v>
          </cell>
          <cell r="F71">
            <v>1</v>
          </cell>
          <cell r="G71">
            <v>161400968.09734377</v>
          </cell>
          <cell r="I71" t="str">
            <v>50,001-100,000</v>
          </cell>
          <cell r="J71">
            <v>0.25807624626210907</v>
          </cell>
          <cell r="K71">
            <v>0.74192375373789099</v>
          </cell>
          <cell r="L71">
            <v>1</v>
          </cell>
          <cell r="M71">
            <v>83126914.229880497</v>
          </cell>
          <cell r="N71" t="str">
            <v>5,000 to 50,000</v>
          </cell>
          <cell r="O71">
            <v>0.48569918142419144</v>
          </cell>
          <cell r="P71">
            <v>0.51430081857580845</v>
          </cell>
          <cell r="S71" t="str">
            <v>50,001-100,000</v>
          </cell>
          <cell r="T71">
            <v>0.40039450575540259</v>
          </cell>
        </row>
        <row r="72">
          <cell r="C72" t="str">
            <v>20,001-50,000</v>
          </cell>
          <cell r="D72">
            <v>0.34614420585949485</v>
          </cell>
          <cell r="E72">
            <v>0.6538557941405051</v>
          </cell>
          <cell r="F72">
            <v>1</v>
          </cell>
          <cell r="G72">
            <v>121088778.65134136</v>
          </cell>
          <cell r="I72" t="str">
            <v>20,001-50,000</v>
          </cell>
          <cell r="J72">
            <v>0.34614420585949485</v>
          </cell>
          <cell r="K72">
            <v>0.6538557941405051</v>
          </cell>
          <cell r="L72">
            <v>1</v>
          </cell>
          <cell r="M72">
            <v>121088778.65134136</v>
          </cell>
          <cell r="N72" t="str">
            <v>&lt;5,000</v>
          </cell>
          <cell r="O72">
            <v>0.67245807966791449</v>
          </cell>
          <cell r="P72">
            <v>0.3275419203320854</v>
          </cell>
          <cell r="S72" t="str">
            <v>20,001-50,000</v>
          </cell>
          <cell r="T72">
            <v>0.79236371541570771</v>
          </cell>
        </row>
        <row r="73">
          <cell r="C73" t="str">
            <v>5,001-20,000</v>
          </cell>
          <cell r="D73">
            <v>0.59535158312648861</v>
          </cell>
          <cell r="E73">
            <v>0.40464841687351133</v>
          </cell>
          <cell r="F73">
            <v>1</v>
          </cell>
          <cell r="G73">
            <v>154110090.46318847</v>
          </cell>
          <cell r="I73" t="str">
            <v>5,001-20,000</v>
          </cell>
          <cell r="J73">
            <v>0.59535158312648861</v>
          </cell>
          <cell r="K73">
            <v>0.40464841687351133</v>
          </cell>
          <cell r="L73">
            <v>1</v>
          </cell>
          <cell r="M73">
            <v>154110090.46318847</v>
          </cell>
          <cell r="S73" t="str">
            <v>5,001-20,000</v>
          </cell>
          <cell r="T73">
            <v>0.87333850962546711</v>
          </cell>
        </row>
        <row r="74">
          <cell r="C74" t="str">
            <v>50,001-100,000</v>
          </cell>
          <cell r="D74">
            <v>0.25807624626210907</v>
          </cell>
          <cell r="E74">
            <v>0.74192375373789099</v>
          </cell>
          <cell r="F74">
            <v>1</v>
          </cell>
          <cell r="G74">
            <v>83126914.229880497</v>
          </cell>
          <cell r="I74" t="str">
            <v>&lt;5,001</v>
          </cell>
          <cell r="J74">
            <v>0.67245807966791449</v>
          </cell>
          <cell r="K74">
            <v>0.3275419203320854</v>
          </cell>
          <cell r="L74">
            <v>1</v>
          </cell>
          <cell r="M74">
            <v>88922415.770519257</v>
          </cell>
          <cell r="S74" t="str">
            <v>&lt;5,001</v>
          </cell>
          <cell r="T74">
            <v>0.86743113566731078</v>
          </cell>
        </row>
        <row r="75">
          <cell r="B75" t="str">
            <v>Other</v>
          </cell>
          <cell r="C75" t="str">
            <v>&lt;5,001</v>
          </cell>
          <cell r="D75">
            <v>0.36963108384061777</v>
          </cell>
          <cell r="E75">
            <v>0.63036891615938218</v>
          </cell>
          <cell r="F75">
            <v>1</v>
          </cell>
          <cell r="G75">
            <v>11401400.474691771</v>
          </cell>
        </row>
        <row r="76">
          <cell r="C76" t="str">
            <v>100,001+</v>
          </cell>
          <cell r="D76">
            <v>0.11927323464793231</v>
          </cell>
          <cell r="E76">
            <v>0.88072676535206773</v>
          </cell>
          <cell r="F76">
            <v>1</v>
          </cell>
          <cell r="G76">
            <v>60024943.803527087</v>
          </cell>
        </row>
        <row r="77">
          <cell r="C77" t="str">
            <v>20,001-50,000</v>
          </cell>
          <cell r="D77">
            <v>0.28972859528015749</v>
          </cell>
          <cell r="E77">
            <v>0.71027140471984251</v>
          </cell>
          <cell r="F77">
            <v>1</v>
          </cell>
          <cell r="G77">
            <v>67056749.230095625</v>
          </cell>
        </row>
        <row r="78">
          <cell r="C78" t="str">
            <v>5,001-20,000</v>
          </cell>
          <cell r="D78">
            <v>0.19665327325738066</v>
          </cell>
          <cell r="E78">
            <v>0.80334672674261942</v>
          </cell>
          <cell r="F78">
            <v>1</v>
          </cell>
          <cell r="G78">
            <v>90016986.964126915</v>
          </cell>
        </row>
        <row r="79">
          <cell r="C79" t="str">
            <v>50,001-100,000</v>
          </cell>
          <cell r="D79">
            <v>0.58009651662613548</v>
          </cell>
          <cell r="E79">
            <v>0.41990348337386446</v>
          </cell>
          <cell r="F79">
            <v>1</v>
          </cell>
          <cell r="G79">
            <v>46335023.23670388</v>
          </cell>
        </row>
        <row r="80">
          <cell r="B80" t="str">
            <v>Residential Care</v>
          </cell>
          <cell r="C80" t="str">
            <v>&lt;5,001</v>
          </cell>
          <cell r="D80">
            <v>1.3677517552166963E-2</v>
          </cell>
          <cell r="E80">
            <v>0.98632248244783316</v>
          </cell>
          <cell r="F80">
            <v>1</v>
          </cell>
          <cell r="G80">
            <v>617607.67825962591</v>
          </cell>
        </row>
        <row r="81">
          <cell r="C81" t="str">
            <v>100,001+</v>
          </cell>
          <cell r="D81">
            <v>0.65208373998713842</v>
          </cell>
          <cell r="E81">
            <v>0.34791626001286152</v>
          </cell>
          <cell r="F81">
            <v>1</v>
          </cell>
          <cell r="G81">
            <v>29481393.869044412</v>
          </cell>
        </row>
        <row r="82">
          <cell r="C82" t="str">
            <v>20,001-50,000</v>
          </cell>
          <cell r="D82">
            <v>0.58940370199270897</v>
          </cell>
          <cell r="E82">
            <v>0.41059629800729103</v>
          </cell>
          <cell r="F82">
            <v>1</v>
          </cell>
          <cell r="G82">
            <v>45870170.91031719</v>
          </cell>
        </row>
        <row r="83">
          <cell r="C83" t="str">
            <v>5,001-20,000</v>
          </cell>
          <cell r="D83">
            <v>0.43473317164785674</v>
          </cell>
          <cell r="E83">
            <v>0.56526682835214326</v>
          </cell>
          <cell r="F83">
            <v>1</v>
          </cell>
          <cell r="G83">
            <v>21950482.47130106</v>
          </cell>
        </row>
        <row r="84">
          <cell r="C84" t="str">
            <v>50,001-100,000</v>
          </cell>
          <cell r="D84">
            <v>0.7159490279733054</v>
          </cell>
          <cell r="E84">
            <v>0.28405097202669471</v>
          </cell>
          <cell r="F84">
            <v>1</v>
          </cell>
          <cell r="G84">
            <v>19712054.250720531</v>
          </cell>
        </row>
        <row r="85">
          <cell r="B85" t="str">
            <v>Restaurant</v>
          </cell>
          <cell r="C85" t="str">
            <v>&lt;5,001</v>
          </cell>
          <cell r="D85">
            <v>0.222372990309429</v>
          </cell>
          <cell r="E85">
            <v>0.77762700969057108</v>
          </cell>
          <cell r="F85">
            <v>1</v>
          </cell>
          <cell r="G85">
            <v>23327830.483758003</v>
          </cell>
        </row>
        <row r="86">
          <cell r="C86" t="str">
            <v>5,001-20,000</v>
          </cell>
          <cell r="D86">
            <v>0.19083743977042419</v>
          </cell>
          <cell r="E86">
            <v>0.80916256022957589</v>
          </cell>
          <cell r="F86">
            <v>1</v>
          </cell>
          <cell r="G86">
            <v>24104129.2800515</v>
          </cell>
          <cell r="O86" t="str">
            <v>Electric</v>
          </cell>
          <cell r="P86" t="str">
            <v>Gas</v>
          </cell>
        </row>
        <row r="87">
          <cell r="B87" t="str">
            <v>Retail/Service</v>
          </cell>
          <cell r="C87" t="str">
            <v>&lt;5,001</v>
          </cell>
          <cell r="D87">
            <v>0.43282821433857083</v>
          </cell>
          <cell r="E87">
            <v>0.56717178566142912</v>
          </cell>
          <cell r="F87">
            <v>1</v>
          </cell>
          <cell r="G87">
            <v>45229806.543296024</v>
          </cell>
          <cell r="H87">
            <v>0.01</v>
          </cell>
          <cell r="I87" t="str">
            <v>100,001+</v>
          </cell>
          <cell r="J87">
            <v>8.3932699992619028E-2</v>
          </cell>
          <cell r="K87">
            <v>0.91606730000738101</v>
          </cell>
          <cell r="L87">
            <v>1</v>
          </cell>
          <cell r="M87">
            <v>124562026.1368593</v>
          </cell>
          <cell r="N87" t="str">
            <v>&gt;100,000</v>
          </cell>
          <cell r="O87">
            <v>8.3932699992619028E-2</v>
          </cell>
          <cell r="P87">
            <v>0.91606730000738101</v>
          </cell>
        </row>
        <row r="88">
          <cell r="C88" t="str">
            <v>100,001+</v>
          </cell>
          <cell r="D88">
            <v>8.3932699992619028E-2</v>
          </cell>
          <cell r="E88">
            <v>0.91606730000738101</v>
          </cell>
          <cell r="F88">
            <v>1</v>
          </cell>
          <cell r="G88">
            <v>124562026.1368593</v>
          </cell>
          <cell r="H88">
            <v>0.02</v>
          </cell>
          <cell r="I88" t="str">
            <v>50,001-100,000</v>
          </cell>
          <cell r="J88">
            <v>1.6776928776066704E-2</v>
          </cell>
          <cell r="K88">
            <v>0.98322307122393326</v>
          </cell>
          <cell r="L88">
            <v>1</v>
          </cell>
          <cell r="M88">
            <v>29532449.302067615</v>
          </cell>
          <cell r="N88" t="str">
            <v>50,000 - 100,000</v>
          </cell>
          <cell r="O88">
            <v>1.6776928776066704E-2</v>
          </cell>
          <cell r="P88">
            <v>0.98322307122393326</v>
          </cell>
        </row>
        <row r="89">
          <cell r="C89" t="str">
            <v>20,001-50,000</v>
          </cell>
          <cell r="D89">
            <v>0.12300334486769968</v>
          </cell>
          <cell r="E89">
            <v>0.8769966551323003</v>
          </cell>
          <cell r="F89">
            <v>1</v>
          </cell>
          <cell r="G89">
            <v>150479652.53202388</v>
          </cell>
          <cell r="H89">
            <v>0.03</v>
          </cell>
          <cell r="I89" t="str">
            <v>20,001-50,000</v>
          </cell>
          <cell r="J89">
            <v>0.12300334486769968</v>
          </cell>
          <cell r="K89">
            <v>0.8769966551323003</v>
          </cell>
          <cell r="L89">
            <v>1</v>
          </cell>
          <cell r="M89">
            <v>150479652.53202388</v>
          </cell>
          <cell r="N89" t="str">
            <v>5000 - 50,000</v>
          </cell>
          <cell r="O89">
            <v>0.19014991106925394</v>
          </cell>
          <cell r="P89">
            <v>0.80985008893074606</v>
          </cell>
        </row>
        <row r="90">
          <cell r="C90" t="str">
            <v>5,001-20,000</v>
          </cell>
          <cell r="D90">
            <v>0.26113899837633403</v>
          </cell>
          <cell r="E90">
            <v>0.73886100162366586</v>
          </cell>
          <cell r="F90">
            <v>1</v>
          </cell>
          <cell r="G90">
            <v>142334439.47546965</v>
          </cell>
          <cell r="H90">
            <v>0.04</v>
          </cell>
          <cell r="I90" t="str">
            <v>5,001-20,000</v>
          </cell>
          <cell r="J90">
            <v>0.26113899837633403</v>
          </cell>
          <cell r="K90">
            <v>0.73886100162366586</v>
          </cell>
          <cell r="L90">
            <v>1</v>
          </cell>
          <cell r="M90">
            <v>142334439.47546965</v>
          </cell>
          <cell r="N90" t="str">
            <v>&lt;5000</v>
          </cell>
          <cell r="O90">
            <v>0.43282821433857083</v>
          </cell>
          <cell r="P90">
            <v>0.56717178566142912</v>
          </cell>
        </row>
        <row r="91">
          <cell r="C91" t="str">
            <v>50,001-100,000</v>
          </cell>
          <cell r="D91">
            <v>1.6776928776066704E-2</v>
          </cell>
          <cell r="E91">
            <v>0.98322307122393326</v>
          </cell>
          <cell r="F91">
            <v>1</v>
          </cell>
          <cell r="G91">
            <v>29532449.302067615</v>
          </cell>
          <cell r="H91">
            <v>0.05</v>
          </cell>
          <cell r="I91" t="str">
            <v>&lt;5,001</v>
          </cell>
          <cell r="J91">
            <v>0.43282821433857083</v>
          </cell>
          <cell r="K91">
            <v>0.56717178566142912</v>
          </cell>
          <cell r="L91">
            <v>1</v>
          </cell>
          <cell r="M91">
            <v>45229806.543296024</v>
          </cell>
        </row>
        <row r="92">
          <cell r="B92" t="str">
            <v>School K-12</v>
          </cell>
          <cell r="C92" t="str">
            <v>&lt;5,001</v>
          </cell>
          <cell r="D92">
            <v>6.8260893508024292E-2</v>
          </cell>
          <cell r="E92">
            <v>0.93173910649197567</v>
          </cell>
          <cell r="F92">
            <v>1</v>
          </cell>
          <cell r="G92">
            <v>2868722.4248554921</v>
          </cell>
        </row>
        <row r="93">
          <cell r="C93" t="str">
            <v>100,001+</v>
          </cell>
          <cell r="D93">
            <v>0.16029926138119366</v>
          </cell>
          <cell r="E93">
            <v>0.83970073861880623</v>
          </cell>
          <cell r="F93">
            <v>1</v>
          </cell>
          <cell r="G93">
            <v>70407779.68745172</v>
          </cell>
        </row>
        <row r="94">
          <cell r="C94" t="str">
            <v>20,001-50,000</v>
          </cell>
          <cell r="D94">
            <v>0.14157569383085569</v>
          </cell>
          <cell r="E94">
            <v>0.85842430616914434</v>
          </cell>
          <cell r="F94">
            <v>1</v>
          </cell>
          <cell r="G94">
            <v>84555158.13868171</v>
          </cell>
        </row>
        <row r="95">
          <cell r="C95" t="str">
            <v>5,001-20,000</v>
          </cell>
          <cell r="D95">
            <v>0.24053328228867543</v>
          </cell>
          <cell r="E95">
            <v>0.75946671771132457</v>
          </cell>
          <cell r="F95">
            <v>1</v>
          </cell>
          <cell r="G95">
            <v>8452418.6872956287</v>
          </cell>
        </row>
        <row r="96">
          <cell r="C96" t="str">
            <v>50,001-100,000</v>
          </cell>
          <cell r="D96">
            <v>0.14934373572795726</v>
          </cell>
          <cell r="E96">
            <v>0.85065626427204277</v>
          </cell>
          <cell r="F96">
            <v>1</v>
          </cell>
          <cell r="G96">
            <v>60468543.335515603</v>
          </cell>
        </row>
        <row r="97">
          <cell r="B97" t="str">
            <v>Warehouse</v>
          </cell>
          <cell r="C97" t="str">
            <v>&lt;5,001</v>
          </cell>
          <cell r="D97">
            <v>0.12838801779438211</v>
          </cell>
          <cell r="E97">
            <v>0.87161198220561797</v>
          </cell>
          <cell r="F97">
            <v>1</v>
          </cell>
          <cell r="G97">
            <v>8938801.4812825639</v>
          </cell>
        </row>
        <row r="98">
          <cell r="C98" t="str">
            <v>100,001+</v>
          </cell>
          <cell r="D98">
            <v>0</v>
          </cell>
          <cell r="E98">
            <v>1</v>
          </cell>
          <cell r="F98">
            <v>1</v>
          </cell>
          <cell r="G98">
            <v>28824886.069673002</v>
          </cell>
        </row>
        <row r="99">
          <cell r="C99" t="str">
            <v>20,001-50,000</v>
          </cell>
          <cell r="D99">
            <v>5.1437746035443866E-3</v>
          </cell>
          <cell r="E99">
            <v>0.99485622539645557</v>
          </cell>
          <cell r="F99">
            <v>1</v>
          </cell>
          <cell r="G99">
            <v>99863887.212485299</v>
          </cell>
        </row>
        <row r="100">
          <cell r="C100" t="str">
            <v>5,001-20,000</v>
          </cell>
          <cell r="D100">
            <v>1.4492053425769444E-2</v>
          </cell>
          <cell r="E100">
            <v>0.98550794657423046</v>
          </cell>
          <cell r="F100">
            <v>1</v>
          </cell>
          <cell r="G100">
            <v>49025622.289909087</v>
          </cell>
        </row>
      </sheetData>
      <sheetData sheetId="19">
        <row r="11">
          <cell r="B11">
            <v>2.0434554153352484E-2</v>
          </cell>
        </row>
        <row r="17">
          <cell r="B17">
            <v>1.255060122823257E-2</v>
          </cell>
        </row>
        <row r="18">
          <cell r="B18">
            <v>0.16379453573805774</v>
          </cell>
        </row>
        <row r="19">
          <cell r="B19">
            <v>8.8639553331737689E-2</v>
          </cell>
          <cell r="N19" t="str">
            <v>Data tables from CBSA</v>
          </cell>
        </row>
        <row r="20">
          <cell r="B20">
            <v>2.590476843098345E-3</v>
          </cell>
        </row>
        <row r="21">
          <cell r="B21">
            <v>9.6266945662747766E-2</v>
          </cell>
          <cell r="N21" t="str">
            <v>Site_ID</v>
          </cell>
          <cell r="O21" t="str">
            <v>(All)</v>
          </cell>
        </row>
        <row r="22">
          <cell r="B22">
            <v>1</v>
          </cell>
          <cell r="N22" t="str">
            <v>Fan_Ctr</v>
          </cell>
          <cell r="O22" t="str">
            <v>(All)</v>
          </cell>
        </row>
        <row r="23">
          <cell r="B23">
            <v>7.398534349162611E-2</v>
          </cell>
          <cell r="N23" t="str">
            <v>DistSys</v>
          </cell>
          <cell r="O23" t="str">
            <v>(All)</v>
          </cell>
        </row>
        <row r="24">
          <cell r="N24" t="str">
            <v>Equip_Type</v>
          </cell>
          <cell r="O24" t="str">
            <v>(All)</v>
          </cell>
        </row>
        <row r="25">
          <cell r="N25" t="str">
            <v>DistSys_Detail</v>
          </cell>
          <cell r="O25" t="str">
            <v>(All)</v>
          </cell>
        </row>
        <row r="26">
          <cell r="N26" t="str">
            <v>Vintage</v>
          </cell>
          <cell r="O26" t="str">
            <v>2004-2013</v>
          </cell>
        </row>
        <row r="27">
          <cell r="B27" t="str">
            <v>2004-2013</v>
          </cell>
          <cell r="I27" t="str">
            <v>To CHAR</v>
          </cell>
          <cell r="U27" t="str">
            <v>Vintage</v>
          </cell>
        </row>
        <row r="28">
          <cell r="P28" t="str">
            <v>Values</v>
          </cell>
        </row>
        <row r="29">
          <cell r="B29" t="str">
            <v>Sum of Sf_PNW</v>
          </cell>
          <cell r="E29" t="str">
            <v>SF</v>
          </cell>
          <cell r="F29" t="str">
            <v>SF Share</v>
          </cell>
          <cell r="G29" t="str">
            <v>Cool Frac</v>
          </cell>
          <cell r="J29" t="str">
            <v>SF</v>
          </cell>
          <cell r="K29" t="str">
            <v>SF Share</v>
          </cell>
          <cell r="L29" t="str">
            <v>Cool Frac</v>
          </cell>
          <cell r="N29" t="str">
            <v>Row Labels</v>
          </cell>
          <cell r="O29" t="str">
            <v>Size_Group</v>
          </cell>
          <cell r="P29" t="str">
            <v>Sum of Heat_Frac_Sf_PNW_Heated</v>
          </cell>
          <cell r="Q29" t="str">
            <v>Sum of Cool_Frac_Sf_PNW</v>
          </cell>
          <cell r="S29" t="str">
            <v>Share</v>
          </cell>
          <cell r="U29" t="str">
            <v>Row Labels</v>
          </cell>
        </row>
        <row r="30">
          <cell r="B30">
            <v>165907691.59999999</v>
          </cell>
          <cell r="D30" t="str">
            <v>Assembly</v>
          </cell>
          <cell r="E30">
            <v>165907691.59999999</v>
          </cell>
          <cell r="F30">
            <v>0.12949316922883078</v>
          </cell>
          <cell r="G30">
            <v>0.91177234717447209</v>
          </cell>
          <cell r="I30" t="str">
            <v>Large Off</v>
          </cell>
          <cell r="J30">
            <v>165907691.59999999</v>
          </cell>
          <cell r="K30">
            <v>0.12949316922883078</v>
          </cell>
          <cell r="L30">
            <v>0.95128694884061893</v>
          </cell>
          <cell r="N30" t="str">
            <v>Assembly</v>
          </cell>
          <cell r="P30">
            <v>162680832.55865625</v>
          </cell>
          <cell r="Q30">
            <v>151270045.38443044</v>
          </cell>
          <cell r="R30">
            <v>165907691.59999999</v>
          </cell>
          <cell r="S30">
            <v>0.91177234717447209</v>
          </cell>
          <cell r="U30" t="str">
            <v>Assembly</v>
          </cell>
        </row>
        <row r="31">
          <cell r="B31">
            <v>26180915.399999999</v>
          </cell>
          <cell r="D31" t="str">
            <v>Supermarket</v>
          </cell>
          <cell r="E31">
            <v>22661825.399999999</v>
          </cell>
          <cell r="F31">
            <v>1.7687857405861318E-2</v>
          </cell>
          <cell r="G31">
            <v>0.92147944946531313</v>
          </cell>
          <cell r="I31" t="str">
            <v>Medium Off</v>
          </cell>
          <cell r="J31">
            <v>22661825.399999999</v>
          </cell>
          <cell r="K31">
            <v>1.7687857405861318E-2</v>
          </cell>
          <cell r="L31">
            <v>0.97665874571205136</v>
          </cell>
          <cell r="N31" t="str">
            <v>Grocery</v>
          </cell>
          <cell r="O31" t="str">
            <v>&lt;5,001</v>
          </cell>
          <cell r="P31">
            <v>3007817.5990934744</v>
          </cell>
          <cell r="Q31">
            <v>2951425.5438271598</v>
          </cell>
          <cell r="R31">
            <v>3519089.9999999995</v>
          </cell>
          <cell r="S31">
            <v>0.83868998628257874</v>
          </cell>
          <cell r="U31" t="str">
            <v>Grocery</v>
          </cell>
        </row>
        <row r="32">
          <cell r="B32">
            <v>3519089.9999999995</v>
          </cell>
          <cell r="D32" t="str">
            <v>Minimart</v>
          </cell>
          <cell r="E32">
            <v>3519089.9999999995</v>
          </cell>
          <cell r="F32">
            <v>2.7466967474911578E-3</v>
          </cell>
          <cell r="G32">
            <v>0.83868998628257874</v>
          </cell>
          <cell r="I32" t="str">
            <v>Small Off</v>
          </cell>
          <cell r="J32">
            <v>3519089.9999999995</v>
          </cell>
          <cell r="K32">
            <v>2.7466967474911578E-3</v>
          </cell>
          <cell r="L32">
            <v>0.91122609210258287</v>
          </cell>
          <cell r="O32" t="str">
            <v>5,001-20,000</v>
          </cell>
          <cell r="P32">
            <v>3986446.8767986465</v>
          </cell>
          <cell r="Q32">
            <v>3879036.8423711793</v>
          </cell>
          <cell r="R32">
            <v>4873991.3999999994</v>
          </cell>
          <cell r="S32">
            <v>0.79586452334962665</v>
          </cell>
          <cell r="U32" t="str">
            <v>&lt;5,001</v>
          </cell>
        </row>
        <row r="33">
          <cell r="B33">
            <v>4873991.3999999994</v>
          </cell>
          <cell r="D33" t="str">
            <v>Hospital</v>
          </cell>
          <cell r="E33">
            <v>40823878</v>
          </cell>
          <cell r="F33">
            <v>3.1863582040406992E-2</v>
          </cell>
          <cell r="I33" t="str">
            <v>Xlarge Ret</v>
          </cell>
          <cell r="J33">
            <v>40823878</v>
          </cell>
          <cell r="K33">
            <v>3.1863582040406992E-2</v>
          </cell>
          <cell r="L33">
            <v>0.98608503921852686</v>
          </cell>
          <cell r="O33" t="str">
            <v>20,001-50,000</v>
          </cell>
          <cell r="P33">
            <v>11467754.274220692</v>
          </cell>
          <cell r="Q33">
            <v>10683291.020562317</v>
          </cell>
          <cell r="R33">
            <v>11467755</v>
          </cell>
          <cell r="S33">
            <v>0.93159393626410025</v>
          </cell>
          <cell r="U33" t="str">
            <v>5,001-20,000</v>
          </cell>
        </row>
        <row r="34">
          <cell r="B34">
            <v>11467755</v>
          </cell>
          <cell r="D34" t="str">
            <v>Lodging</v>
          </cell>
          <cell r="E34">
            <v>71484167.200000003</v>
          </cell>
          <cell r="F34">
            <v>5.5794347273117231E-2</v>
          </cell>
          <cell r="G34">
            <v>0.94438859080377269</v>
          </cell>
          <cell r="I34" t="str">
            <v>Large Ret</v>
          </cell>
          <cell r="J34">
            <v>71484167.200000003</v>
          </cell>
          <cell r="K34">
            <v>5.5794347273117231E-2</v>
          </cell>
          <cell r="L34">
            <v>0.77181511362305244</v>
          </cell>
          <cell r="O34" t="str">
            <v>50,001-100,000</v>
          </cell>
          <cell r="P34">
            <v>6320078.5305375494</v>
          </cell>
          <cell r="Q34">
            <v>6320078.5305375513</v>
          </cell>
          <cell r="R34">
            <v>6320079</v>
          </cell>
          <cell r="S34">
            <v>0.99999992571889551</v>
          </cell>
          <cell r="U34" t="str">
            <v>20,001-50,000</v>
          </cell>
        </row>
        <row r="35">
          <cell r="B35">
            <v>6320079</v>
          </cell>
          <cell r="D35" t="str">
            <v>Large Off</v>
          </cell>
          <cell r="E35">
            <v>148846158</v>
          </cell>
          <cell r="F35">
            <v>0.11617641437279382</v>
          </cell>
          <cell r="G35">
            <v>0.95128694884061893</v>
          </cell>
          <cell r="I35" t="str">
            <v>Medium Ret</v>
          </cell>
          <cell r="J35">
            <v>148846158</v>
          </cell>
          <cell r="K35">
            <v>0.11617641437279382</v>
          </cell>
          <cell r="L35">
            <v>0.90527535536267667</v>
          </cell>
          <cell r="N35" t="str">
            <v>Lodging</v>
          </cell>
          <cell r="P35">
            <v>67358224.807189479</v>
          </cell>
          <cell r="Q35">
            <v>67508831.926789269</v>
          </cell>
          <cell r="R35">
            <v>71484167.200000003</v>
          </cell>
          <cell r="S35">
            <v>0.94438859080377269</v>
          </cell>
          <cell r="U35" t="str">
            <v>50,001-100,000</v>
          </cell>
        </row>
        <row r="36">
          <cell r="B36">
            <v>40823878</v>
          </cell>
          <cell r="D36" t="str">
            <v>Medium Off</v>
          </cell>
          <cell r="E36">
            <v>127597664</v>
          </cell>
          <cell r="F36">
            <v>9.9591681001699198E-2</v>
          </cell>
          <cell r="G36">
            <v>0.97665874571205136</v>
          </cell>
          <cell r="I36" t="str">
            <v>Small Ret</v>
          </cell>
          <cell r="J36">
            <v>127597664</v>
          </cell>
          <cell r="K36">
            <v>9.9591681001699198E-2</v>
          </cell>
          <cell r="L36">
            <v>0.53668215741883951</v>
          </cell>
          <cell r="N36" t="str">
            <v>Office</v>
          </cell>
          <cell r="O36" t="str">
            <v>&lt;5,001</v>
          </cell>
          <cell r="P36">
            <v>23029482.214190245</v>
          </cell>
          <cell r="Q36">
            <v>20985065.432742432</v>
          </cell>
          <cell r="R36">
            <v>23029482.600000001</v>
          </cell>
          <cell r="S36">
            <v>0.91122609210258287</v>
          </cell>
          <cell r="U36" t="str">
            <v>Hospital</v>
          </cell>
        </row>
        <row r="37">
          <cell r="B37">
            <v>71484167.200000003</v>
          </cell>
          <cell r="D37" t="str">
            <v>Small Off</v>
          </cell>
          <cell r="E37">
            <v>23029482.600000001</v>
          </cell>
          <cell r="F37">
            <v>1.7974818761050219E-2</v>
          </cell>
          <cell r="G37">
            <v>0.91122609210258287</v>
          </cell>
          <cell r="I37" t="str">
            <v>School K-12</v>
          </cell>
          <cell r="J37">
            <v>23029482.600000001</v>
          </cell>
          <cell r="K37">
            <v>1.7974818761050219E-2</v>
          </cell>
          <cell r="L37">
            <v>0.96128535178408803</v>
          </cell>
          <cell r="O37" t="str">
            <v>5,001-20,000</v>
          </cell>
          <cell r="P37">
            <v>80784182.574405566</v>
          </cell>
          <cell r="Q37">
            <v>82746734.576799899</v>
          </cell>
          <cell r="R37">
            <v>85725024</v>
          </cell>
          <cell r="S37">
            <v>0.96525764258520241</v>
          </cell>
          <cell r="U37" t="str">
            <v>Lodging</v>
          </cell>
        </row>
        <row r="38">
          <cell r="B38">
            <v>299473304.60000002</v>
          </cell>
          <cell r="D38" t="str">
            <v>Other</v>
          </cell>
          <cell r="E38">
            <v>157213913</v>
          </cell>
          <cell r="F38">
            <v>0.12270755891365605</v>
          </cell>
          <cell r="G38">
            <v>0.87717751610580841</v>
          </cell>
          <cell r="I38" t="str">
            <v>University</v>
          </cell>
          <cell r="J38">
            <v>157213913</v>
          </cell>
          <cell r="K38">
            <v>0.12270755891365605</v>
          </cell>
          <cell r="L38">
            <v>0</v>
          </cell>
          <cell r="O38" t="str">
            <v>20,001-50,000</v>
          </cell>
          <cell r="P38">
            <v>34539301.857369535</v>
          </cell>
          <cell r="Q38">
            <v>41872639.901227877</v>
          </cell>
          <cell r="R38">
            <v>41872640</v>
          </cell>
          <cell r="S38">
            <v>0.99999999764112979</v>
          </cell>
          <cell r="U38" t="str">
            <v>Office</v>
          </cell>
        </row>
        <row r="39">
          <cell r="B39">
            <v>23029482.600000001</v>
          </cell>
          <cell r="D39" t="str">
            <v>residential care</v>
          </cell>
          <cell r="E39">
            <v>53966740.100000001</v>
          </cell>
          <cell r="F39">
            <v>4.2121761451219111E-2</v>
          </cell>
          <cell r="G39">
            <v>0.8423386600487599</v>
          </cell>
          <cell r="I39" t="str">
            <v>Warehouse</v>
          </cell>
          <cell r="J39">
            <v>53966740.100000001</v>
          </cell>
          <cell r="K39">
            <v>4.2121761451219111E-2</v>
          </cell>
          <cell r="L39">
            <v>0.18162271351024481</v>
          </cell>
          <cell r="O39" t="str">
            <v>50,001-100,000</v>
          </cell>
          <cell r="P39">
            <v>43034153.216813698</v>
          </cell>
          <cell r="Q39">
            <v>63253424.725206777</v>
          </cell>
          <cell r="R39">
            <v>63929821</v>
          </cell>
          <cell r="S39">
            <v>0.98941970641849253</v>
          </cell>
          <cell r="U39" t="str">
            <v>&lt;5,001</v>
          </cell>
        </row>
        <row r="40">
          <cell r="B40">
            <v>85725024</v>
          </cell>
          <cell r="D40" t="str">
            <v>Restaurant</v>
          </cell>
          <cell r="E40">
            <v>16079931.400000002</v>
          </cell>
          <cell r="F40">
            <v>1.2550601228232568E-2</v>
          </cell>
          <cell r="G40">
            <v>0.99999997512427186</v>
          </cell>
          <cell r="I40" t="str">
            <v>Supermarket</v>
          </cell>
          <cell r="J40">
            <v>16079931.400000002</v>
          </cell>
          <cell r="K40">
            <v>1.2550601228232568E-2</v>
          </cell>
          <cell r="L40">
            <v>0.92147944946531313</v>
          </cell>
          <cell r="O40" t="str">
            <v>100,001+</v>
          </cell>
          <cell r="P40">
            <v>64636550.250122726</v>
          </cell>
          <cell r="Q40">
            <v>78341982.765261889</v>
          </cell>
          <cell r="R40">
            <v>84916337</v>
          </cell>
          <cell r="S40">
            <v>0.92257845230961733</v>
          </cell>
          <cell r="U40" t="str">
            <v>5,001-20,000</v>
          </cell>
        </row>
        <row r="41">
          <cell r="B41">
            <v>41872640</v>
          </cell>
          <cell r="D41" t="str">
            <v>Xlarge Ret</v>
          </cell>
          <cell r="E41">
            <v>59225697</v>
          </cell>
          <cell r="F41">
            <v>4.6226447552576613E-2</v>
          </cell>
          <cell r="G41">
            <v>0.98608503921852686</v>
          </cell>
          <cell r="I41" t="str">
            <v>MiniMart</v>
          </cell>
          <cell r="J41">
            <v>59225697</v>
          </cell>
          <cell r="K41">
            <v>4.6226447552576613E-2</v>
          </cell>
          <cell r="L41">
            <v>0.83868998628257874</v>
          </cell>
          <cell r="N41" t="str">
            <v>Other</v>
          </cell>
          <cell r="P41">
            <v>153654082.32473806</v>
          </cell>
          <cell r="Q41">
            <v>137904509.70261467</v>
          </cell>
          <cell r="R41">
            <v>157213913</v>
          </cell>
          <cell r="S41">
            <v>0.87717751610580841</v>
          </cell>
          <cell r="U41" t="str">
            <v>20,001-50,000</v>
          </cell>
        </row>
        <row r="42">
          <cell r="B42">
            <v>63929821</v>
          </cell>
          <cell r="D42" t="str">
            <v>Large Ret</v>
          </cell>
          <cell r="E42">
            <v>72646954</v>
          </cell>
          <cell r="F42">
            <v>5.6701917901201666E-2</v>
          </cell>
          <cell r="G42">
            <v>0.77181511362305244</v>
          </cell>
          <cell r="I42" t="str">
            <v>Restaurant</v>
          </cell>
          <cell r="J42">
            <v>72646954</v>
          </cell>
          <cell r="K42">
            <v>5.6701917901201666E-2</v>
          </cell>
          <cell r="L42">
            <v>0.99999997512427186</v>
          </cell>
          <cell r="N42" t="str">
            <v>Residential Care</v>
          </cell>
          <cell r="P42">
            <v>49714392.777311653</v>
          </cell>
          <cell r="Q42">
            <v>45458271.543033682</v>
          </cell>
          <cell r="R42">
            <v>53966740.100000001</v>
          </cell>
          <cell r="S42">
            <v>0.8423386600487599</v>
          </cell>
          <cell r="U42" t="str">
            <v>50,001-100,000</v>
          </cell>
        </row>
        <row r="43">
          <cell r="B43">
            <v>84916337</v>
          </cell>
          <cell r="D43" t="str">
            <v>Medium Ret</v>
          </cell>
          <cell r="E43">
            <v>68116174</v>
          </cell>
          <cell r="F43">
            <v>5.3165583596140417E-2</v>
          </cell>
          <cell r="G43">
            <v>0.90527535536267667</v>
          </cell>
          <cell r="I43" t="str">
            <v>Lodging</v>
          </cell>
          <cell r="J43">
            <v>68116174</v>
          </cell>
          <cell r="K43">
            <v>5.3165583596140417E-2</v>
          </cell>
          <cell r="L43">
            <v>0.94438859080377269</v>
          </cell>
          <cell r="N43" t="str">
            <v>Restaurant</v>
          </cell>
          <cell r="P43">
            <v>15578466.927956199</v>
          </cell>
          <cell r="Q43">
            <v>16079931</v>
          </cell>
          <cell r="R43">
            <v>16079931.400000002</v>
          </cell>
          <cell r="S43">
            <v>0.99999997512427186</v>
          </cell>
          <cell r="U43" t="str">
            <v>100,001+</v>
          </cell>
        </row>
        <row r="44">
          <cell r="B44">
            <v>157213913</v>
          </cell>
          <cell r="D44" t="str">
            <v>Small Ret</v>
          </cell>
          <cell r="E44">
            <v>9866053.6999999993</v>
          </cell>
          <cell r="F44">
            <v>7.7005866881390082E-3</v>
          </cell>
          <cell r="G44">
            <v>0.53668215741883951</v>
          </cell>
          <cell r="I44" t="str">
            <v>Hospital</v>
          </cell>
          <cell r="J44">
            <v>9866053.6999999993</v>
          </cell>
          <cell r="K44">
            <v>7.7005866881390082E-3</v>
          </cell>
          <cell r="L44">
            <v>0</v>
          </cell>
          <cell r="N44" t="str">
            <v>Retail/Service</v>
          </cell>
          <cell r="O44" t="str">
            <v>&lt;5,001</v>
          </cell>
          <cell r="P44">
            <v>9866053.8742124401</v>
          </cell>
          <cell r="Q44">
            <v>5294934.9849261232</v>
          </cell>
          <cell r="R44">
            <v>9866053.6999999993</v>
          </cell>
          <cell r="S44">
            <v>0.53668215741883951</v>
          </cell>
          <cell r="U44" t="str">
            <v>Other</v>
          </cell>
        </row>
        <row r="45">
          <cell r="B45">
            <v>53966740.100000001</v>
          </cell>
          <cell r="D45" t="str">
            <v>School K-12</v>
          </cell>
          <cell r="E45">
            <v>113565709.8</v>
          </cell>
          <cell r="F45">
            <v>8.8639553331737675E-2</v>
          </cell>
          <cell r="G45">
            <v>0.96128535178408803</v>
          </cell>
          <cell r="I45" t="str">
            <v>Residential Care</v>
          </cell>
          <cell r="J45">
            <v>113565709.8</v>
          </cell>
          <cell r="K45">
            <v>8.8639553331737675E-2</v>
          </cell>
          <cell r="L45">
            <v>0.8423386600487599</v>
          </cell>
          <cell r="O45" t="str">
            <v>5,001-20,000</v>
          </cell>
          <cell r="P45">
            <v>62095801.889099516</v>
          </cell>
          <cell r="Q45">
            <v>61663893.623795919</v>
          </cell>
          <cell r="R45">
            <v>68116174</v>
          </cell>
          <cell r="S45">
            <v>0.90527535536267667</v>
          </cell>
          <cell r="U45" t="str">
            <v>Residential Care</v>
          </cell>
        </row>
        <row r="46">
          <cell r="B46">
            <v>16079931.400000002</v>
          </cell>
          <cell r="D46" t="str">
            <v>University</v>
          </cell>
          <cell r="E46">
            <v>3318939.8</v>
          </cell>
          <cell r="F46">
            <v>2.5904768430983446E-3</v>
          </cell>
          <cell r="I46" t="str">
            <v>Assembly</v>
          </cell>
          <cell r="J46">
            <v>3318939.8</v>
          </cell>
          <cell r="K46">
            <v>2.5904768430983446E-3</v>
          </cell>
          <cell r="L46">
            <v>0.91177234717447209</v>
          </cell>
          <cell r="O46" t="str">
            <v>20,001-50,000</v>
          </cell>
          <cell r="P46">
            <v>72646953.999999955</v>
          </cell>
          <cell r="Q46">
            <v>56070017.055878662</v>
          </cell>
          <cell r="R46">
            <v>72646954</v>
          </cell>
          <cell r="S46">
            <v>0.77181511362305244</v>
          </cell>
          <cell r="U46" t="str">
            <v>Restaurant</v>
          </cell>
        </row>
        <row r="47">
          <cell r="B47">
            <v>4744164.2</v>
          </cell>
          <cell r="D47" t="str">
            <v>Warehouse</v>
          </cell>
          <cell r="E47">
            <v>123337986.3</v>
          </cell>
          <cell r="F47">
            <v>9.6266945662747752E-2</v>
          </cell>
          <cell r="G47">
            <v>0.18162271351024481</v>
          </cell>
          <cell r="I47" t="str">
            <v>Other</v>
          </cell>
          <cell r="J47">
            <v>123337986.3</v>
          </cell>
          <cell r="K47">
            <v>9.6266945662747752E-2</v>
          </cell>
          <cell r="L47">
            <v>0.87717751610580841</v>
          </cell>
          <cell r="O47" t="str">
            <v>100,001+</v>
          </cell>
          <cell r="P47">
            <v>59225697.00000003</v>
          </cell>
          <cell r="Q47">
            <v>58401573.74898959</v>
          </cell>
          <cell r="R47">
            <v>59225697</v>
          </cell>
          <cell r="S47">
            <v>0.98608503921852686</v>
          </cell>
          <cell r="U47" t="str">
            <v>&lt;5,001</v>
          </cell>
        </row>
        <row r="48">
          <cell r="B48">
            <v>11335767.200000001</v>
          </cell>
          <cell r="E48">
            <v>1281208055.9000001</v>
          </cell>
          <cell r="J48">
            <v>1281208055.9000001</v>
          </cell>
          <cell r="K48">
            <v>1</v>
          </cell>
          <cell r="N48" t="str">
            <v>School K-12</v>
          </cell>
          <cell r="P48">
            <v>110527499.14520694</v>
          </cell>
          <cell r="Q48">
            <v>109169053.29570265</v>
          </cell>
          <cell r="R48">
            <v>113565709.8</v>
          </cell>
          <cell r="S48">
            <v>0.96128535178408803</v>
          </cell>
          <cell r="U48" t="str">
            <v>5,001-20,000</v>
          </cell>
        </row>
        <row r="49">
          <cell r="B49">
            <v>209854878.69999999</v>
          </cell>
          <cell r="N49" t="str">
            <v>Warehouse</v>
          </cell>
          <cell r="P49">
            <v>84732711.903829709</v>
          </cell>
          <cell r="Q49">
            <v>22400979.7506954</v>
          </cell>
          <cell r="R49">
            <v>123337986.3</v>
          </cell>
          <cell r="S49">
            <v>0.18162271351024481</v>
          </cell>
          <cell r="U49" t="str">
            <v>Retail/Service</v>
          </cell>
        </row>
        <row r="50">
          <cell r="B50">
            <v>9866053.6999999993</v>
          </cell>
          <cell r="N50" t="str">
            <v>Grand Total</v>
          </cell>
          <cell r="P50">
            <v>1118886484.6017523</v>
          </cell>
          <cell r="Q50">
            <v>1042255721.3553934</v>
          </cell>
          <cell r="R50">
            <v>1281208055.9000001</v>
          </cell>
          <cell r="S50">
            <v>0.81349451133699613</v>
          </cell>
          <cell r="U50" t="str">
            <v>&lt;5,001</v>
          </cell>
        </row>
        <row r="51">
          <cell r="B51">
            <v>68116174</v>
          </cell>
          <cell r="U51" t="str">
            <v>5,001-20,000</v>
          </cell>
        </row>
        <row r="52">
          <cell r="B52">
            <v>72646954</v>
          </cell>
          <cell r="U52" t="str">
            <v>20,001-50,000</v>
          </cell>
        </row>
        <row r="53">
          <cell r="B53">
            <v>59225697</v>
          </cell>
          <cell r="U53" t="str">
            <v>100,001+</v>
          </cell>
        </row>
        <row r="54">
          <cell r="B54">
            <v>113565709.8</v>
          </cell>
          <cell r="U54" t="str">
            <v>School K-12</v>
          </cell>
        </row>
        <row r="55">
          <cell r="B55">
            <v>3318939.8</v>
          </cell>
          <cell r="U55" t="str">
            <v>University</v>
          </cell>
        </row>
        <row r="63">
          <cell r="B63" t="str">
            <v>(All)</v>
          </cell>
        </row>
        <row r="64">
          <cell r="B64" t="str">
            <v>(All)</v>
          </cell>
        </row>
        <row r="65">
          <cell r="B65" t="str">
            <v>(All)</v>
          </cell>
        </row>
        <row r="66">
          <cell r="B66" t="str">
            <v>(All)</v>
          </cell>
        </row>
        <row r="67">
          <cell r="B67" t="str">
            <v>2004-2013</v>
          </cell>
        </row>
        <row r="68">
          <cell r="B68" t="str">
            <v>Electricity</v>
          </cell>
        </row>
        <row r="70">
          <cell r="C70" t="str">
            <v>Column Labels</v>
          </cell>
          <cell r="F70" t="str">
            <v>HP</v>
          </cell>
        </row>
        <row r="71">
          <cell r="B71" t="str">
            <v>Size_Group</v>
          </cell>
          <cell r="C71">
            <v>1</v>
          </cell>
          <cell r="D71">
            <v>3</v>
          </cell>
          <cell r="E71">
            <v>4</v>
          </cell>
          <cell r="F71">
            <v>5</v>
          </cell>
          <cell r="G71">
            <v>6</v>
          </cell>
          <cell r="H71">
            <v>8</v>
          </cell>
          <cell r="I71">
            <v>9</v>
          </cell>
          <cell r="J71">
            <v>10</v>
          </cell>
          <cell r="K71">
            <v>11</v>
          </cell>
          <cell r="L71">
            <v>12</v>
          </cell>
          <cell r="M71">
            <v>13</v>
          </cell>
          <cell r="N71" t="str">
            <v>(blank)</v>
          </cell>
          <cell r="O71" t="str">
            <v>Grand Total</v>
          </cell>
          <cell r="P71" t="str">
            <v>SF</v>
          </cell>
          <cell r="Q71" t="str">
            <v>HP</v>
          </cell>
          <cell r="R71" t="str">
            <v>Elect</v>
          </cell>
        </row>
        <row r="72">
          <cell r="C72">
            <v>3.6534593810539057E-2</v>
          </cell>
          <cell r="D72">
            <v>9.6072243813068336E-2</v>
          </cell>
          <cell r="E72">
            <v>0</v>
          </cell>
          <cell r="F72">
            <v>0.50965114798682787</v>
          </cell>
          <cell r="G72">
            <v>3.1956647213604777E-2</v>
          </cell>
          <cell r="H72">
            <v>0</v>
          </cell>
          <cell r="I72">
            <v>0</v>
          </cell>
          <cell r="J72">
            <v>3.5497740342013101E-3</v>
          </cell>
          <cell r="K72">
            <v>5.8039414061002159E-4</v>
          </cell>
          <cell r="L72">
            <v>0</v>
          </cell>
          <cell r="M72">
            <v>0</v>
          </cell>
          <cell r="N72">
            <v>0.32165519900114858</v>
          </cell>
          <cell r="O72">
            <v>1</v>
          </cell>
          <cell r="P72">
            <v>323583577.89067554</v>
          </cell>
          <cell r="Q72">
            <v>0.50965114798682787</v>
          </cell>
          <cell r="R72">
            <v>0.49034885201317213</v>
          </cell>
        </row>
        <row r="73">
          <cell r="B73" t="str">
            <v>&lt;5,001</v>
          </cell>
          <cell r="C73">
            <v>0</v>
          </cell>
          <cell r="D73">
            <v>0</v>
          </cell>
          <cell r="E73">
            <v>0.18622247697050309</v>
          </cell>
          <cell r="F73">
            <v>0.81377752302949691</v>
          </cell>
          <cell r="G73">
            <v>0</v>
          </cell>
          <cell r="H73">
            <v>0</v>
          </cell>
          <cell r="I73">
            <v>0</v>
          </cell>
          <cell r="J73">
            <v>0</v>
          </cell>
          <cell r="K73">
            <v>0</v>
          </cell>
          <cell r="L73">
            <v>0</v>
          </cell>
          <cell r="M73">
            <v>0</v>
          </cell>
          <cell r="N73">
            <v>0</v>
          </cell>
          <cell r="O73">
            <v>1</v>
          </cell>
          <cell r="P73">
            <v>9815889.4471183456</v>
          </cell>
          <cell r="Q73">
            <v>0.81377752302949691</v>
          </cell>
          <cell r="R73">
            <v>0.18622247697050309</v>
          </cell>
        </row>
        <row r="74">
          <cell r="B74" t="str">
            <v>5,001-20,000</v>
          </cell>
          <cell r="C74">
            <v>0.81202354242998354</v>
          </cell>
          <cell r="D74">
            <v>3.3971992626398925E-2</v>
          </cell>
          <cell r="E74">
            <v>0</v>
          </cell>
          <cell r="F74">
            <v>0.15400446494361758</v>
          </cell>
          <cell r="G74">
            <v>0</v>
          </cell>
          <cell r="H74">
            <v>0</v>
          </cell>
          <cell r="I74">
            <v>0</v>
          </cell>
          <cell r="J74">
            <v>0</v>
          </cell>
          <cell r="K74">
            <v>0</v>
          </cell>
          <cell r="L74">
            <v>0</v>
          </cell>
          <cell r="M74">
            <v>0</v>
          </cell>
          <cell r="N74">
            <v>0</v>
          </cell>
          <cell r="O74">
            <v>1</v>
          </cell>
          <cell r="P74">
            <v>16084444.905748043</v>
          </cell>
          <cell r="Q74">
            <v>0.15400446494361758</v>
          </cell>
          <cell r="R74">
            <v>0.84599553505638236</v>
          </cell>
        </row>
        <row r="75">
          <cell r="B75" t="str">
            <v>20,001-50,000</v>
          </cell>
          <cell r="C75">
            <v>0</v>
          </cell>
          <cell r="D75">
            <v>0</v>
          </cell>
          <cell r="E75">
            <v>0</v>
          </cell>
          <cell r="F75">
            <v>0.18249203765273975</v>
          </cell>
          <cell r="G75">
            <v>0</v>
          </cell>
          <cell r="H75">
            <v>0</v>
          </cell>
          <cell r="I75">
            <v>0.8175079623472602</v>
          </cell>
          <cell r="J75">
            <v>0</v>
          </cell>
          <cell r="K75">
            <v>0</v>
          </cell>
          <cell r="L75">
            <v>0</v>
          </cell>
          <cell r="M75">
            <v>0</v>
          </cell>
          <cell r="N75">
            <v>0</v>
          </cell>
          <cell r="O75">
            <v>1</v>
          </cell>
          <cell r="P75">
            <v>23241500.137925949</v>
          </cell>
          <cell r="Q75">
            <v>0.18249203765273975</v>
          </cell>
          <cell r="R75">
            <v>0.81750796234726031</v>
          </cell>
        </row>
        <row r="76">
          <cell r="C76">
            <v>2.6830345435340821E-2</v>
          </cell>
          <cell r="D76">
            <v>1.3652575123708729E-2</v>
          </cell>
          <cell r="E76">
            <v>2.8001180638092205E-2</v>
          </cell>
          <cell r="F76">
            <v>0.18888064796136644</v>
          </cell>
          <cell r="G76">
            <v>0.57870617384054446</v>
          </cell>
          <cell r="H76">
            <v>0</v>
          </cell>
          <cell r="I76">
            <v>0</v>
          </cell>
          <cell r="J76">
            <v>7.5228886618891851E-3</v>
          </cell>
          <cell r="K76">
            <v>0.10945787462577937</v>
          </cell>
          <cell r="L76">
            <v>0</v>
          </cell>
          <cell r="M76">
            <v>0</v>
          </cell>
          <cell r="N76">
            <v>4.6948313713278858E-2</v>
          </cell>
          <cell r="O76">
            <v>1</v>
          </cell>
          <cell r="P76">
            <v>158846349.10849831</v>
          </cell>
          <cell r="Q76">
            <v>0.18888064796136644</v>
          </cell>
          <cell r="R76">
            <v>0.8111193520386335</v>
          </cell>
        </row>
        <row r="77">
          <cell r="B77" t="str">
            <v>&lt;5,001</v>
          </cell>
          <cell r="C77">
            <v>0</v>
          </cell>
          <cell r="D77">
            <v>0.17664037080346631</v>
          </cell>
          <cell r="E77">
            <v>0</v>
          </cell>
          <cell r="F77">
            <v>0.52490452587958114</v>
          </cell>
          <cell r="G77">
            <v>0</v>
          </cell>
          <cell r="H77">
            <v>0</v>
          </cell>
          <cell r="I77">
            <v>0</v>
          </cell>
          <cell r="J77">
            <v>1.9787254337404303E-2</v>
          </cell>
          <cell r="K77">
            <v>0</v>
          </cell>
          <cell r="L77">
            <v>0</v>
          </cell>
          <cell r="M77">
            <v>0</v>
          </cell>
          <cell r="N77">
            <v>0.27866784897954844</v>
          </cell>
          <cell r="O77">
            <v>1</v>
          </cell>
          <cell r="P77">
            <v>88922415.770519257</v>
          </cell>
          <cell r="Q77">
            <v>0.52490452587958114</v>
          </cell>
          <cell r="R77">
            <v>0.47509547412041886</v>
          </cell>
        </row>
        <row r="78">
          <cell r="B78" t="str">
            <v>5,001-20,000</v>
          </cell>
          <cell r="C78">
            <v>0</v>
          </cell>
          <cell r="D78">
            <v>0</v>
          </cell>
          <cell r="E78">
            <v>4.3228968896827348E-2</v>
          </cell>
          <cell r="F78">
            <v>0.75611452678600732</v>
          </cell>
          <cell r="G78">
            <v>0</v>
          </cell>
          <cell r="H78">
            <v>0</v>
          </cell>
          <cell r="I78">
            <v>0</v>
          </cell>
          <cell r="J78">
            <v>0</v>
          </cell>
          <cell r="K78">
            <v>0</v>
          </cell>
          <cell r="L78">
            <v>3.0685926118516452E-2</v>
          </cell>
          <cell r="M78">
            <v>0</v>
          </cell>
          <cell r="N78">
            <v>0.16997057819864889</v>
          </cell>
          <cell r="O78">
            <v>1</v>
          </cell>
          <cell r="P78">
            <v>154110090.46318847</v>
          </cell>
          <cell r="Q78">
            <v>0.75611452678600732</v>
          </cell>
          <cell r="R78">
            <v>0.24388547321399268</v>
          </cell>
        </row>
        <row r="79">
          <cell r="B79" t="str">
            <v>20,001-50,000</v>
          </cell>
          <cell r="C79">
            <v>0.27157849224769093</v>
          </cell>
          <cell r="D79">
            <v>0.16108600680990617</v>
          </cell>
          <cell r="E79">
            <v>0</v>
          </cell>
          <cell r="F79">
            <v>0.48968672235722216</v>
          </cell>
          <cell r="G79">
            <v>4.2122637341405176E-4</v>
          </cell>
          <cell r="H79">
            <v>0</v>
          </cell>
          <cell r="I79">
            <v>0</v>
          </cell>
          <cell r="J79">
            <v>0</v>
          </cell>
          <cell r="K79">
            <v>0</v>
          </cell>
          <cell r="L79">
            <v>0</v>
          </cell>
          <cell r="M79">
            <v>0</v>
          </cell>
          <cell r="N79">
            <v>7.7227552211766498E-2</v>
          </cell>
          <cell r="O79">
            <v>1</v>
          </cell>
          <cell r="P79">
            <v>121088778.65134136</v>
          </cell>
          <cell r="Q79">
            <v>0.48968672235722216</v>
          </cell>
          <cell r="R79">
            <v>0.5103132776427779</v>
          </cell>
        </row>
        <row r="80">
          <cell r="B80" t="str">
            <v>50,001-100,000</v>
          </cell>
          <cell r="C80">
            <v>0</v>
          </cell>
          <cell r="D80">
            <v>0</v>
          </cell>
          <cell r="E80">
            <v>0</v>
          </cell>
          <cell r="F80">
            <v>0</v>
          </cell>
          <cell r="G80">
            <v>0</v>
          </cell>
          <cell r="H80">
            <v>0</v>
          </cell>
          <cell r="I80">
            <v>0</v>
          </cell>
          <cell r="J80">
            <v>0</v>
          </cell>
          <cell r="K80">
            <v>0</v>
          </cell>
          <cell r="L80">
            <v>0</v>
          </cell>
          <cell r="M80">
            <v>0</v>
          </cell>
          <cell r="N80">
            <v>1</v>
          </cell>
          <cell r="O80">
            <v>1</v>
          </cell>
          <cell r="P80">
            <v>83126914.229880497</v>
          </cell>
          <cell r="Q80">
            <v>0</v>
          </cell>
          <cell r="R80">
            <v>1</v>
          </cell>
        </row>
        <row r="81">
          <cell r="B81" t="str">
            <v>100,001+</v>
          </cell>
          <cell r="C81">
            <v>0</v>
          </cell>
          <cell r="D81">
            <v>9.0247339982572464E-2</v>
          </cell>
          <cell r="E81">
            <v>0</v>
          </cell>
          <cell r="F81">
            <v>3.7300330925293994E-2</v>
          </cell>
          <cell r="G81">
            <v>0</v>
          </cell>
          <cell r="H81">
            <v>0</v>
          </cell>
          <cell r="I81">
            <v>0</v>
          </cell>
          <cell r="J81">
            <v>6.1086377136007814E-4</v>
          </cell>
          <cell r="K81">
            <v>0</v>
          </cell>
          <cell r="L81">
            <v>0</v>
          </cell>
          <cell r="M81">
            <v>0</v>
          </cell>
          <cell r="N81">
            <v>0.87184146532077345</v>
          </cell>
          <cell r="O81">
            <v>1</v>
          </cell>
          <cell r="P81">
            <v>161400968.09734377</v>
          </cell>
          <cell r="Q81">
            <v>3.7300330925293994E-2</v>
          </cell>
          <cell r="R81">
            <v>0.96269966907470605</v>
          </cell>
        </row>
        <row r="82">
          <cell r="C82">
            <v>3.0358719899233007E-2</v>
          </cell>
          <cell r="D82">
            <v>7.9022624302837394E-2</v>
          </cell>
          <cell r="E82">
            <v>2.3915459988707082E-2</v>
          </cell>
          <cell r="F82">
            <v>0.41080265497275703</v>
          </cell>
          <cell r="G82">
            <v>5.4849597267194045E-2</v>
          </cell>
          <cell r="H82">
            <v>5.3229117383233899E-3</v>
          </cell>
          <cell r="I82">
            <v>9.1480776677612327E-2</v>
          </cell>
          <cell r="J82">
            <v>8.7343776958000094E-3</v>
          </cell>
          <cell r="K82">
            <v>0</v>
          </cell>
          <cell r="L82">
            <v>0</v>
          </cell>
          <cell r="M82">
            <v>0</v>
          </cell>
          <cell r="N82">
            <v>0.29551287745753574</v>
          </cell>
          <cell r="O82">
            <v>1</v>
          </cell>
          <cell r="P82">
            <v>274835103.70914501</v>
          </cell>
          <cell r="Q82">
            <v>0.41080265497275703</v>
          </cell>
          <cell r="R82">
            <v>0.58919734502724297</v>
          </cell>
        </row>
        <row r="83">
          <cell r="C83">
            <v>4.8491951753153045E-2</v>
          </cell>
          <cell r="D83">
            <v>0</v>
          </cell>
          <cell r="E83">
            <v>7.2786406113312819E-3</v>
          </cell>
          <cell r="F83">
            <v>0.25160789616687884</v>
          </cell>
          <cell r="G83">
            <v>0.31248631124873866</v>
          </cell>
          <cell r="H83">
            <v>0</v>
          </cell>
          <cell r="I83">
            <v>0</v>
          </cell>
          <cell r="J83">
            <v>0.18360090438102558</v>
          </cell>
          <cell r="K83">
            <v>0.17776288985715782</v>
          </cell>
          <cell r="L83">
            <v>0</v>
          </cell>
          <cell r="M83">
            <v>1.383259321048938E-4</v>
          </cell>
          <cell r="N83">
            <v>1.863308004961009E-2</v>
          </cell>
          <cell r="O83">
            <v>1</v>
          </cell>
          <cell r="P83">
            <v>117631709.17964283</v>
          </cell>
          <cell r="Q83">
            <v>0.25160789616687884</v>
          </cell>
          <cell r="R83">
            <v>0.74839210383312116</v>
          </cell>
        </row>
        <row r="84">
          <cell r="C84">
            <v>0</v>
          </cell>
          <cell r="D84">
            <v>0</v>
          </cell>
          <cell r="E84">
            <v>8.4985032383021089E-2</v>
          </cell>
          <cell r="F84">
            <v>0.8667911132476972</v>
          </cell>
          <cell r="G84">
            <v>0</v>
          </cell>
          <cell r="H84">
            <v>0</v>
          </cell>
          <cell r="I84">
            <v>0</v>
          </cell>
          <cell r="J84">
            <v>4.8223854369281734E-2</v>
          </cell>
          <cell r="K84">
            <v>0</v>
          </cell>
          <cell r="L84">
            <v>0</v>
          </cell>
          <cell r="M84">
            <v>0</v>
          </cell>
          <cell r="N84">
            <v>0</v>
          </cell>
          <cell r="O84">
            <v>1</v>
          </cell>
          <cell r="P84">
            <v>47431959.763809502</v>
          </cell>
          <cell r="Q84">
            <v>0.8667911132476972</v>
          </cell>
          <cell r="R84">
            <v>0.1332088867523028</v>
          </cell>
        </row>
        <row r="85">
          <cell r="B85" t="str">
            <v>&lt;5,001</v>
          </cell>
          <cell r="C85">
            <v>0</v>
          </cell>
          <cell r="D85">
            <v>0.30228709576973001</v>
          </cell>
          <cell r="E85">
            <v>0</v>
          </cell>
          <cell r="F85">
            <v>0.6004457335185307</v>
          </cell>
          <cell r="G85">
            <v>0</v>
          </cell>
          <cell r="H85">
            <v>0</v>
          </cell>
          <cell r="I85">
            <v>0</v>
          </cell>
          <cell r="J85">
            <v>3.9538732283492091E-2</v>
          </cell>
          <cell r="K85">
            <v>5.7728438428247104E-2</v>
          </cell>
          <cell r="L85">
            <v>0</v>
          </cell>
          <cell r="M85">
            <v>0</v>
          </cell>
          <cell r="N85">
            <v>0</v>
          </cell>
          <cell r="O85">
            <v>1</v>
          </cell>
          <cell r="P85">
            <v>45229806.543296024</v>
          </cell>
          <cell r="Q85">
            <v>0.6004457335185307</v>
          </cell>
          <cell r="R85">
            <v>0.3995542664814693</v>
          </cell>
        </row>
        <row r="86">
          <cell r="B86" t="str">
            <v>5,001-20,000</v>
          </cell>
          <cell r="C86">
            <v>0.67420376757283751</v>
          </cell>
          <cell r="D86">
            <v>0</v>
          </cell>
          <cell r="E86">
            <v>0</v>
          </cell>
          <cell r="F86">
            <v>0.25959218292260067</v>
          </cell>
          <cell r="G86">
            <v>0</v>
          </cell>
          <cell r="H86">
            <v>0</v>
          </cell>
          <cell r="I86">
            <v>6.6204049504561782E-2</v>
          </cell>
          <cell r="J86">
            <v>0</v>
          </cell>
          <cell r="K86">
            <v>0</v>
          </cell>
          <cell r="L86">
            <v>0</v>
          </cell>
          <cell r="M86">
            <v>0</v>
          </cell>
          <cell r="N86">
            <v>0</v>
          </cell>
          <cell r="O86">
            <v>1</v>
          </cell>
          <cell r="P86">
            <v>142334439.47546965</v>
          </cell>
          <cell r="Q86">
            <v>0.25959218292260067</v>
          </cell>
          <cell r="R86">
            <v>0.74040781707739933</v>
          </cell>
        </row>
        <row r="87">
          <cell r="B87" t="str">
            <v>20,001-50,000</v>
          </cell>
          <cell r="C87">
            <v>0.44457384121018961</v>
          </cell>
          <cell r="D87">
            <v>0</v>
          </cell>
          <cell r="E87">
            <v>0</v>
          </cell>
          <cell r="F87">
            <v>0.52538539575341459</v>
          </cell>
          <cell r="G87">
            <v>0</v>
          </cell>
          <cell r="H87">
            <v>0</v>
          </cell>
          <cell r="I87">
            <v>0</v>
          </cell>
          <cell r="J87">
            <v>3.0040763036395728E-2</v>
          </cell>
          <cell r="K87">
            <v>0</v>
          </cell>
          <cell r="L87">
            <v>0</v>
          </cell>
          <cell r="M87">
            <v>0</v>
          </cell>
          <cell r="N87">
            <v>0</v>
          </cell>
          <cell r="O87">
            <v>1</v>
          </cell>
          <cell r="P87">
            <v>150479652.53202388</v>
          </cell>
          <cell r="Q87">
            <v>0.52538539575341459</v>
          </cell>
          <cell r="R87">
            <v>0.47461460424658541</v>
          </cell>
        </row>
        <row r="88">
          <cell r="B88" t="str">
            <v>100,001+</v>
          </cell>
          <cell r="C88">
            <v>0</v>
          </cell>
          <cell r="D88">
            <v>0</v>
          </cell>
          <cell r="E88">
            <v>0</v>
          </cell>
          <cell r="F88">
            <v>1</v>
          </cell>
          <cell r="G88">
            <v>0</v>
          </cell>
          <cell r="H88">
            <v>0</v>
          </cell>
          <cell r="I88">
            <v>0</v>
          </cell>
          <cell r="J88">
            <v>0</v>
          </cell>
          <cell r="K88">
            <v>0</v>
          </cell>
          <cell r="L88">
            <v>0</v>
          </cell>
          <cell r="M88">
            <v>0</v>
          </cell>
          <cell r="N88">
            <v>0</v>
          </cell>
          <cell r="O88">
            <v>1</v>
          </cell>
          <cell r="P88">
            <v>29532449.302067615</v>
          </cell>
          <cell r="Q88">
            <v>1</v>
          </cell>
          <cell r="R88">
            <v>0</v>
          </cell>
        </row>
        <row r="89">
          <cell r="C89">
            <v>0</v>
          </cell>
          <cell r="D89">
            <v>0</v>
          </cell>
          <cell r="E89">
            <v>0</v>
          </cell>
          <cell r="F89">
            <v>0.60623284948217304</v>
          </cell>
          <cell r="G89">
            <v>0</v>
          </cell>
          <cell r="H89">
            <v>0</v>
          </cell>
          <cell r="I89">
            <v>0</v>
          </cell>
          <cell r="J89">
            <v>0</v>
          </cell>
          <cell r="K89">
            <v>0</v>
          </cell>
          <cell r="L89">
            <v>7.8006315859590558E-2</v>
          </cell>
          <cell r="M89">
            <v>0</v>
          </cell>
          <cell r="N89">
            <v>0.31576083465823634</v>
          </cell>
          <cell r="O89">
            <v>1</v>
          </cell>
          <cell r="P89">
            <v>124562026.1368593</v>
          </cell>
          <cell r="Q89">
            <v>0.60623284948217304</v>
          </cell>
          <cell r="R89">
            <v>0.39376715051782696</v>
          </cell>
        </row>
        <row r="90">
          <cell r="C90">
            <v>0</v>
          </cell>
          <cell r="D90">
            <v>0</v>
          </cell>
          <cell r="E90">
            <v>0</v>
          </cell>
          <cell r="F90">
            <v>0.25284882715292539</v>
          </cell>
          <cell r="G90">
            <v>9.15963886801789E-2</v>
          </cell>
          <cell r="H90">
            <v>5.0434425613117444E-2</v>
          </cell>
          <cell r="I90">
            <v>0</v>
          </cell>
          <cell r="J90">
            <v>0.60086537417955166</v>
          </cell>
          <cell r="K90">
            <v>4.2549843742266929E-3</v>
          </cell>
          <cell r="L90">
            <v>0</v>
          </cell>
          <cell r="M90">
            <v>0</v>
          </cell>
          <cell r="N90">
            <v>0</v>
          </cell>
          <cell r="O90">
            <v>1</v>
          </cell>
          <cell r="P90">
            <v>226752622.27380022</v>
          </cell>
          <cell r="Q90">
            <v>0.25284882715292539</v>
          </cell>
          <cell r="R90">
            <v>0.74715117284707455</v>
          </cell>
        </row>
        <row r="91">
          <cell r="C91">
            <v>9.1376585173836206E-2</v>
          </cell>
          <cell r="D91">
            <v>4.3578166262721339E-2</v>
          </cell>
          <cell r="E91">
            <v>1.5647501421037862E-2</v>
          </cell>
          <cell r="F91">
            <v>0.36751344938564412</v>
          </cell>
          <cell r="G91">
            <v>0.12676686309729684</v>
          </cell>
          <cell r="H91">
            <v>7.9239003385834128E-4</v>
          </cell>
          <cell r="I91">
            <v>1.6904134041812836E-2</v>
          </cell>
          <cell r="J91">
            <v>2.4251816992745853E-2</v>
          </cell>
          <cell r="K91">
            <v>3.4260457436102294E-2</v>
          </cell>
          <cell r="L91">
            <v>7.4496258356358891E-3</v>
          </cell>
          <cell r="M91">
            <v>1.3534357178331009E-5</v>
          </cell>
          <cell r="N91">
            <v>0.27144547596213026</v>
          </cell>
          <cell r="O91">
            <v>1</v>
          </cell>
          <cell r="P91">
            <v>197062347.57176718</v>
          </cell>
          <cell r="Q91">
            <v>0.36751344938564412</v>
          </cell>
          <cell r="R91">
            <v>0.63248655061435588</v>
          </cell>
        </row>
        <row r="93">
          <cell r="B93" t="str">
            <v>(All)</v>
          </cell>
        </row>
        <row r="94">
          <cell r="B94" t="str">
            <v>(All)</v>
          </cell>
        </row>
        <row r="95">
          <cell r="B95" t="str">
            <v>(All)</v>
          </cell>
        </row>
        <row r="96">
          <cell r="B96" t="str">
            <v>(All)</v>
          </cell>
        </row>
        <row r="97">
          <cell r="B97" t="str">
            <v>(All)</v>
          </cell>
        </row>
        <row r="98">
          <cell r="B98" t="str">
            <v>2004-2013</v>
          </cell>
        </row>
        <row r="100">
          <cell r="C100" t="str">
            <v>Column Labels</v>
          </cell>
          <cell r="O100" t="str">
            <v>Heat Type Final</v>
          </cell>
        </row>
      </sheetData>
      <sheetData sheetId="20">
        <row r="11">
          <cell r="B11" t="str">
            <v>Compressed Air</v>
          </cell>
          <cell r="C11" t="str">
            <v>Compressed Air System Improvements</v>
          </cell>
          <cell r="D11" t="str">
            <v>Compressors</v>
          </cell>
        </row>
        <row r="17">
          <cell r="B17" t="str">
            <v>Irrigation</v>
          </cell>
          <cell r="C17" t="str">
            <v>Center Pivot System and Equipment</v>
          </cell>
          <cell r="D17" t="str">
            <v xml:space="preserve">Reduce System Friction Head </v>
          </cell>
        </row>
        <row r="18">
          <cell r="B18" t="str">
            <v>Irrigation</v>
          </cell>
          <cell r="C18" t="str">
            <v>Center Pivot System and Equipment</v>
          </cell>
          <cell r="D18" t="str">
            <v>Reduce System Leakage</v>
          </cell>
        </row>
        <row r="19">
          <cell r="B19" t="str">
            <v>Irrigation</v>
          </cell>
          <cell r="C19" t="str">
            <v>Center Pivot System and Equipment</v>
          </cell>
          <cell r="D19" t="str">
            <v>Reduce System Lift</v>
          </cell>
        </row>
        <row r="20">
          <cell r="B20" t="str">
            <v>Irrigation</v>
          </cell>
          <cell r="C20" t="str">
            <v>Center Pivot System and Equipment</v>
          </cell>
          <cell r="D20" t="str">
            <v>System Water Delivery Improvements</v>
          </cell>
        </row>
        <row r="21">
          <cell r="B21" t="str">
            <v>Irrigation</v>
          </cell>
          <cell r="C21" t="str">
            <v>Discharge Fitting Equipment</v>
          </cell>
          <cell r="D21" t="str">
            <v>Drop Installation for Spray Heads and Pressure Regulators</v>
          </cell>
        </row>
        <row r="22">
          <cell r="B22" t="str">
            <v>Irrigation</v>
          </cell>
          <cell r="C22" t="str">
            <v>Discharge Fitting Equipment</v>
          </cell>
          <cell r="D22" t="str">
            <v>Flow Control Nozzles and Diffuser</v>
          </cell>
        </row>
        <row r="23">
          <cell r="B23" t="str">
            <v>Irrigation</v>
          </cell>
          <cell r="C23" t="str">
            <v>Discharge Fitting Equipment</v>
          </cell>
          <cell r="D23" t="str">
            <v>Impact Sprinkler Heads</v>
          </cell>
        </row>
        <row r="24">
          <cell r="B24" t="str">
            <v>Irrigation</v>
          </cell>
          <cell r="C24" t="str">
            <v>Discharge Fitting Equipment</v>
          </cell>
          <cell r="D24" t="str">
            <v>Low Angle Heads</v>
          </cell>
        </row>
        <row r="25">
          <cell r="B25" t="str">
            <v>Irrigation</v>
          </cell>
          <cell r="C25" t="str">
            <v>Discharge Fitting Equipment</v>
          </cell>
          <cell r="D25" t="str">
            <v>Low Pressure End guns/Big guns</v>
          </cell>
        </row>
        <row r="26">
          <cell r="B26" t="str">
            <v>Irrigation</v>
          </cell>
          <cell r="C26" t="str">
            <v>Discharge Fitting Equipment</v>
          </cell>
          <cell r="D26" t="str">
            <v>Nozzle Replacement</v>
          </cell>
        </row>
        <row r="27">
          <cell r="B27" t="str">
            <v>Irrigation</v>
          </cell>
          <cell r="C27" t="str">
            <v>Discharge Fitting Equipment</v>
          </cell>
          <cell r="D27" t="str">
            <v>Spray Heads</v>
          </cell>
        </row>
        <row r="28">
          <cell r="B28" t="str">
            <v>Irrigation</v>
          </cell>
          <cell r="C28" t="str">
            <v>Handmove and Sideroll System and Equipment</v>
          </cell>
          <cell r="D28" t="str">
            <v>Reduce System Friction Head</v>
          </cell>
        </row>
        <row r="29">
          <cell r="B29" t="str">
            <v>Irrigation</v>
          </cell>
          <cell r="C29" t="str">
            <v>Handmove and Sideroll System and Equipment</v>
          </cell>
          <cell r="D29" t="str">
            <v>Reduce System Leakage</v>
          </cell>
        </row>
        <row r="30">
          <cell r="B30" t="str">
            <v>Irrigation</v>
          </cell>
          <cell r="C30" t="str">
            <v>Handmove and Sideroll System and Equipment</v>
          </cell>
          <cell r="D30" t="str">
            <v>Reduce System Lift</v>
          </cell>
        </row>
        <row r="31">
          <cell r="B31" t="str">
            <v>Irrigation</v>
          </cell>
          <cell r="C31" t="str">
            <v>Handmove and Sideroll System and Equipment</v>
          </cell>
          <cell r="D31" t="str">
            <v>System Water Delivery Improvements</v>
          </cell>
        </row>
        <row r="32">
          <cell r="B32" t="str">
            <v>Irrigation</v>
          </cell>
          <cell r="C32" t="str">
            <v>Hardware</v>
          </cell>
          <cell r="D32" t="str">
            <v>Drain Replacement</v>
          </cell>
        </row>
        <row r="33">
          <cell r="B33" t="str">
            <v>Irrigation</v>
          </cell>
          <cell r="C33" t="str">
            <v>Hardware</v>
          </cell>
          <cell r="D33" t="str">
            <v>Drop Tube/Hose Extension</v>
          </cell>
        </row>
        <row r="34">
          <cell r="B34" t="str">
            <v>Irrigation</v>
          </cell>
          <cell r="C34" t="str">
            <v>Hardware</v>
          </cell>
          <cell r="D34" t="str">
            <v>Gasket Replacement</v>
          </cell>
        </row>
        <row r="35">
          <cell r="B35" t="str">
            <v>Irrigation</v>
          </cell>
          <cell r="C35" t="str">
            <v>Hardware</v>
          </cell>
          <cell r="D35" t="str">
            <v>Goose Necks</v>
          </cell>
        </row>
        <row r="36">
          <cell r="B36" t="str">
            <v>Irrigation</v>
          </cell>
          <cell r="C36" t="str">
            <v>Hardware</v>
          </cell>
          <cell r="D36" t="str">
            <v>Hub Replacement</v>
          </cell>
        </row>
        <row r="37">
          <cell r="B37" t="str">
            <v>Irrigation</v>
          </cell>
          <cell r="C37" t="str">
            <v>Hardware</v>
          </cell>
          <cell r="D37" t="str">
            <v>Leveler Rebuild</v>
          </cell>
        </row>
        <row r="38">
          <cell r="B38" t="str">
            <v>Irrigation</v>
          </cell>
          <cell r="C38" t="str">
            <v>Hardware</v>
          </cell>
          <cell r="D38" t="str">
            <v>Line Repairs</v>
          </cell>
        </row>
        <row r="39">
          <cell r="B39" t="str">
            <v>Irrigation</v>
          </cell>
          <cell r="C39" t="str">
            <v>Hardware</v>
          </cell>
          <cell r="D39" t="str">
            <v>Multi-Trajectory Sprays</v>
          </cell>
        </row>
        <row r="40">
          <cell r="B40" t="str">
            <v>Irrigation</v>
          </cell>
          <cell r="C40" t="str">
            <v>Hardware</v>
          </cell>
          <cell r="D40" t="str">
            <v>Nozzle Replacement</v>
          </cell>
        </row>
        <row r="41">
          <cell r="B41" t="str">
            <v>Irrigation</v>
          </cell>
          <cell r="C41" t="str">
            <v>Hardware</v>
          </cell>
          <cell r="D41" t="str">
            <v>Pipe Repair</v>
          </cell>
        </row>
        <row r="42">
          <cell r="B42" t="str">
            <v>Irrigation</v>
          </cell>
          <cell r="C42" t="str">
            <v>Hardware</v>
          </cell>
          <cell r="D42" t="str">
            <v>Regulator Replacement</v>
          </cell>
        </row>
        <row r="43">
          <cell r="B43" t="str">
            <v>Irrigation</v>
          </cell>
          <cell r="C43" t="str">
            <v>Hardware</v>
          </cell>
          <cell r="D43" t="str">
            <v>Sprinkler Replacements</v>
          </cell>
        </row>
        <row r="44">
          <cell r="B44" t="str">
            <v>Irrigation</v>
          </cell>
          <cell r="C44" t="str">
            <v>Irrigation System Improvements</v>
          </cell>
          <cell r="D44" t="str">
            <v>Change in Water Source</v>
          </cell>
        </row>
        <row r="45">
          <cell r="B45" t="str">
            <v>Irrigation</v>
          </cell>
          <cell r="C45" t="str">
            <v>Irrigation System Improvements</v>
          </cell>
          <cell r="D45" t="str">
            <v>Irrigation System Improvements</v>
          </cell>
        </row>
        <row r="46">
          <cell r="B46" t="str">
            <v>Irrigation</v>
          </cell>
          <cell r="C46" t="str">
            <v>Irrigation System Improvements</v>
          </cell>
          <cell r="D46" t="str">
            <v>Reduce Delivery System Leakage</v>
          </cell>
        </row>
        <row r="47">
          <cell r="B47" t="str">
            <v>Irrigation</v>
          </cell>
          <cell r="C47" t="str">
            <v>Mainline System and Equipment</v>
          </cell>
          <cell r="D47" t="str">
            <v>Interactive Mainline System and Equipment Improvements</v>
          </cell>
        </row>
        <row r="48">
          <cell r="B48" t="str">
            <v>Irrigation</v>
          </cell>
          <cell r="C48" t="str">
            <v>Mainline System and Equipment</v>
          </cell>
          <cell r="D48" t="str">
            <v>Mainline System Pump Improvements</v>
          </cell>
        </row>
        <row r="49">
          <cell r="B49" t="str">
            <v>Irrigation</v>
          </cell>
          <cell r="C49" t="str">
            <v>Mainline System and Equipment</v>
          </cell>
          <cell r="D49" t="str">
            <v>Reduce Friction Loss</v>
          </cell>
        </row>
        <row r="50">
          <cell r="B50" t="str">
            <v>Irrigation</v>
          </cell>
          <cell r="C50" t="str">
            <v>Mainline System and Equipment</v>
          </cell>
          <cell r="D50" t="str">
            <v xml:space="preserve">Reduce System Friction Head </v>
          </cell>
        </row>
        <row r="51">
          <cell r="B51" t="str">
            <v>Irrigation</v>
          </cell>
          <cell r="C51" t="str">
            <v>Mainline System and Equipment</v>
          </cell>
          <cell r="D51" t="str">
            <v>Reduce System Leakage</v>
          </cell>
        </row>
        <row r="52">
          <cell r="B52" t="str">
            <v>Irrigation</v>
          </cell>
          <cell r="C52" t="str">
            <v>Mainline System and Equipment</v>
          </cell>
          <cell r="D52" t="str">
            <v>Reduce System Lift</v>
          </cell>
        </row>
        <row r="53">
          <cell r="B53" t="str">
            <v>Irrigation</v>
          </cell>
          <cell r="C53" t="str">
            <v>Mainline System and Equipment</v>
          </cell>
          <cell r="D53" t="str">
            <v>System Water Delivery Improvements</v>
          </cell>
        </row>
        <row r="54">
          <cell r="B54" t="str">
            <v>Irrigation</v>
          </cell>
          <cell r="C54" t="str">
            <v>Pumps and Fans</v>
          </cell>
          <cell r="D54" t="str">
            <v>Centrifugal Pump System Improvements</v>
          </cell>
        </row>
        <row r="55">
          <cell r="B55" t="str">
            <v>Irrigation</v>
          </cell>
          <cell r="C55" t="str">
            <v>Pumps and Fans</v>
          </cell>
          <cell r="D55" t="str">
            <v>Pump Testing Service</v>
          </cell>
        </row>
        <row r="61">
          <cell r="B61" t="str">
            <v>Irrigation</v>
          </cell>
          <cell r="C61" t="str">
            <v>Suction Fittings Equipment</v>
          </cell>
          <cell r="D61" t="str">
            <v>Reduce System Lift</v>
          </cell>
        </row>
        <row r="62">
          <cell r="B62" t="str">
            <v>Irrigation</v>
          </cell>
          <cell r="C62" t="str">
            <v>Water Management</v>
          </cell>
          <cell r="D62" t="str">
            <v>Scientific Irrigation Scheduling</v>
          </cell>
        </row>
        <row r="63">
          <cell r="B63" t="str">
            <v>Lighting</v>
          </cell>
          <cell r="C63" t="str">
            <v>Delamping</v>
          </cell>
          <cell r="D63" t="str">
            <v>Delamping</v>
          </cell>
        </row>
        <row r="64">
          <cell r="B64" t="str">
            <v>Lighting</v>
          </cell>
          <cell r="C64" t="str">
            <v>Lamps/Ballasts/Fixtures</v>
          </cell>
          <cell r="D64" t="str">
            <v>Lamps/Ballasts</v>
          </cell>
        </row>
        <row r="65">
          <cell r="B65" t="str">
            <v>Lighting</v>
          </cell>
          <cell r="C65" t="str">
            <v>Lamps/Ballasts/Fixtures</v>
          </cell>
          <cell r="D65" t="str">
            <v>Lamps/Ballasts w/Controls</v>
          </cell>
        </row>
        <row r="66">
          <cell r="B66" t="str">
            <v>Lighting</v>
          </cell>
          <cell r="C66" t="str">
            <v>Lamps/Ballasts/Fixtures</v>
          </cell>
          <cell r="D66" t="str">
            <v>Lamps/Ballasts w/Delamping</v>
          </cell>
        </row>
        <row r="67">
          <cell r="B67" t="str">
            <v>Lighting</v>
          </cell>
          <cell r="C67" t="str">
            <v>Lamps/Ballasts/Fixtures</v>
          </cell>
          <cell r="D67" t="str">
            <v>Lamps/Ballasts w/Delamping and Controls</v>
          </cell>
        </row>
        <row r="68">
          <cell r="B68" t="str">
            <v>Lighting</v>
          </cell>
          <cell r="C68" t="str">
            <v>Lamps/Ballasts/Fixtures</v>
          </cell>
          <cell r="D68" t="str">
            <v>Lamps/Ballasts/Fixtures</v>
          </cell>
        </row>
        <row r="69">
          <cell r="B69" t="str">
            <v>Lighting</v>
          </cell>
          <cell r="C69" t="str">
            <v>Lamps/Ballasts/Fixtures</v>
          </cell>
          <cell r="D69" t="str">
            <v>Lamps/Ballasts/Fixtures w/Controls</v>
          </cell>
        </row>
        <row r="70">
          <cell r="B70" t="str">
            <v>Lighting</v>
          </cell>
          <cell r="C70" t="str">
            <v>Lamps/Ballasts/Fixtures</v>
          </cell>
          <cell r="D70" t="str">
            <v>Lamps/Ballasts/Fixtures w/Delamping</v>
          </cell>
        </row>
        <row r="71">
          <cell r="B71" t="str">
            <v>Lighting</v>
          </cell>
          <cell r="C71" t="str">
            <v>Lamps/Ballasts/Fixtures</v>
          </cell>
          <cell r="D71" t="str">
            <v>Lamps/Ballasts/Fixtures w/Delamping and Controls</v>
          </cell>
        </row>
        <row r="72">
          <cell r="B72" t="str">
            <v>Lighting</v>
          </cell>
          <cell r="C72" t="str">
            <v>Lamps/Ballasts/Fixtures</v>
          </cell>
          <cell r="D72" t="str">
            <v>Stall Lighting</v>
          </cell>
        </row>
        <row r="73">
          <cell r="B73" t="str">
            <v>Lighting</v>
          </cell>
          <cell r="C73" t="str">
            <v>Lighting Controls</v>
          </cell>
          <cell r="D73" t="str">
            <v>Control Panels</v>
          </cell>
        </row>
        <row r="74">
          <cell r="B74" t="str">
            <v>Lighting</v>
          </cell>
          <cell r="C74" t="str">
            <v>Lighting Controls</v>
          </cell>
          <cell r="D74" t="str">
            <v>Daylighting</v>
          </cell>
        </row>
        <row r="75">
          <cell r="B75" t="str">
            <v>Lighting</v>
          </cell>
          <cell r="C75" t="str">
            <v>Lighting Controls</v>
          </cell>
          <cell r="D75" t="str">
            <v>Occupancy Sensors</v>
          </cell>
        </row>
        <row r="76">
          <cell r="B76" t="str">
            <v>Lighting</v>
          </cell>
          <cell r="C76" t="str">
            <v>Lighting Controls</v>
          </cell>
          <cell r="D76" t="str">
            <v>Photocells</v>
          </cell>
        </row>
        <row r="77">
          <cell r="B77" t="str">
            <v>Lighting</v>
          </cell>
          <cell r="C77" t="str">
            <v>Lighting Controls</v>
          </cell>
          <cell r="D77" t="str">
            <v>Timers</v>
          </cell>
        </row>
        <row r="78">
          <cell r="B78" t="str">
            <v>Lighting</v>
          </cell>
          <cell r="C78" t="str">
            <v>Signs and Signals</v>
          </cell>
          <cell r="D78" t="str">
            <v>LED Exit Signs</v>
          </cell>
        </row>
        <row r="79">
          <cell r="B79" t="str">
            <v>Motors/Drives</v>
          </cell>
          <cell r="C79" t="str">
            <v>Compressed Air System Improvements</v>
          </cell>
          <cell r="D79" t="str">
            <v>Motors/Drives Installation on Compressed Air System</v>
          </cell>
        </row>
        <row r="80">
          <cell r="B80" t="str">
            <v>Motors/Drives</v>
          </cell>
          <cell r="C80" t="str">
            <v>Motors</v>
          </cell>
          <cell r="D80" t="str">
            <v>Motor Rewind</v>
          </cell>
        </row>
        <row r="81">
          <cell r="B81" t="str">
            <v>Motors/Drives</v>
          </cell>
          <cell r="C81" t="str">
            <v>Motors</v>
          </cell>
          <cell r="D81" t="str">
            <v>Motors</v>
          </cell>
        </row>
        <row r="82">
          <cell r="B82" t="str">
            <v>Motors/Drives</v>
          </cell>
          <cell r="C82" t="str">
            <v>Motors/Drives Controls</v>
          </cell>
          <cell r="D82" t="str">
            <v>Dairy Milking Machine Control Improvements (VFD)</v>
          </cell>
        </row>
        <row r="83">
          <cell r="B83" t="str">
            <v>Motors/Drives</v>
          </cell>
          <cell r="C83" t="str">
            <v>Motors/Drives Controls</v>
          </cell>
          <cell r="D83" t="str">
            <v>Electronically Commutated Motor (ECM)</v>
          </cell>
        </row>
        <row r="84">
          <cell r="B84" t="str">
            <v>Motors/Drives</v>
          </cell>
          <cell r="C84" t="str">
            <v>Motors/Drives Controls</v>
          </cell>
          <cell r="D84" t="str">
            <v>Energy Management Systems/System Controls</v>
          </cell>
        </row>
        <row r="85">
          <cell r="B85" t="str">
            <v>Motors/Drives</v>
          </cell>
          <cell r="C85" t="str">
            <v>Motors/Drives Controls</v>
          </cell>
          <cell r="D85" t="str">
            <v>Motors/Drives Control Improvements (non-VFD)</v>
          </cell>
        </row>
        <row r="86">
          <cell r="B86" t="str">
            <v>Motors/Drives</v>
          </cell>
          <cell r="C86" t="str">
            <v>Motors/Drives Controls</v>
          </cell>
          <cell r="D86" t="str">
            <v>Motors/Drives Control Improvements (VFD)</v>
          </cell>
        </row>
        <row r="87">
          <cell r="B87" t="str">
            <v>Motors/Drives</v>
          </cell>
          <cell r="C87" t="str">
            <v>Pumps and Fans</v>
          </cell>
          <cell r="D87" t="str">
            <v>Motors/Drives Installation on Fan System</v>
          </cell>
        </row>
        <row r="88">
          <cell r="B88" t="str">
            <v>Motors/Drives</v>
          </cell>
          <cell r="C88" t="str">
            <v>Pumps and Fans</v>
          </cell>
          <cell r="D88" t="str">
            <v>Motors/Drives Installation on Pump System</v>
          </cell>
        </row>
        <row r="89">
          <cell r="B89" t="str">
            <v>Motors/Drives</v>
          </cell>
          <cell r="C89" t="str">
            <v>Pumps and Fans</v>
          </cell>
          <cell r="D89" t="str">
            <v>Motors/Drives Installation on Vacuum Pumps</v>
          </cell>
        </row>
        <row r="90">
          <cell r="B90" t="str">
            <v>Process Loads</v>
          </cell>
          <cell r="C90" t="str">
            <v>Livestock Tanks</v>
          </cell>
          <cell r="D90" t="str">
            <v>Freeze Resistant Stock Tanks</v>
          </cell>
        </row>
        <row r="91">
          <cell r="B91" t="str">
            <v>Process Loads</v>
          </cell>
          <cell r="C91" t="str">
            <v>Process Loads System Improvements</v>
          </cell>
          <cell r="D91" t="str">
            <v>Interactive Process Loads System Improvements</v>
          </cell>
        </row>
        <row r="92">
          <cell r="B92" t="str">
            <v>Process Loads</v>
          </cell>
          <cell r="C92" t="str">
            <v>Pumps and Fans</v>
          </cell>
          <cell r="D92" t="str">
            <v>Centrifugal Pump System Improvements</v>
          </cell>
        </row>
        <row r="93">
          <cell r="B93" t="str">
            <v>Process Loads</v>
          </cell>
          <cell r="C93" t="str">
            <v>Pumps and Fans</v>
          </cell>
          <cell r="D93" t="str">
            <v>Fan System Improvements</v>
          </cell>
        </row>
        <row r="94">
          <cell r="B94" t="str">
            <v>Process Loads</v>
          </cell>
          <cell r="C94" t="str">
            <v>Pumps and Fans</v>
          </cell>
          <cell r="D94" t="str">
            <v>Pump System Improvements</v>
          </cell>
        </row>
        <row r="95">
          <cell r="B95" t="str">
            <v>Process Loads</v>
          </cell>
          <cell r="C95" t="str">
            <v>Pumps and Fans</v>
          </cell>
          <cell r="D95" t="str">
            <v>Turbine Pump System Improvements</v>
          </cell>
        </row>
        <row r="96">
          <cell r="B96" t="str">
            <v>Process Loads</v>
          </cell>
          <cell r="C96" t="str">
            <v>Pumps and Fans</v>
          </cell>
          <cell r="D96" t="str">
            <v>Vacuum Pump System Improvements</v>
          </cell>
        </row>
        <row r="97">
          <cell r="B97" t="str">
            <v>Refrigeration</v>
          </cell>
          <cell r="C97" t="str">
            <v>Dairy System Improvements</v>
          </cell>
          <cell r="D97" t="str">
            <v>Heat Recovery Improvements</v>
          </cell>
        </row>
        <row r="98">
          <cell r="B98" t="str">
            <v>Refrigeration</v>
          </cell>
          <cell r="C98" t="str">
            <v>Dairy System Improvements</v>
          </cell>
          <cell r="D98" t="str">
            <v>Plate Milk Pre-cooler</v>
          </cell>
        </row>
        <row r="99">
          <cell r="B99" t="str">
            <v>Refrigeration</v>
          </cell>
          <cell r="C99" t="str">
            <v>Heat Recovery</v>
          </cell>
          <cell r="D99" t="str">
            <v>Heat Recovery Improvements</v>
          </cell>
        </row>
        <row r="100">
          <cell r="B100" t="str">
            <v>Refrigeration</v>
          </cell>
          <cell r="C100" t="str">
            <v>Packaged Refrigeration</v>
          </cell>
          <cell r="D100" t="str">
            <v>Packaged Refrigeration System Improvements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OG"/>
      <sheetName val="SC-New"/>
      <sheetName val="SC-NR"/>
      <sheetName val="SC-Retro"/>
      <sheetName val="Levelized Cost Summary_No O&amp;M"/>
      <sheetName val="Levelized Cost Summary_with O&amp;M"/>
      <sheetName val="Model Input Summary"/>
      <sheetName val="M_Input(Fixture wo OM)_Out"/>
      <sheetName val="M_Input(Fixture wo OM)"/>
      <sheetName val="M_Input(Fixture)_Out"/>
      <sheetName val="M_Input(Fixture)"/>
      <sheetName val="Proxy Measures"/>
      <sheetName val="Master Generic Spec Lookup Tbl"/>
      <sheetName val="Lists&amp;Tables"/>
      <sheetName val="DOE Conventional Tech Specs"/>
      <sheetName val="LED Lumen Maintenance"/>
      <sheetName val="Recessed Cans"/>
      <sheetName val="LED Display Track Fixtures"/>
      <sheetName val="TLEDs"/>
      <sheetName val="LED GS A-Lamps"/>
      <sheetName val="LED High Bay"/>
      <sheetName val="Ceramic Metal Halide - Display"/>
      <sheetName val="HP T8 Fixture or Kit"/>
      <sheetName val="LED Fixture or Kit"/>
      <sheetName val="LED PARs"/>
      <sheetName val="T5 HO Fixtures"/>
      <sheetName val="Energy Star Lamps"/>
      <sheetName val="EnergyStar-LED Disp Track Lamps"/>
      <sheetName val="M_Input(per KSF)_Out"/>
      <sheetName val="M_Input(per KSF)"/>
      <sheetName val="Fixt vs KSF Levelized Cost Chk"/>
      <sheetName val="WeightedAvgBuilding Check"/>
      <sheetName val="DOE2014 Sales P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B3" t="str">
            <v>New</v>
          </cell>
          <cell r="J3" t="str">
            <v>FIX_REPL</v>
          </cell>
        </row>
        <row r="4">
          <cell r="B4" t="str">
            <v>NR</v>
          </cell>
          <cell r="J4" t="str">
            <v>LAMP_REPL</v>
          </cell>
        </row>
        <row r="5">
          <cell r="B5" t="str">
            <v>Retro</v>
          </cell>
        </row>
      </sheetData>
      <sheetData sheetId="14"/>
      <sheetData sheetId="15"/>
      <sheetData sheetId="16">
        <row r="21">
          <cell r="AC21">
            <v>1.0296281141544221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TOC"/>
      <sheetName val="Model Flow Diagram"/>
      <sheetName val="Model Flow Description"/>
      <sheetName val="User_Inputs"/>
      <sheetName val="List_Inputs"/>
      <sheetName val="Misc_Inputs"/>
      <sheetName val="Tech_Specs"/>
      <sheetName val="Perform_SSL"/>
      <sheetName val="Perform_Sectors"/>
      <sheetName val="Perform_Active"/>
      <sheetName val="Perform_Proj"/>
      <sheetName val="Electricity_Prices"/>
      <sheetName val="Floor_Growth"/>
      <sheetName val="Standards_Sectors"/>
      <sheetName val="Standards_Active"/>
      <sheetName val="Standards_Acceptance"/>
      <sheetName val="Lamp_Repl_Rate"/>
      <sheetName val="Sys_Repl_Rate"/>
      <sheetName val="Costs"/>
      <sheetName val="Tech_Diff"/>
      <sheetName val="Logit"/>
      <sheetName val="Sales_Calibration"/>
      <sheetName val="Lamp_Mkt_Repl"/>
      <sheetName val="System_Mkt_Repl"/>
      <sheetName val="System_Mkt_NC"/>
      <sheetName val="System_Total_Mkt"/>
      <sheetName val="Test_Plots"/>
      <sheetName val="Results"/>
      <sheetName val="Results_Com"/>
      <sheetName val="Results_Ind"/>
      <sheetName val="Results_Out"/>
      <sheetName val="Results_Res"/>
      <sheetName val="Results_Total"/>
      <sheetName val="Plot_Data"/>
      <sheetName val="Plot_Energy"/>
      <sheetName val="Plot_Sales"/>
      <sheetName val="Plot_Density"/>
      <sheetName val="Plot_Stock"/>
      <sheetName val="Savings_Data"/>
      <sheetName val="Sales Data"/>
      <sheetName val="Average Efficacy Data"/>
      <sheetName val="Cumul_Savings_Total"/>
      <sheetName val="First_Yr_Savings_Total"/>
      <sheetName val="Plot_Savings"/>
      <sheetName val="Case_Comparison"/>
      <sheetName val="By Standard"/>
      <sheetName val="Testing"/>
      <sheetName val="Test1"/>
      <sheetName val="Test2"/>
      <sheetName val="Test3"/>
      <sheetName val="Test4"/>
      <sheetName val="Test7"/>
      <sheetName val="Test8"/>
      <sheetName val="Test9"/>
      <sheetName val="Test10"/>
      <sheetName val="Test1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69">
          <cell r="AF269">
            <v>8.5744866621840887E-2</v>
          </cell>
          <cell r="AH269">
            <v>1.537406037826583E-2</v>
          </cell>
        </row>
        <row r="273">
          <cell r="AF273">
            <v>0.18325868895614128</v>
          </cell>
          <cell r="AH273">
            <v>4.4848979342030248E-2</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orRPM"/>
      <sheetName val="7P Source Summary"/>
      <sheetName val="SC-NR"/>
      <sheetName val="M_Input_Out"/>
      <sheetName val="M_Input"/>
      <sheetName val="GSFL Final Rule"/>
      <sheetName val="GSFL Impact"/>
      <sheetName val="GSFL Proposed Rule"/>
      <sheetName val="GSFL Hours"/>
      <sheetName val="TLED"/>
      <sheetName val="2014 Prices"/>
      <sheetName val="Screening"/>
      <sheetName val="CBSA Detailed"/>
      <sheetName val="Watt_Allocation"/>
      <sheetName val="Ind Fl Watts by L"/>
      <sheetName val="Ind T8 Watts by N"/>
      <sheetName val="Ind T8 Watts by T"/>
      <sheetName val="GSFL Prices"/>
      <sheetName val="GSFL Relamp"/>
      <sheetName val="7PSourceSummary"/>
      <sheetName val="References"/>
      <sheetName val="LOG"/>
    </sheetNames>
    <sheetDataSet>
      <sheetData sheetId="0"/>
      <sheetData sheetId="1"/>
      <sheetData sheetId="2">
        <row r="10">
          <cell r="C10">
            <v>40.479721787784023</v>
          </cell>
        </row>
      </sheetData>
      <sheetData sheetId="3"/>
      <sheetData sheetId="4"/>
      <sheetData sheetId="5">
        <row r="17">
          <cell r="BT17">
            <v>0.93871505276800604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sheetPr codeName="Sheet10"/>
  <dimension ref="A1"/>
  <sheetViews>
    <sheetView workbookViewId="0">
      <selection activeCell="G24" sqref="G24"/>
    </sheetView>
  </sheetViews>
  <sheetFormatPr defaultRowHeight="12.7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sheetPr codeName="Sheet4"/>
  <dimension ref="A1:Z139"/>
  <sheetViews>
    <sheetView workbookViewId="0">
      <selection activeCell="P18" sqref="P18"/>
    </sheetView>
  </sheetViews>
  <sheetFormatPr defaultRowHeight="12.75"/>
  <cols>
    <col min="1" max="1" width="18.42578125" customWidth="1"/>
    <col min="2" max="2" width="24.85546875" customWidth="1"/>
    <col min="3" max="3" width="14.85546875" customWidth="1"/>
    <col min="4" max="6" width="10.28515625" bestFit="1" customWidth="1"/>
    <col min="7" max="7" width="10.28515625" customWidth="1"/>
    <col min="8" max="8" width="11.5703125" customWidth="1"/>
    <col min="9" max="9" width="10.85546875" customWidth="1"/>
    <col min="10" max="10" width="10.28515625" bestFit="1" customWidth="1"/>
    <col min="11" max="11" width="11.5703125" customWidth="1"/>
    <col min="12" max="13" width="10.28515625" bestFit="1" customWidth="1"/>
    <col min="15" max="15" width="26.5703125" customWidth="1"/>
    <col min="16" max="26" width="12" customWidth="1"/>
  </cols>
  <sheetData>
    <row r="1" spans="1:13">
      <c r="A1" s="323" t="s">
        <v>420</v>
      </c>
    </row>
    <row r="3" spans="1:13">
      <c r="B3" t="s">
        <v>625</v>
      </c>
    </row>
    <row r="5" spans="1:13">
      <c r="B5" s="52" t="s">
        <v>57</v>
      </c>
      <c r="C5" s="55" t="s">
        <v>58</v>
      </c>
      <c r="D5" s="55"/>
      <c r="E5" s="55"/>
      <c r="F5" s="55"/>
      <c r="G5" s="55"/>
      <c r="H5" s="55"/>
      <c r="I5" s="55"/>
      <c r="J5" s="55"/>
      <c r="K5" s="55"/>
      <c r="L5" s="55"/>
      <c r="M5" s="55"/>
    </row>
    <row r="6" spans="1:13" ht="25.5">
      <c r="B6" s="52" t="s">
        <v>59</v>
      </c>
      <c r="C6" s="55" t="s">
        <v>8</v>
      </c>
      <c r="D6" s="55" t="s">
        <v>31</v>
      </c>
      <c r="E6" s="55" t="s">
        <v>30</v>
      </c>
      <c r="F6" s="55" t="s">
        <v>29</v>
      </c>
      <c r="G6" s="55" t="s">
        <v>16</v>
      </c>
      <c r="H6" s="55" t="s">
        <v>28</v>
      </c>
      <c r="I6" s="55" t="s">
        <v>60</v>
      </c>
      <c r="J6" s="55" t="s">
        <v>13</v>
      </c>
      <c r="K6" s="55" t="s">
        <v>61</v>
      </c>
      <c r="L6" s="55" t="s">
        <v>10</v>
      </c>
      <c r="M6" s="55" t="s">
        <v>9</v>
      </c>
    </row>
    <row r="7" spans="1:13">
      <c r="B7" s="50" t="s">
        <v>64</v>
      </c>
      <c r="C7" s="53">
        <v>0.61078098283931126</v>
      </c>
      <c r="D7" s="53">
        <v>0.73585241591376105</v>
      </c>
      <c r="E7" s="53">
        <v>0.70599463744859836</v>
      </c>
      <c r="F7" s="53">
        <v>0.78544431896705402</v>
      </c>
      <c r="G7" s="53">
        <v>0.57456520165824987</v>
      </c>
      <c r="H7" s="53">
        <v>0.80717034414432309</v>
      </c>
      <c r="I7" s="53">
        <v>0.229544820867918</v>
      </c>
      <c r="J7" s="53">
        <v>0.17286092953954665</v>
      </c>
      <c r="K7" s="53">
        <v>0.24178144694371556</v>
      </c>
      <c r="L7" s="53">
        <v>0.43899231542975387</v>
      </c>
      <c r="M7" s="53">
        <v>0.6093564516046508</v>
      </c>
    </row>
    <row r="8" spans="1:13">
      <c r="B8" s="50" t="s">
        <v>63</v>
      </c>
      <c r="C8" s="53">
        <v>0.11145293607658387</v>
      </c>
      <c r="D8" s="53">
        <v>0.10314951888671253</v>
      </c>
      <c r="E8" s="53">
        <v>0.10806661443789674</v>
      </c>
      <c r="F8" s="53">
        <v>7.1773977669980643E-2</v>
      </c>
      <c r="G8" s="53">
        <v>0.21348364188821917</v>
      </c>
      <c r="H8" s="53">
        <v>3.7580850389911657E-2</v>
      </c>
      <c r="I8" s="53">
        <v>0.18227328505050794</v>
      </c>
      <c r="J8" s="53">
        <v>2.4627534375117149E-2</v>
      </c>
      <c r="K8" s="53">
        <v>0.16972500987643571</v>
      </c>
      <c r="L8" s="53">
        <v>0.12562255481327353</v>
      </c>
      <c r="M8" s="53">
        <v>8.6979821526434895E-2</v>
      </c>
    </row>
    <row r="9" spans="1:13">
      <c r="B9" s="50" t="s">
        <v>41</v>
      </c>
      <c r="C9" s="53">
        <v>9.1720733600969703E-2</v>
      </c>
      <c r="D9" s="53">
        <v>7.9597801393312059E-2</v>
      </c>
      <c r="E9" s="53">
        <v>4.0110366332379258E-2</v>
      </c>
      <c r="F9" s="53">
        <v>7.8939104036363839E-2</v>
      </c>
      <c r="G9" s="53">
        <v>3.1479332060397894E-2</v>
      </c>
      <c r="H9" s="53">
        <v>1.1596864387795478E-2</v>
      </c>
      <c r="I9" s="53">
        <v>0.12091926559663711</v>
      </c>
      <c r="J9" s="53">
        <v>0.35515898199258267</v>
      </c>
      <c r="K9" s="53">
        <v>0.18733973146458666</v>
      </c>
      <c r="L9" s="53">
        <v>0.1039884575014442</v>
      </c>
      <c r="M9" s="53">
        <v>0.13201407940795537</v>
      </c>
    </row>
    <row r="10" spans="1:13">
      <c r="B10" s="50" t="s">
        <v>65</v>
      </c>
      <c r="C10" s="53">
        <v>0.12212557892582268</v>
      </c>
      <c r="D10" s="53">
        <v>5.5255392563742872E-2</v>
      </c>
      <c r="E10" s="53">
        <v>7.8040556126711277E-2</v>
      </c>
      <c r="F10" s="53">
        <v>1.8340192956102706E-2</v>
      </c>
      <c r="G10" s="53">
        <v>7.9543545091230961E-2</v>
      </c>
      <c r="H10" s="53">
        <v>7.1246121852047248E-2</v>
      </c>
      <c r="I10" s="53">
        <v>0.40463806654016204</v>
      </c>
      <c r="J10" s="53">
        <v>0.38736529378791629</v>
      </c>
      <c r="K10" s="53">
        <v>0.38745719901258663</v>
      </c>
      <c r="L10" s="53">
        <v>0.21506767401538934</v>
      </c>
      <c r="M10" s="53">
        <v>8.6937421931488387E-2</v>
      </c>
    </row>
    <row r="11" spans="1:13">
      <c r="B11" s="50" t="s">
        <v>33</v>
      </c>
      <c r="C11" s="53">
        <v>5.4250802864456354E-2</v>
      </c>
      <c r="D11" s="53">
        <v>2.1983071219402486E-2</v>
      </c>
      <c r="E11" s="53">
        <v>5.8534371617216287E-2</v>
      </c>
      <c r="F11" s="53">
        <v>4.2494577274415829E-2</v>
      </c>
      <c r="G11" s="53">
        <v>0.10021470561534893</v>
      </c>
      <c r="H11" s="53">
        <v>5.8300680126632476E-2</v>
      </c>
      <c r="I11" s="53">
        <v>5.1280335128306993E-2</v>
      </c>
      <c r="J11" s="53">
        <v>1.1488982401622518E-2</v>
      </c>
      <c r="K11" s="53">
        <v>9.1991277797579714E-3</v>
      </c>
      <c r="L11" s="53">
        <v>0.10057021717410534</v>
      </c>
      <c r="M11" s="53">
        <v>7.4127042232746743E-2</v>
      </c>
    </row>
    <row r="12" spans="1:13">
      <c r="B12" s="50" t="s">
        <v>66</v>
      </c>
      <c r="C12" s="53">
        <v>6.819959448767259E-3</v>
      </c>
      <c r="D12" s="53">
        <v>3.0326889781191776E-3</v>
      </c>
      <c r="E12" s="53">
        <v>8.6074772723109746E-3</v>
      </c>
      <c r="F12" s="53">
        <v>2.4723616669082189E-3</v>
      </c>
      <c r="G12" s="53">
        <v>1.2586982115966132E-4</v>
      </c>
      <c r="H12" s="53">
        <v>1.1201037885730399E-2</v>
      </c>
      <c r="I12" s="53">
        <v>5.8871806403479462E-3</v>
      </c>
      <c r="J12" s="53">
        <v>2.1133679937102957E-2</v>
      </c>
      <c r="K12" s="53">
        <v>3.3691524442828668E-3</v>
      </c>
      <c r="L12" s="53">
        <v>1.2374463285440796E-2</v>
      </c>
      <c r="M12" s="53">
        <v>7.3973370721000624E-3</v>
      </c>
    </row>
    <row r="13" spans="1:13">
      <c r="B13" s="50" t="s">
        <v>9</v>
      </c>
      <c r="C13" s="53">
        <v>2.8490062440889455E-3</v>
      </c>
      <c r="D13" s="53">
        <v>1.1291110449498736E-3</v>
      </c>
      <c r="E13" s="53">
        <v>6.4597676488709088E-4</v>
      </c>
      <c r="F13" s="53">
        <v>5.3546742917469012E-4</v>
      </c>
      <c r="G13" s="53">
        <v>5.8770386539351853E-4</v>
      </c>
      <c r="H13" s="53">
        <v>2.9041012135596323E-3</v>
      </c>
      <c r="I13" s="53">
        <v>5.4570461761200206E-3</v>
      </c>
      <c r="J13" s="53">
        <v>2.7364597966111744E-2</v>
      </c>
      <c r="K13" s="53">
        <v>1.12833247863467E-3</v>
      </c>
      <c r="L13" s="53">
        <v>3.3843177805928841E-3</v>
      </c>
      <c r="M13" s="53">
        <v>3.1878462246237639E-3</v>
      </c>
    </row>
    <row r="14" spans="1:13">
      <c r="B14" s="50" t="s">
        <v>62</v>
      </c>
      <c r="C14" s="53">
        <v>1</v>
      </c>
      <c r="D14" s="53">
        <v>1</v>
      </c>
      <c r="E14" s="53">
        <v>1</v>
      </c>
      <c r="F14" s="53">
        <v>0.99999999999999989</v>
      </c>
      <c r="G14" s="53">
        <v>1</v>
      </c>
      <c r="H14" s="53">
        <v>1</v>
      </c>
      <c r="I14" s="53">
        <v>1</v>
      </c>
      <c r="J14" s="53">
        <v>1</v>
      </c>
      <c r="K14" s="53">
        <v>1</v>
      </c>
      <c r="L14" s="53">
        <v>1</v>
      </c>
      <c r="M14" s="53">
        <v>1</v>
      </c>
    </row>
    <row r="16" spans="1:13">
      <c r="B16" s="51" t="s">
        <v>121</v>
      </c>
      <c r="C16" s="54" t="s">
        <v>58</v>
      </c>
      <c r="D16" s="54"/>
      <c r="E16" s="54"/>
      <c r="F16" s="54"/>
      <c r="G16" s="54"/>
      <c r="H16" s="54"/>
      <c r="I16" s="54"/>
      <c r="J16" s="54"/>
      <c r="K16" s="54"/>
      <c r="L16" s="54"/>
      <c r="M16" s="54"/>
    </row>
    <row r="17" spans="2:14" ht="25.5">
      <c r="B17" s="51" t="s">
        <v>59</v>
      </c>
      <c r="C17" s="54" t="s">
        <v>8</v>
      </c>
      <c r="D17" s="54" t="s">
        <v>31</v>
      </c>
      <c r="E17" s="54" t="s">
        <v>30</v>
      </c>
      <c r="F17" s="54" t="s">
        <v>29</v>
      </c>
      <c r="G17" s="54" t="s">
        <v>16</v>
      </c>
      <c r="H17" s="54" t="s">
        <v>28</v>
      </c>
      <c r="I17" s="54" t="s">
        <v>60</v>
      </c>
      <c r="J17" s="54" t="s">
        <v>13</v>
      </c>
      <c r="K17" s="54" t="s">
        <v>61</v>
      </c>
      <c r="L17" s="54" t="s">
        <v>10</v>
      </c>
      <c r="M17" s="54" t="s">
        <v>9</v>
      </c>
    </row>
    <row r="18" spans="2:14">
      <c r="B18" t="s">
        <v>122</v>
      </c>
      <c r="C18" s="27">
        <v>1.9405208639566414E-2</v>
      </c>
      <c r="D18" s="27">
        <v>1.9066380128922089E-2</v>
      </c>
      <c r="E18" s="27">
        <v>4.147582812292936E-2</v>
      </c>
      <c r="F18" s="27">
        <v>2.3739952831385342E-3</v>
      </c>
      <c r="G18" s="27">
        <v>0</v>
      </c>
      <c r="H18" s="27">
        <v>8.4176195920752017E-4</v>
      </c>
      <c r="I18" s="27">
        <v>0</v>
      </c>
      <c r="J18" s="27">
        <v>5.5701196406824943E-2</v>
      </c>
      <c r="K18" s="27">
        <v>0</v>
      </c>
      <c r="L18" s="27">
        <v>0</v>
      </c>
      <c r="M18" s="27">
        <v>2.5667868765391087E-2</v>
      </c>
    </row>
    <row r="19" spans="2:14">
      <c r="B19" t="s">
        <v>123</v>
      </c>
      <c r="C19" s="27">
        <v>3.7867390231408359E-2</v>
      </c>
      <c r="D19" s="27">
        <v>3.4200181201218469E-2</v>
      </c>
      <c r="E19" s="27">
        <v>8.882661108996831E-2</v>
      </c>
      <c r="F19" s="27">
        <v>1.9330665492089966E-2</v>
      </c>
      <c r="G19" s="27">
        <v>0</v>
      </c>
      <c r="H19" s="27">
        <v>1.0711548124710731E-2</v>
      </c>
      <c r="I19" s="27">
        <v>3.6595575199933617E-2</v>
      </c>
      <c r="J19" s="27">
        <v>0</v>
      </c>
      <c r="K19" s="27">
        <v>2.7033786817751203E-4</v>
      </c>
      <c r="L19" s="27">
        <v>7.6066326490840377E-3</v>
      </c>
      <c r="M19" s="27">
        <v>1.9430354523914194E-2</v>
      </c>
    </row>
    <row r="20" spans="2:14">
      <c r="B20" t="s">
        <v>124</v>
      </c>
      <c r="C20" s="27">
        <v>1.9495092918416436E-3</v>
      </c>
      <c r="D20" s="27">
        <v>0</v>
      </c>
      <c r="E20" s="27">
        <v>7.6305971123106532E-3</v>
      </c>
      <c r="F20" s="27">
        <v>0</v>
      </c>
      <c r="G20" s="27">
        <v>0</v>
      </c>
      <c r="H20" s="27">
        <v>1.6804401815246374E-3</v>
      </c>
      <c r="I20" s="27">
        <v>0</v>
      </c>
      <c r="J20" s="27">
        <v>0</v>
      </c>
      <c r="K20" s="27">
        <v>0</v>
      </c>
      <c r="L20" s="27">
        <v>0</v>
      </c>
      <c r="M20" s="27">
        <v>0</v>
      </c>
    </row>
    <row r="21" spans="2:14">
      <c r="B21" t="s">
        <v>125</v>
      </c>
      <c r="C21" s="27">
        <v>8.498042282686448E-2</v>
      </c>
      <c r="D21" s="27">
        <v>0.13021517887193815</v>
      </c>
      <c r="E21" s="27">
        <v>6.6948804719386745E-2</v>
      </c>
      <c r="F21" s="27">
        <v>0.1375777865271913</v>
      </c>
      <c r="G21" s="27">
        <v>2.4636849448522645E-2</v>
      </c>
      <c r="H21" s="27">
        <v>1.5744990649155455E-2</v>
      </c>
      <c r="I21" s="27">
        <v>3.6353192400846043E-2</v>
      </c>
      <c r="J21" s="27">
        <v>2.8073405007817777E-2</v>
      </c>
      <c r="K21" s="27">
        <v>3.5517152659756995E-2</v>
      </c>
      <c r="L21" s="27">
        <v>3.6425151717081147E-2</v>
      </c>
      <c r="M21" s="27">
        <v>6.7668146001918492E-2</v>
      </c>
    </row>
    <row r="22" spans="2:14">
      <c r="B22" t="s">
        <v>126</v>
      </c>
      <c r="C22" s="27">
        <v>0.85579746901031906</v>
      </c>
      <c r="D22" s="27">
        <v>0.81651825979792136</v>
      </c>
      <c r="E22" s="27">
        <v>0.79511815895540494</v>
      </c>
      <c r="F22" s="27">
        <v>0.84071755269758031</v>
      </c>
      <c r="G22" s="27">
        <v>0.97536315055147726</v>
      </c>
      <c r="H22" s="27">
        <v>0.9710212590854016</v>
      </c>
      <c r="I22" s="27">
        <v>0.92705123239922027</v>
      </c>
      <c r="J22" s="27">
        <v>0.91622539858535723</v>
      </c>
      <c r="K22" s="27">
        <v>0.96421250947206549</v>
      </c>
      <c r="L22" s="27">
        <v>0.95596821563383483</v>
      </c>
      <c r="M22" s="27">
        <v>0.88723363070877626</v>
      </c>
    </row>
    <row r="23" spans="2:14">
      <c r="B23" t="s">
        <v>62</v>
      </c>
      <c r="C23" s="27">
        <v>1</v>
      </c>
      <c r="D23" s="27">
        <v>1</v>
      </c>
      <c r="E23" s="27">
        <v>1</v>
      </c>
      <c r="F23" s="27">
        <v>1</v>
      </c>
      <c r="G23" s="27">
        <v>0.99999999999999989</v>
      </c>
      <c r="H23" s="27">
        <v>1</v>
      </c>
      <c r="I23" s="27">
        <v>0.99999999999999989</v>
      </c>
      <c r="J23" s="27">
        <v>1</v>
      </c>
      <c r="K23" s="27">
        <v>1</v>
      </c>
      <c r="L23" s="27">
        <v>1</v>
      </c>
      <c r="M23" s="27">
        <v>1</v>
      </c>
    </row>
    <row r="25" spans="2:14">
      <c r="B25" s="54" t="s">
        <v>121</v>
      </c>
      <c r="C25" s="54" t="s">
        <v>58</v>
      </c>
      <c r="D25" s="54"/>
      <c r="E25" s="54"/>
      <c r="F25" s="54"/>
      <c r="G25" s="54"/>
      <c r="H25" s="54"/>
      <c r="I25" s="54"/>
      <c r="J25" s="54"/>
      <c r="K25" s="54"/>
      <c r="L25" s="54"/>
      <c r="M25" s="54"/>
    </row>
    <row r="26" spans="2:14" ht="25.5">
      <c r="B26" s="54" t="s">
        <v>59</v>
      </c>
      <c r="C26" s="54" t="s">
        <v>8</v>
      </c>
      <c r="D26" s="54" t="s">
        <v>31</v>
      </c>
      <c r="E26" s="54" t="s">
        <v>30</v>
      </c>
      <c r="F26" s="54" t="s">
        <v>29</v>
      </c>
      <c r="G26" s="54" t="s">
        <v>16</v>
      </c>
      <c r="H26" s="54" t="s">
        <v>28</v>
      </c>
      <c r="I26" s="54" t="s">
        <v>60</v>
      </c>
      <c r="J26" s="54" t="s">
        <v>13</v>
      </c>
      <c r="K26" s="54" t="s">
        <v>61</v>
      </c>
      <c r="L26" s="54" t="s">
        <v>10</v>
      </c>
      <c r="M26" s="54" t="s">
        <v>9</v>
      </c>
    </row>
    <row r="27" spans="2:14">
      <c r="B27" t="s">
        <v>137</v>
      </c>
      <c r="C27" s="27">
        <v>1.5608135042111844E-2</v>
      </c>
      <c r="D27" s="27">
        <v>2.8622076345193207E-2</v>
      </c>
      <c r="E27" s="27">
        <v>1.1199328692662729E-2</v>
      </c>
      <c r="F27" s="27">
        <v>0</v>
      </c>
      <c r="G27" s="27">
        <v>0</v>
      </c>
      <c r="H27" s="27">
        <v>0</v>
      </c>
      <c r="I27" s="27">
        <v>1.1614044454607385E-2</v>
      </c>
      <c r="J27" s="27">
        <v>7.5568606009218352E-3</v>
      </c>
      <c r="K27" s="27">
        <v>7.5508804874910776E-5</v>
      </c>
      <c r="L27" s="27">
        <v>3.7914328247486258E-2</v>
      </c>
      <c r="M27" s="27">
        <v>6.6597060965728492E-3</v>
      </c>
      <c r="N27" s="27"/>
    </row>
    <row r="28" spans="2:14">
      <c r="B28" t="s">
        <v>138</v>
      </c>
      <c r="C28" s="27">
        <v>0.10108318980453594</v>
      </c>
      <c r="D28" s="27">
        <v>2.7786836712185882E-2</v>
      </c>
      <c r="E28" s="27">
        <v>0.17435792730348398</v>
      </c>
      <c r="F28" s="27">
        <v>4.05460350309527E-2</v>
      </c>
      <c r="G28" s="27">
        <v>2.7318252848669868E-2</v>
      </c>
      <c r="H28" s="27">
        <v>0.3241983471452427</v>
      </c>
      <c r="I28" s="27">
        <v>0.13645617235903687</v>
      </c>
      <c r="J28" s="27">
        <v>0.11426808250416737</v>
      </c>
      <c r="K28" s="27">
        <v>9.5682332802863295E-3</v>
      </c>
      <c r="L28" s="27">
        <v>8.4034891910986911E-2</v>
      </c>
      <c r="M28" s="27">
        <v>0.25507006120325942</v>
      </c>
      <c r="N28" s="27"/>
    </row>
    <row r="29" spans="2:14">
      <c r="B29" t="s">
        <v>139</v>
      </c>
      <c r="C29" s="27">
        <v>0.16010148757171888</v>
      </c>
      <c r="D29" s="27">
        <v>6.5749190381629061E-2</v>
      </c>
      <c r="E29" s="27">
        <v>0.23014491849767219</v>
      </c>
      <c r="F29" s="27">
        <v>0.16062561708647083</v>
      </c>
      <c r="G29" s="27">
        <v>0.12692883921962275</v>
      </c>
      <c r="H29" s="27">
        <v>0.57909160962800799</v>
      </c>
      <c r="I29" s="27">
        <v>0.13665214395323597</v>
      </c>
      <c r="J29" s="27">
        <v>4.2656548441260662E-2</v>
      </c>
      <c r="K29" s="27">
        <v>6.7354179790733049E-2</v>
      </c>
      <c r="L29" s="27">
        <v>0.25127299669996639</v>
      </c>
      <c r="M29" s="27">
        <v>0.26300990242346367</v>
      </c>
      <c r="N29" s="27"/>
    </row>
    <row r="30" spans="2:14">
      <c r="B30" t="s">
        <v>140</v>
      </c>
      <c r="C30" s="27">
        <v>3.9452983625600173E-2</v>
      </c>
      <c r="D30" s="27">
        <v>1.6074150710445632E-2</v>
      </c>
      <c r="E30" s="27">
        <v>5.5478627350381247E-3</v>
      </c>
      <c r="F30" s="27">
        <v>0.1588699600774838</v>
      </c>
      <c r="G30" s="27">
        <v>3.2831913051207555E-3</v>
      </c>
      <c r="H30" s="27">
        <v>0</v>
      </c>
      <c r="I30" s="27">
        <v>9.3745014508141933E-2</v>
      </c>
      <c r="J30" s="27">
        <v>0.10392050084293625</v>
      </c>
      <c r="K30" s="27">
        <v>9.5747223514079712E-3</v>
      </c>
      <c r="L30" s="27">
        <v>2.0612309170931483E-2</v>
      </c>
      <c r="M30" s="27">
        <v>9.4375585131908829E-2</v>
      </c>
      <c r="N30" s="27"/>
    </row>
    <row r="31" spans="2:14">
      <c r="B31" t="s">
        <v>141</v>
      </c>
      <c r="C31" s="27">
        <v>0.5615740232285843</v>
      </c>
      <c r="D31" s="27">
        <v>0.74009133026880114</v>
      </c>
      <c r="E31" s="27">
        <v>0.16983180753327673</v>
      </c>
      <c r="F31" s="27">
        <v>0.56196305412521297</v>
      </c>
      <c r="G31" s="27">
        <v>0.83985561119199947</v>
      </c>
      <c r="H31" s="27">
        <v>8.2122350656338591E-2</v>
      </c>
      <c r="I31" s="27">
        <v>0.53338960099998833</v>
      </c>
      <c r="J31" s="27">
        <v>0.64794856128986866</v>
      </c>
      <c r="K31" s="27">
        <v>0.86357082855845824</v>
      </c>
      <c r="L31" s="27">
        <v>0.55360180920360891</v>
      </c>
      <c r="M31" s="27">
        <v>0.25316982114921066</v>
      </c>
      <c r="N31" s="27"/>
    </row>
    <row r="32" spans="2:14">
      <c r="B32" t="s">
        <v>142</v>
      </c>
      <c r="C32" s="27">
        <v>0.12218018072744885</v>
      </c>
      <c r="D32" s="27">
        <v>0.12167641558174509</v>
      </c>
      <c r="E32" s="27">
        <v>0.40891815523786629</v>
      </c>
      <c r="F32" s="27">
        <v>7.7995333679879777E-2</v>
      </c>
      <c r="G32" s="27">
        <v>2.6141054345871499E-3</v>
      </c>
      <c r="H32" s="27">
        <v>1.4587692570410659E-2</v>
      </c>
      <c r="I32" s="27">
        <v>8.8143023724989583E-2</v>
      </c>
      <c r="J32" s="27">
        <v>8.3649446320845186E-2</v>
      </c>
      <c r="K32" s="27">
        <v>4.9856527214239568E-2</v>
      </c>
      <c r="L32" s="27">
        <v>5.2563664767020048E-2</v>
      </c>
      <c r="M32" s="27">
        <v>0.12771492399558446</v>
      </c>
      <c r="N32" s="27"/>
    </row>
    <row r="33" spans="1:14">
      <c r="B33" t="s">
        <v>62</v>
      </c>
      <c r="C33" s="27">
        <v>1</v>
      </c>
      <c r="D33" s="27">
        <v>1</v>
      </c>
      <c r="E33" s="27">
        <v>1</v>
      </c>
      <c r="F33" s="27">
        <v>1</v>
      </c>
      <c r="G33" s="27">
        <v>1</v>
      </c>
      <c r="H33" s="27">
        <v>0.99999999999999989</v>
      </c>
      <c r="I33" s="27">
        <v>1</v>
      </c>
      <c r="J33" s="27">
        <v>0.99999999999999989</v>
      </c>
      <c r="K33" s="27">
        <v>1</v>
      </c>
      <c r="L33" s="27">
        <v>1</v>
      </c>
      <c r="M33" s="27">
        <v>0.99999999999999989</v>
      </c>
      <c r="N33" s="27"/>
    </row>
    <row r="34" spans="1:14">
      <c r="C34" s="27"/>
      <c r="D34" s="27"/>
      <c r="E34" s="27"/>
      <c r="F34" s="27"/>
      <c r="G34" s="27"/>
      <c r="H34" s="27"/>
      <c r="I34" s="27"/>
      <c r="J34" s="27"/>
      <c r="K34" s="27"/>
      <c r="L34" s="27"/>
      <c r="M34" s="27"/>
      <c r="N34" s="27"/>
    </row>
    <row r="35" spans="1:14">
      <c r="B35" t="s">
        <v>135</v>
      </c>
      <c r="C35" s="27">
        <f>SUM(C27,C30)</f>
        <v>5.5061118667712017E-2</v>
      </c>
      <c r="D35" s="27">
        <f t="shared" ref="D35:M35" si="0">SUM(D27,D30)</f>
        <v>4.4696227055638839E-2</v>
      </c>
      <c r="E35" s="27">
        <f t="shared" si="0"/>
        <v>1.6747191427700855E-2</v>
      </c>
      <c r="F35" s="27">
        <f t="shared" si="0"/>
        <v>0.1588699600774838</v>
      </c>
      <c r="G35" s="27">
        <f t="shared" si="0"/>
        <v>3.2831913051207555E-3</v>
      </c>
      <c r="H35" s="27">
        <f t="shared" si="0"/>
        <v>0</v>
      </c>
      <c r="I35" s="27">
        <f t="shared" si="0"/>
        <v>0.10535905896274932</v>
      </c>
      <c r="J35" s="27">
        <f t="shared" si="0"/>
        <v>0.11147736144385809</v>
      </c>
      <c r="K35" s="27">
        <f t="shared" si="0"/>
        <v>9.6502311562828812E-3</v>
      </c>
      <c r="L35" s="27">
        <f t="shared" si="0"/>
        <v>5.8526637418417737E-2</v>
      </c>
      <c r="M35" s="27">
        <f t="shared" si="0"/>
        <v>0.10103529122848168</v>
      </c>
      <c r="N35" s="27"/>
    </row>
    <row r="36" spans="1:14">
      <c r="B36" t="s">
        <v>134</v>
      </c>
      <c r="C36" s="27">
        <f t="shared" ref="C36:M37" si="1">SUM(C28,C31)</f>
        <v>0.6626572130331202</v>
      </c>
      <c r="D36" s="27">
        <f t="shared" si="1"/>
        <v>0.76787816698098699</v>
      </c>
      <c r="E36" s="27">
        <f t="shared" si="1"/>
        <v>0.34418973483676074</v>
      </c>
      <c r="F36" s="27">
        <f t="shared" si="1"/>
        <v>0.60250908915616563</v>
      </c>
      <c r="G36" s="27">
        <f t="shared" si="1"/>
        <v>0.86717386404066932</v>
      </c>
      <c r="H36" s="27">
        <f t="shared" si="1"/>
        <v>0.40632069780158131</v>
      </c>
      <c r="I36" s="27">
        <f t="shared" si="1"/>
        <v>0.66984577335902518</v>
      </c>
      <c r="J36" s="27">
        <f t="shared" si="1"/>
        <v>0.76221664379403609</v>
      </c>
      <c r="K36" s="27">
        <f t="shared" si="1"/>
        <v>0.87313906183874457</v>
      </c>
      <c r="L36" s="27">
        <f t="shared" si="1"/>
        <v>0.63763670111459581</v>
      </c>
      <c r="M36" s="27">
        <f t="shared" si="1"/>
        <v>0.50823988235247008</v>
      </c>
      <c r="N36" s="27"/>
    </row>
    <row r="37" spans="1:14">
      <c r="B37" t="s">
        <v>133</v>
      </c>
      <c r="C37" s="27">
        <f t="shared" si="1"/>
        <v>0.28228166829916773</v>
      </c>
      <c r="D37" s="27">
        <f t="shared" si="1"/>
        <v>0.18742560596337415</v>
      </c>
      <c r="E37" s="27">
        <f t="shared" si="1"/>
        <v>0.6390630737355385</v>
      </c>
      <c r="F37" s="27">
        <f t="shared" si="1"/>
        <v>0.23862095076635059</v>
      </c>
      <c r="G37" s="27">
        <f t="shared" si="1"/>
        <v>0.1295429446542099</v>
      </c>
      <c r="H37" s="27">
        <f t="shared" si="1"/>
        <v>0.59367930219841869</v>
      </c>
      <c r="I37" s="27">
        <f t="shared" si="1"/>
        <v>0.22479516767822555</v>
      </c>
      <c r="J37" s="27">
        <f t="shared" si="1"/>
        <v>0.12630599476210586</v>
      </c>
      <c r="K37" s="27">
        <f t="shared" si="1"/>
        <v>0.11721070700497262</v>
      </c>
      <c r="L37" s="27">
        <f t="shared" si="1"/>
        <v>0.30383666146698646</v>
      </c>
      <c r="M37" s="27">
        <f t="shared" si="1"/>
        <v>0.39072482641904815</v>
      </c>
      <c r="N37" s="27"/>
    </row>
    <row r="39" spans="1:14">
      <c r="B39" t="s">
        <v>143</v>
      </c>
      <c r="C39" s="27">
        <f>SUM(C27:C29)</f>
        <v>0.27679281241836667</v>
      </c>
      <c r="D39" s="27">
        <f t="shared" ref="D39:M39" si="2">SUM(D27:D29)</f>
        <v>0.12215810343900815</v>
      </c>
      <c r="E39" s="27">
        <f t="shared" si="2"/>
        <v>0.41570217449381891</v>
      </c>
      <c r="F39" s="27">
        <f t="shared" si="2"/>
        <v>0.20117165211742352</v>
      </c>
      <c r="G39" s="27">
        <f t="shared" si="2"/>
        <v>0.15424709206829262</v>
      </c>
      <c r="H39" s="27">
        <f t="shared" si="2"/>
        <v>0.90328995677325064</v>
      </c>
      <c r="I39" s="27">
        <f t="shared" si="2"/>
        <v>0.28472236076688023</v>
      </c>
      <c r="J39" s="27">
        <f t="shared" si="2"/>
        <v>0.16448149154634986</v>
      </c>
      <c r="K39" s="27">
        <f t="shared" si="2"/>
        <v>7.6997921875894285E-2</v>
      </c>
      <c r="L39" s="27">
        <f t="shared" si="2"/>
        <v>0.37322221685843959</v>
      </c>
      <c r="M39" s="27">
        <f t="shared" si="2"/>
        <v>0.524739669723296</v>
      </c>
    </row>
    <row r="40" spans="1:14">
      <c r="B40" t="s">
        <v>144</v>
      </c>
      <c r="C40" s="27">
        <f>SUM(C30:C32)</f>
        <v>0.72320718758163327</v>
      </c>
      <c r="D40" s="27">
        <f t="shared" ref="D40:M40" si="3">SUM(D30:D32)</f>
        <v>0.87784189656099187</v>
      </c>
      <c r="E40" s="27">
        <f t="shared" si="3"/>
        <v>0.58429782550618115</v>
      </c>
      <c r="F40" s="27">
        <f t="shared" si="3"/>
        <v>0.79882834788257651</v>
      </c>
      <c r="G40" s="27">
        <f t="shared" si="3"/>
        <v>0.84575290793170743</v>
      </c>
      <c r="H40" s="27">
        <f t="shared" si="3"/>
        <v>9.6710043226749254E-2</v>
      </c>
      <c r="I40" s="27">
        <f t="shared" si="3"/>
        <v>0.71527763923311993</v>
      </c>
      <c r="J40" s="27">
        <f t="shared" si="3"/>
        <v>0.83551850845365006</v>
      </c>
      <c r="K40" s="27">
        <f t="shared" si="3"/>
        <v>0.92300207812410584</v>
      </c>
      <c r="L40" s="27">
        <f t="shared" si="3"/>
        <v>0.62677778314156041</v>
      </c>
      <c r="M40" s="27">
        <f t="shared" si="3"/>
        <v>0.475260330276704</v>
      </c>
    </row>
    <row r="43" spans="1:14" ht="24.75" customHeight="1">
      <c r="C43" s="54" t="s">
        <v>8</v>
      </c>
      <c r="D43" s="54" t="s">
        <v>31</v>
      </c>
      <c r="E43" s="54" t="s">
        <v>30</v>
      </c>
      <c r="F43" s="54" t="s">
        <v>29</v>
      </c>
      <c r="G43" s="54" t="s">
        <v>16</v>
      </c>
      <c r="H43" s="54" t="s">
        <v>28</v>
      </c>
      <c r="I43" s="54" t="s">
        <v>60</v>
      </c>
      <c r="J43" s="54" t="s">
        <v>13</v>
      </c>
      <c r="K43" s="54" t="s">
        <v>61</v>
      </c>
      <c r="L43" s="54" t="s">
        <v>10</v>
      </c>
      <c r="M43" s="54" t="s">
        <v>9</v>
      </c>
    </row>
    <row r="44" spans="1:14">
      <c r="B44" t="s">
        <v>128</v>
      </c>
      <c r="C44" s="27">
        <f>C22*C7</f>
        <v>0.52270481923351775</v>
      </c>
      <c r="D44" s="27">
        <f t="shared" ref="D44:M44" si="4">D22*D7</f>
        <v>0.60083693411000039</v>
      </c>
      <c r="E44" s="27">
        <f t="shared" si="4"/>
        <v>0.56134915636051808</v>
      </c>
      <c r="F44" s="27">
        <f t="shared" si="4"/>
        <v>0.66033682562219931</v>
      </c>
      <c r="G44" s="27">
        <f t="shared" si="4"/>
        <v>0.56040972528663546</v>
      </c>
      <c r="H44" s="27">
        <f t="shared" si="4"/>
        <v>0.78377956386741754</v>
      </c>
      <c r="I44" s="27">
        <f t="shared" si="4"/>
        <v>0.21279980907646162</v>
      </c>
      <c r="J44" s="27">
        <f t="shared" si="4"/>
        <v>0.15837957406720649</v>
      </c>
      <c r="K44" s="27">
        <f t="shared" si="4"/>
        <v>0.23312869570138703</v>
      </c>
      <c r="L44" s="27">
        <f t="shared" si="4"/>
        <v>0.41966270045834736</v>
      </c>
      <c r="M44" s="27">
        <f t="shared" si="4"/>
        <v>0.54064153695301098</v>
      </c>
    </row>
    <row r="45" spans="1:14">
      <c r="B45" t="s">
        <v>129</v>
      </c>
      <c r="C45" s="27">
        <f>(1-C22)*C7</f>
        <v>8.8076163605793567E-2</v>
      </c>
      <c r="D45" s="27">
        <f t="shared" ref="D45:M45" si="5">(1-D22)*D7</f>
        <v>0.13501548180376061</v>
      </c>
      <c r="E45" s="27">
        <f t="shared" si="5"/>
        <v>0.14464548108808026</v>
      </c>
      <c r="F45" s="27">
        <f t="shared" si="5"/>
        <v>0.12510749334485471</v>
      </c>
      <c r="G45" s="27">
        <f t="shared" si="5"/>
        <v>1.4155476371614408E-2</v>
      </c>
      <c r="H45" s="27">
        <f t="shared" si="5"/>
        <v>2.3390780276905568E-2</v>
      </c>
      <c r="I45" s="27">
        <f t="shared" si="5"/>
        <v>1.6745011791456363E-2</v>
      </c>
      <c r="J45" s="27">
        <f t="shared" si="5"/>
        <v>1.4481355472340168E-2</v>
      </c>
      <c r="K45" s="27">
        <f t="shared" si="5"/>
        <v>8.6527512423285203E-3</v>
      </c>
      <c r="L45" s="27">
        <f t="shared" si="5"/>
        <v>1.9329614971406485E-2</v>
      </c>
      <c r="M45" s="27">
        <f t="shared" si="5"/>
        <v>6.8714914651639758E-2</v>
      </c>
    </row>
    <row r="46" spans="1:14">
      <c r="B46" t="s">
        <v>130</v>
      </c>
      <c r="C46" s="27">
        <f>C8</f>
        <v>0.11145293607658387</v>
      </c>
      <c r="D46" s="27">
        <f t="shared" ref="D46:M46" si="6">D8</f>
        <v>0.10314951888671253</v>
      </c>
      <c r="E46" s="27">
        <f t="shared" si="6"/>
        <v>0.10806661443789674</v>
      </c>
      <c r="F46" s="27">
        <f t="shared" si="6"/>
        <v>7.1773977669980643E-2</v>
      </c>
      <c r="G46" s="27">
        <f t="shared" si="6"/>
        <v>0.21348364188821917</v>
      </c>
      <c r="H46" s="27">
        <f t="shared" si="6"/>
        <v>3.7580850389911657E-2</v>
      </c>
      <c r="I46" s="27">
        <f t="shared" si="6"/>
        <v>0.18227328505050794</v>
      </c>
      <c r="J46" s="27">
        <f t="shared" si="6"/>
        <v>2.4627534375117149E-2</v>
      </c>
      <c r="K46" s="27">
        <f t="shared" si="6"/>
        <v>0.16972500987643571</v>
      </c>
      <c r="L46" s="27">
        <f t="shared" si="6"/>
        <v>0.12562255481327353</v>
      </c>
      <c r="M46" s="27">
        <f t="shared" si="6"/>
        <v>8.6979821526434895E-2</v>
      </c>
    </row>
    <row r="47" spans="1:14">
      <c r="B47" t="s">
        <v>41</v>
      </c>
      <c r="C47" s="27">
        <f>C9</f>
        <v>9.1720733600969703E-2</v>
      </c>
      <c r="D47" s="27">
        <f t="shared" ref="D47:M47" si="7">D9</f>
        <v>7.9597801393312059E-2</v>
      </c>
      <c r="E47" s="27">
        <f t="shared" si="7"/>
        <v>4.0110366332379258E-2</v>
      </c>
      <c r="F47" s="27">
        <f t="shared" si="7"/>
        <v>7.8939104036363839E-2</v>
      </c>
      <c r="G47" s="27">
        <f t="shared" si="7"/>
        <v>3.1479332060397894E-2</v>
      </c>
      <c r="H47" s="27">
        <f t="shared" si="7"/>
        <v>1.1596864387795478E-2</v>
      </c>
      <c r="I47" s="27">
        <f t="shared" si="7"/>
        <v>0.12091926559663711</v>
      </c>
      <c r="J47" s="27">
        <f t="shared" si="7"/>
        <v>0.35515898199258267</v>
      </c>
      <c r="K47" s="27">
        <f t="shared" si="7"/>
        <v>0.18733973146458666</v>
      </c>
      <c r="L47" s="27">
        <f t="shared" si="7"/>
        <v>0.1039884575014442</v>
      </c>
      <c r="M47" s="27">
        <f t="shared" si="7"/>
        <v>0.13201407940795537</v>
      </c>
    </row>
    <row r="48" spans="1:14">
      <c r="A48" t="s">
        <v>135</v>
      </c>
      <c r="B48" t="s">
        <v>132</v>
      </c>
      <c r="C48" s="27">
        <f>C35*C$10</f>
        <v>6.7243709935977522E-3</v>
      </c>
      <c r="D48" s="27">
        <f t="shared" ref="D48:M48" si="8">D35*D$10</f>
        <v>2.4697075720775093E-3</v>
      </c>
      <c r="E48" s="27">
        <f t="shared" si="8"/>
        <v>1.3069601325782665E-3</v>
      </c>
      <c r="F48" s="27">
        <f t="shared" si="8"/>
        <v>2.9137057227493863E-3</v>
      </c>
      <c r="G48" s="27">
        <f t="shared" si="8"/>
        <v>2.6115667562201023E-4</v>
      </c>
      <c r="H48" s="27">
        <f t="shared" si="8"/>
        <v>0</v>
      </c>
      <c r="I48" s="27">
        <f t="shared" si="8"/>
        <v>4.2632285911177813E-2</v>
      </c>
      <c r="J48" s="27">
        <f t="shared" si="8"/>
        <v>4.3182460866401817E-2</v>
      </c>
      <c r="K48" s="27">
        <f t="shared" si="8"/>
        <v>3.7390515336373602E-3</v>
      </c>
      <c r="L48" s="27">
        <f t="shared" si="8"/>
        <v>1.2587187777521155E-2</v>
      </c>
      <c r="M48" s="27">
        <f t="shared" si="8"/>
        <v>8.7837477435013193E-3</v>
      </c>
    </row>
    <row r="49" spans="1:13">
      <c r="A49" t="s">
        <v>134</v>
      </c>
      <c r="B49" t="s">
        <v>131</v>
      </c>
      <c r="C49" s="27">
        <f t="shared" ref="C49:M50" si="9">C36*C$10</f>
        <v>8.0927395771042021E-2</v>
      </c>
      <c r="D49" s="27">
        <f t="shared" si="9"/>
        <v>4.2429409557661737E-2</v>
      </c>
      <c r="E49" s="27">
        <f t="shared" si="9"/>
        <v>2.6860758319766097E-2</v>
      </c>
      <c r="F49" s="27">
        <f t="shared" si="9"/>
        <v>1.1050132952929765E-2</v>
      </c>
      <c r="G49" s="27">
        <f t="shared" si="9"/>
        <v>6.8978083356255965E-2</v>
      </c>
      <c r="H49" s="27">
        <f t="shared" si="9"/>
        <v>2.8948773946580329E-2</v>
      </c>
      <c r="I49" s="27">
        <f t="shared" si="9"/>
        <v>0.27104509861209553</v>
      </c>
      <c r="J49" s="27">
        <f t="shared" si="9"/>
        <v>0.29525627415331634</v>
      </c>
      <c r="K49" s="27">
        <f t="shared" si="9"/>
        <v>0.33830401524851766</v>
      </c>
      <c r="L49" s="27">
        <f t="shared" si="9"/>
        <v>0.13713504217556213</v>
      </c>
      <c r="M49" s="27">
        <f t="shared" si="9"/>
        <v>4.4185065094486713E-2</v>
      </c>
    </row>
    <row r="50" spans="1:13">
      <c r="A50" t="s">
        <v>133</v>
      </c>
      <c r="B50" t="s">
        <v>127</v>
      </c>
      <c r="C50" s="27">
        <f t="shared" si="9"/>
        <v>3.4473812161182907E-2</v>
      </c>
      <c r="D50" s="27">
        <f t="shared" si="9"/>
        <v>1.0356275434003626E-2</v>
      </c>
      <c r="E50" s="27">
        <f t="shared" si="9"/>
        <v>4.987283767436692E-2</v>
      </c>
      <c r="F50" s="27">
        <f t="shared" si="9"/>
        <v>4.376354280423554E-3</v>
      </c>
      <c r="G50" s="27">
        <f t="shared" si="9"/>
        <v>1.0304305059352982E-2</v>
      </c>
      <c r="H50" s="27">
        <f t="shared" si="9"/>
        <v>4.2297347905466923E-2</v>
      </c>
      <c r="I50" s="27">
        <f t="shared" si="9"/>
        <v>9.0960682016888714E-2</v>
      </c>
      <c r="J50" s="27">
        <f t="shared" si="9"/>
        <v>4.8926558768198153E-2</v>
      </c>
      <c r="K50" s="27">
        <f t="shared" si="9"/>
        <v>4.5414132230431656E-2</v>
      </c>
      <c r="L50" s="27">
        <f t="shared" si="9"/>
        <v>6.5345444062306052E-2</v>
      </c>
      <c r="M50" s="27">
        <f t="shared" si="9"/>
        <v>3.396860909350035E-2</v>
      </c>
    </row>
    <row r="51" spans="1:13">
      <c r="B51" t="s">
        <v>33</v>
      </c>
      <c r="C51" s="27">
        <f>C11</f>
        <v>5.4250802864456354E-2</v>
      </c>
      <c r="D51" s="27">
        <f t="shared" ref="D51:M51" si="10">D11</f>
        <v>2.1983071219402486E-2</v>
      </c>
      <c r="E51" s="27">
        <f t="shared" si="10"/>
        <v>5.8534371617216287E-2</v>
      </c>
      <c r="F51" s="27">
        <f t="shared" si="10"/>
        <v>4.2494577274415829E-2</v>
      </c>
      <c r="G51" s="27">
        <f t="shared" si="10"/>
        <v>0.10021470561534893</v>
      </c>
      <c r="H51" s="27">
        <f t="shared" si="10"/>
        <v>5.8300680126632476E-2</v>
      </c>
      <c r="I51" s="27">
        <f t="shared" si="10"/>
        <v>5.1280335128306993E-2</v>
      </c>
      <c r="J51" s="27">
        <f t="shared" si="10"/>
        <v>1.1488982401622518E-2</v>
      </c>
      <c r="K51" s="27">
        <f t="shared" si="10"/>
        <v>9.1991277797579714E-3</v>
      </c>
      <c r="L51" s="27">
        <f t="shared" si="10"/>
        <v>0.10057021717410534</v>
      </c>
      <c r="M51" s="27">
        <f t="shared" si="10"/>
        <v>7.4127042232746743E-2</v>
      </c>
    </row>
    <row r="52" spans="1:13">
      <c r="B52" t="s">
        <v>66</v>
      </c>
      <c r="C52" s="27">
        <f t="shared" ref="C52:C53" si="11">C12</f>
        <v>6.819959448767259E-3</v>
      </c>
      <c r="D52" s="27">
        <f t="shared" ref="D52:M52" si="12">D12</f>
        <v>3.0326889781191776E-3</v>
      </c>
      <c r="E52" s="27">
        <f t="shared" si="12"/>
        <v>8.6074772723109746E-3</v>
      </c>
      <c r="F52" s="27">
        <f t="shared" si="12"/>
        <v>2.4723616669082189E-3</v>
      </c>
      <c r="G52" s="27">
        <f t="shared" si="12"/>
        <v>1.2586982115966132E-4</v>
      </c>
      <c r="H52" s="27">
        <f t="shared" si="12"/>
        <v>1.1201037885730399E-2</v>
      </c>
      <c r="I52" s="27">
        <f t="shared" si="12"/>
        <v>5.8871806403479462E-3</v>
      </c>
      <c r="J52" s="27">
        <f t="shared" si="12"/>
        <v>2.1133679937102957E-2</v>
      </c>
      <c r="K52" s="27">
        <f t="shared" si="12"/>
        <v>3.3691524442828668E-3</v>
      </c>
      <c r="L52" s="27">
        <f t="shared" si="12"/>
        <v>1.2374463285440796E-2</v>
      </c>
      <c r="M52" s="27">
        <f t="shared" si="12"/>
        <v>7.3973370721000624E-3</v>
      </c>
    </row>
    <row r="53" spans="1:13">
      <c r="B53" t="s">
        <v>136</v>
      </c>
      <c r="C53" s="27">
        <f t="shared" si="11"/>
        <v>2.8490062440889455E-3</v>
      </c>
      <c r="D53" s="27">
        <f t="shared" ref="D53:M53" si="13">D13</f>
        <v>1.1291110449498736E-3</v>
      </c>
      <c r="E53" s="27">
        <f t="shared" si="13"/>
        <v>6.4597676488709088E-4</v>
      </c>
      <c r="F53" s="27">
        <f t="shared" si="13"/>
        <v>5.3546742917469012E-4</v>
      </c>
      <c r="G53" s="27">
        <f t="shared" si="13"/>
        <v>5.8770386539351853E-4</v>
      </c>
      <c r="H53" s="27">
        <f t="shared" si="13"/>
        <v>2.9041012135596323E-3</v>
      </c>
      <c r="I53" s="27">
        <f t="shared" si="13"/>
        <v>5.4570461761200206E-3</v>
      </c>
      <c r="J53" s="27">
        <f t="shared" si="13"/>
        <v>2.7364597966111744E-2</v>
      </c>
      <c r="K53" s="27">
        <f t="shared" si="13"/>
        <v>1.12833247863467E-3</v>
      </c>
      <c r="L53" s="27">
        <f t="shared" si="13"/>
        <v>3.3843177805928841E-3</v>
      </c>
      <c r="M53" s="27">
        <f t="shared" si="13"/>
        <v>3.1878462246237639E-3</v>
      </c>
    </row>
    <row r="55" spans="1:13">
      <c r="B55" t="s">
        <v>36</v>
      </c>
      <c r="C55" s="27">
        <f>SUM(C44:C53)</f>
        <v>1.0000000000000002</v>
      </c>
      <c r="D55" s="27">
        <f t="shared" ref="D55:M55" si="14">SUM(D44:D53)</f>
        <v>0.99999999999999989</v>
      </c>
      <c r="E55" s="27">
        <f t="shared" si="14"/>
        <v>1</v>
      </c>
      <c r="F55" s="27">
        <f t="shared" si="14"/>
        <v>1</v>
      </c>
      <c r="G55" s="27">
        <f t="shared" si="14"/>
        <v>1</v>
      </c>
      <c r="H55" s="27">
        <f t="shared" si="14"/>
        <v>1</v>
      </c>
      <c r="I55" s="27">
        <f t="shared" si="14"/>
        <v>1</v>
      </c>
      <c r="J55" s="27">
        <f t="shared" si="14"/>
        <v>1</v>
      </c>
      <c r="K55" s="27">
        <f t="shared" si="14"/>
        <v>1.0000000000000002</v>
      </c>
      <c r="L55" s="27">
        <f t="shared" si="14"/>
        <v>0.99999999999999989</v>
      </c>
      <c r="M55" s="27">
        <f t="shared" si="14"/>
        <v>1</v>
      </c>
    </row>
    <row r="59" spans="1:13">
      <c r="B59" s="52" t="s">
        <v>57</v>
      </c>
      <c r="C59" s="52" t="s">
        <v>58</v>
      </c>
      <c r="D59" s="52"/>
      <c r="E59" s="52"/>
      <c r="F59" s="52"/>
      <c r="G59" s="52"/>
      <c r="H59" s="52"/>
      <c r="I59" s="52"/>
      <c r="J59" s="52"/>
      <c r="K59" s="52"/>
      <c r="L59" s="52"/>
      <c r="M59" s="52"/>
    </row>
    <row r="60" spans="1:13" ht="25.5">
      <c r="B60" s="55" t="s">
        <v>59</v>
      </c>
      <c r="C60" s="55" t="s">
        <v>8</v>
      </c>
      <c r="D60" s="55" t="s">
        <v>31</v>
      </c>
      <c r="E60" s="55" t="s">
        <v>30</v>
      </c>
      <c r="F60" s="55" t="s">
        <v>29</v>
      </c>
      <c r="G60" s="55" t="s">
        <v>16</v>
      </c>
      <c r="H60" s="55" t="s">
        <v>28</v>
      </c>
      <c r="I60" s="55" t="s">
        <v>60</v>
      </c>
      <c r="J60" s="55" t="s">
        <v>61</v>
      </c>
      <c r="K60" s="55" t="s">
        <v>13</v>
      </c>
      <c r="L60" s="55" t="s">
        <v>10</v>
      </c>
      <c r="M60" s="55" t="s">
        <v>9</v>
      </c>
    </row>
    <row r="61" spans="1:13">
      <c r="B61" s="50" t="s">
        <v>117</v>
      </c>
      <c r="C61" s="53">
        <v>0.65721854649759659</v>
      </c>
      <c r="D61" s="53">
        <v>0.8376179979427899</v>
      </c>
      <c r="E61" s="53">
        <v>0.66827542341452872</v>
      </c>
      <c r="F61" s="53">
        <v>0.80713883637717843</v>
      </c>
      <c r="G61" s="53">
        <v>0.5910532577667944</v>
      </c>
      <c r="H61" s="53">
        <v>0.80019083678551073</v>
      </c>
      <c r="I61" s="53">
        <v>0.41107085967688539</v>
      </c>
      <c r="J61" s="53">
        <v>0.41150645682015125</v>
      </c>
      <c r="K61" s="53">
        <v>0.19363210773300588</v>
      </c>
      <c r="L61" s="53">
        <v>0.53153609786019862</v>
      </c>
      <c r="M61" s="53">
        <v>0.65122303476791543</v>
      </c>
    </row>
    <row r="62" spans="1:13">
      <c r="B62" s="50" t="s">
        <v>118</v>
      </c>
      <c r="C62" s="53">
        <v>0.10487117196574179</v>
      </c>
      <c r="D62" s="53">
        <v>1.2082053938897377E-2</v>
      </c>
      <c r="E62" s="53">
        <v>0.17930195832215987</v>
      </c>
      <c r="F62" s="53">
        <v>0.11605488960062339</v>
      </c>
      <c r="G62" s="53">
        <v>0.28608616957091532</v>
      </c>
      <c r="H62" s="53">
        <v>4.5752077949627004E-2</v>
      </c>
      <c r="I62" s="53">
        <v>0</v>
      </c>
      <c r="J62" s="53">
        <v>8.5171213568330292E-3</v>
      </c>
      <c r="K62" s="53">
        <v>5.4687181014530075E-3</v>
      </c>
      <c r="L62" s="53">
        <v>0.1248868670144601</v>
      </c>
      <c r="M62" s="53">
        <v>9.2960478151335596E-2</v>
      </c>
    </row>
    <row r="63" spans="1:13">
      <c r="B63" s="50" t="s">
        <v>119</v>
      </c>
      <c r="C63" s="53">
        <v>3.8561295422657224E-2</v>
      </c>
      <c r="D63" s="53">
        <v>6.7393315479147365E-3</v>
      </c>
      <c r="E63" s="53">
        <v>8.2756645042295532E-2</v>
      </c>
      <c r="F63" s="53">
        <v>2.9195416171178394E-3</v>
      </c>
      <c r="G63" s="53">
        <v>8.2549375618815521E-3</v>
      </c>
      <c r="H63" s="53">
        <v>6.1522949381967111E-2</v>
      </c>
      <c r="I63" s="53">
        <v>7.2935690234045294E-2</v>
      </c>
      <c r="J63" s="53">
        <v>1.792271957418768E-2</v>
      </c>
      <c r="K63" s="53">
        <v>3.1551844421954599E-2</v>
      </c>
      <c r="L63" s="53">
        <v>6.5054322893433381E-2</v>
      </c>
      <c r="M63" s="53">
        <v>3.2431911109466589E-2</v>
      </c>
    </row>
    <row r="64" spans="1:13">
      <c r="B64" s="50" t="s">
        <v>120</v>
      </c>
      <c r="C64" s="53">
        <v>6.4357910699918572E-2</v>
      </c>
      <c r="D64" s="53">
        <v>7.1341979046049789E-2</v>
      </c>
      <c r="E64" s="53">
        <v>3.3098710272236556E-2</v>
      </c>
      <c r="F64" s="53">
        <v>2.7142117404261566E-2</v>
      </c>
      <c r="G64" s="53">
        <v>2.1518711800988803E-3</v>
      </c>
      <c r="H64" s="53">
        <v>3.3733119996306464E-3</v>
      </c>
      <c r="I64" s="53">
        <v>0.22601001966478118</v>
      </c>
      <c r="J64" s="53">
        <v>8.435117890403411E-2</v>
      </c>
      <c r="K64" s="53">
        <v>0.18282706435322765</v>
      </c>
      <c r="L64" s="53">
        <v>0.10167800071617011</v>
      </c>
      <c r="M64" s="53">
        <v>7.4076519895916987E-2</v>
      </c>
    </row>
    <row r="65" spans="2:14">
      <c r="B65" s="50" t="s">
        <v>9</v>
      </c>
      <c r="C65" s="53">
        <v>0.13499107541408586</v>
      </c>
      <c r="D65" s="53">
        <v>7.2218637524348137E-2</v>
      </c>
      <c r="E65" s="53">
        <v>3.6567262948779419E-2</v>
      </c>
      <c r="F65" s="53">
        <v>4.6744615000818758E-2</v>
      </c>
      <c r="G65" s="53">
        <v>0.11245376392030981</v>
      </c>
      <c r="H65" s="53">
        <v>8.9160823883264503E-2</v>
      </c>
      <c r="I65" s="53">
        <v>0.28998343042428815</v>
      </c>
      <c r="J65" s="53">
        <v>0.47770252334479396</v>
      </c>
      <c r="K65" s="53">
        <v>0.58652026539035873</v>
      </c>
      <c r="L65" s="53">
        <v>0.17684471151573772</v>
      </c>
      <c r="M65" s="53">
        <v>0.14930805607536543</v>
      </c>
    </row>
    <row r="66" spans="2:14">
      <c r="B66" s="50" t="s">
        <v>62</v>
      </c>
      <c r="C66" s="53">
        <v>1</v>
      </c>
      <c r="D66" s="53">
        <v>0.99999999999999989</v>
      </c>
      <c r="E66" s="53">
        <v>1</v>
      </c>
      <c r="F66" s="53">
        <v>0.99999999999999989</v>
      </c>
      <c r="G66" s="53">
        <v>1</v>
      </c>
      <c r="H66" s="53">
        <v>1</v>
      </c>
      <c r="I66" s="53">
        <v>1</v>
      </c>
      <c r="J66" s="53">
        <v>1</v>
      </c>
      <c r="K66" s="53">
        <v>0.99999999999999989</v>
      </c>
      <c r="L66" s="53">
        <v>0.99999999999999978</v>
      </c>
      <c r="M66" s="53">
        <v>1</v>
      </c>
    </row>
    <row r="68" spans="2:14">
      <c r="B68" s="56" t="s">
        <v>145</v>
      </c>
      <c r="D68" s="56" t="s">
        <v>146</v>
      </c>
      <c r="E68" s="56"/>
      <c r="F68" s="56"/>
      <c r="G68" s="56"/>
      <c r="H68" s="56"/>
      <c r="I68" s="56"/>
      <c r="J68" s="56"/>
      <c r="K68" s="56"/>
      <c r="L68" s="56"/>
      <c r="M68" s="56"/>
    </row>
    <row r="69" spans="2:14">
      <c r="B69" s="56" t="s">
        <v>147</v>
      </c>
      <c r="D69" s="56" t="s">
        <v>148</v>
      </c>
      <c r="E69" s="56"/>
      <c r="F69" s="56"/>
      <c r="G69" s="56"/>
      <c r="H69" s="56"/>
      <c r="I69" s="56"/>
      <c r="J69" s="56"/>
      <c r="K69" s="56"/>
      <c r="L69" s="56"/>
      <c r="M69" s="56"/>
    </row>
    <row r="70" spans="2:14">
      <c r="B70" s="56"/>
      <c r="D70" s="56"/>
      <c r="E70" s="56"/>
      <c r="F70" s="56"/>
      <c r="G70" s="56"/>
      <c r="H70" s="56"/>
      <c r="I70" s="56"/>
      <c r="J70" s="56"/>
      <c r="K70" s="56"/>
      <c r="L70" s="56"/>
      <c r="M70" s="56"/>
    </row>
    <row r="71" spans="2:14" ht="25.5">
      <c r="B71" s="58" t="s">
        <v>149</v>
      </c>
      <c r="C71" s="54"/>
      <c r="D71" s="58" t="s">
        <v>58</v>
      </c>
      <c r="E71" s="58"/>
      <c r="F71" s="58"/>
      <c r="G71" s="58"/>
      <c r="H71" s="58"/>
      <c r="I71" s="58"/>
      <c r="J71" s="58"/>
      <c r="K71" s="58"/>
      <c r="L71" s="58"/>
      <c r="M71" s="58"/>
      <c r="N71" s="56"/>
    </row>
    <row r="72" spans="2:14" ht="38.25">
      <c r="B72" s="58" t="s">
        <v>59</v>
      </c>
      <c r="C72" s="58" t="s">
        <v>62</v>
      </c>
      <c r="D72" s="58" t="s">
        <v>31</v>
      </c>
      <c r="E72" s="58" t="s">
        <v>72</v>
      </c>
      <c r="F72" s="58" t="s">
        <v>73</v>
      </c>
      <c r="G72" s="58" t="s">
        <v>16</v>
      </c>
      <c r="H72" s="58" t="s">
        <v>28</v>
      </c>
      <c r="I72" s="58" t="s">
        <v>14</v>
      </c>
      <c r="J72" s="58" t="s">
        <v>13</v>
      </c>
      <c r="K72" s="58" t="s">
        <v>158</v>
      </c>
      <c r="L72" s="58" t="s">
        <v>10</v>
      </c>
      <c r="M72" s="58" t="s">
        <v>9</v>
      </c>
    </row>
    <row r="73" spans="2:14">
      <c r="B73" s="59" t="s">
        <v>154</v>
      </c>
      <c r="C73" s="27">
        <v>1</v>
      </c>
      <c r="D73" s="27">
        <v>1</v>
      </c>
      <c r="E73" s="27">
        <v>1</v>
      </c>
      <c r="F73" s="27">
        <v>1</v>
      </c>
      <c r="G73" s="27">
        <v>1</v>
      </c>
      <c r="H73" s="27">
        <v>1</v>
      </c>
      <c r="I73" s="27">
        <v>1</v>
      </c>
      <c r="J73" s="27">
        <v>1</v>
      </c>
      <c r="K73" s="27">
        <v>1</v>
      </c>
      <c r="L73" s="27">
        <v>1</v>
      </c>
      <c r="M73" s="27">
        <v>1</v>
      </c>
    </row>
    <row r="74" spans="2:14">
      <c r="B74" s="56" t="s">
        <v>41</v>
      </c>
      <c r="C74" s="27">
        <v>0.11980651891230223</v>
      </c>
      <c r="D74" s="27">
        <v>0.10231069415107702</v>
      </c>
      <c r="E74" s="27">
        <v>0.17132147485528584</v>
      </c>
      <c r="F74" s="27">
        <v>4.8882009326411478E-2</v>
      </c>
      <c r="G74" s="27">
        <v>1.5151739001409578E-2</v>
      </c>
      <c r="H74" s="27">
        <v>4.3653907100139624E-2</v>
      </c>
      <c r="I74" s="27">
        <v>0.16995634096749837</v>
      </c>
      <c r="J74" s="27">
        <v>2.1106483567493495E-2</v>
      </c>
      <c r="K74" s="27">
        <v>6.1060853618898576E-2</v>
      </c>
      <c r="L74" s="27">
        <v>8.1418788783440624E-2</v>
      </c>
      <c r="M74" s="27">
        <v>2.8486609444442642E-2</v>
      </c>
    </row>
    <row r="75" spans="2:14">
      <c r="B75" s="56" t="s">
        <v>63</v>
      </c>
      <c r="C75" s="27">
        <v>8.8396779460587615E-3</v>
      </c>
      <c r="D75" s="27">
        <v>0</v>
      </c>
      <c r="E75" s="27">
        <v>1.6927397432621859E-2</v>
      </c>
      <c r="F75" s="27">
        <v>1.3461393524021637E-2</v>
      </c>
      <c r="G75" s="27">
        <v>0</v>
      </c>
      <c r="H75" s="27">
        <v>0</v>
      </c>
      <c r="I75" s="27">
        <v>1.0245275517962471E-2</v>
      </c>
      <c r="J75" s="27">
        <v>0</v>
      </c>
      <c r="K75" s="27">
        <v>0</v>
      </c>
      <c r="L75" s="27">
        <v>0</v>
      </c>
      <c r="M75" s="27">
        <v>0</v>
      </c>
    </row>
    <row r="76" spans="2:14">
      <c r="B76" s="56" t="s">
        <v>150</v>
      </c>
      <c r="C76" s="27">
        <v>1.6817763547891679E-2</v>
      </c>
      <c r="D76" s="27">
        <v>0</v>
      </c>
      <c r="E76" s="27">
        <v>3.410653781760626E-2</v>
      </c>
      <c r="F76" s="27">
        <v>0</v>
      </c>
      <c r="G76" s="27">
        <v>0</v>
      </c>
      <c r="H76" s="27">
        <v>0</v>
      </c>
      <c r="I76" s="27">
        <v>0</v>
      </c>
      <c r="J76" s="27">
        <v>0</v>
      </c>
      <c r="K76" s="27">
        <v>0</v>
      </c>
      <c r="L76" s="27">
        <v>0</v>
      </c>
      <c r="M76" s="27">
        <v>0</v>
      </c>
    </row>
    <row r="77" spans="2:14">
      <c r="B77" s="56" t="s">
        <v>151</v>
      </c>
      <c r="C77" s="27">
        <v>8.7304822014039912E-2</v>
      </c>
      <c r="D77" s="27">
        <v>0</v>
      </c>
      <c r="E77" s="27">
        <v>0.17672112516415678</v>
      </c>
      <c r="F77" s="27">
        <v>0</v>
      </c>
      <c r="G77" s="27">
        <v>0</v>
      </c>
      <c r="H77" s="27">
        <v>3.426350345406485E-3</v>
      </c>
      <c r="I77" s="27">
        <v>0</v>
      </c>
      <c r="J77" s="27">
        <v>0</v>
      </c>
      <c r="K77" s="27">
        <v>0</v>
      </c>
      <c r="L77" s="27">
        <v>0</v>
      </c>
      <c r="M77" s="27">
        <v>0</v>
      </c>
    </row>
    <row r="78" spans="2:14">
      <c r="B78" s="56" t="s">
        <v>33</v>
      </c>
      <c r="C78" s="27">
        <v>4.6969610754770588E-2</v>
      </c>
      <c r="D78" s="27">
        <v>4.7598775979872519E-2</v>
      </c>
      <c r="E78" s="27">
        <v>2.2733743221569597E-2</v>
      </c>
      <c r="F78" s="27">
        <v>0</v>
      </c>
      <c r="G78" s="27">
        <v>0</v>
      </c>
      <c r="H78" s="27">
        <v>0.20651067460099518</v>
      </c>
      <c r="I78" s="27">
        <v>0.17012302995818532</v>
      </c>
      <c r="J78" s="27">
        <v>0</v>
      </c>
      <c r="K78" s="27">
        <v>0</v>
      </c>
      <c r="L78" s="27">
        <v>8.0750664007168363E-2</v>
      </c>
      <c r="M78" s="27">
        <v>0</v>
      </c>
    </row>
    <row r="79" spans="2:14">
      <c r="B79" s="56" t="s">
        <v>65</v>
      </c>
      <c r="C79" s="27">
        <v>0.6631838818177106</v>
      </c>
      <c r="D79" s="27">
        <v>0.7493913183910822</v>
      </c>
      <c r="E79" s="27">
        <v>0.50630862966915124</v>
      </c>
      <c r="F79" s="27">
        <v>0.87225718745894776</v>
      </c>
      <c r="G79" s="27">
        <v>0.98484826099859046</v>
      </c>
      <c r="H79" s="27">
        <v>0.72915028631671552</v>
      </c>
      <c r="I79" s="27">
        <v>0.58827936252292501</v>
      </c>
      <c r="J79" s="27">
        <v>0.97220285992276279</v>
      </c>
      <c r="K79" s="27">
        <v>0.93521671787888028</v>
      </c>
      <c r="L79" s="27">
        <v>0.77428595645114096</v>
      </c>
      <c r="M79" s="27">
        <v>0.97137316863257017</v>
      </c>
    </row>
    <row r="80" spans="2:14">
      <c r="B80" s="56" t="s">
        <v>66</v>
      </c>
      <c r="C80" s="27">
        <v>5.158866184326464E-2</v>
      </c>
      <c r="D80" s="27">
        <v>0.10069921147796819</v>
      </c>
      <c r="E80" s="27">
        <v>6.5355590906591085E-2</v>
      </c>
      <c r="F80" s="27">
        <v>6.5399409690618984E-2</v>
      </c>
      <c r="G80" s="27">
        <v>0</v>
      </c>
      <c r="H80" s="27">
        <v>1.6640155553280047E-2</v>
      </c>
      <c r="I80" s="27">
        <v>5.3901620458370715E-3</v>
      </c>
      <c r="J80" s="27">
        <v>6.6906565097436133E-3</v>
      </c>
      <c r="K80" s="27">
        <v>3.7224285022212115E-3</v>
      </c>
      <c r="L80" s="27">
        <v>6.3544590758250072E-2</v>
      </c>
      <c r="M80" s="27">
        <v>1.4022192298712046E-4</v>
      </c>
    </row>
    <row r="81" spans="2:25">
      <c r="B81" s="56" t="s">
        <v>152</v>
      </c>
      <c r="C81" s="27">
        <v>2.9259726283251981E-3</v>
      </c>
      <c r="D81" s="27">
        <v>0</v>
      </c>
      <c r="E81" s="27">
        <v>1.3275360529254752E-3</v>
      </c>
      <c r="F81" s="27">
        <v>0</v>
      </c>
      <c r="G81" s="27">
        <v>0</v>
      </c>
      <c r="H81" s="27">
        <v>6.1862608346312665E-4</v>
      </c>
      <c r="I81" s="27">
        <v>5.6005828987591655E-2</v>
      </c>
      <c r="J81" s="27">
        <v>0</v>
      </c>
      <c r="K81" s="27">
        <v>0</v>
      </c>
      <c r="L81" s="27">
        <v>0</v>
      </c>
      <c r="M81" s="27">
        <v>0</v>
      </c>
    </row>
    <row r="82" spans="2:25">
      <c r="B82" s="56" t="s">
        <v>153</v>
      </c>
      <c r="C82" s="27">
        <v>2.5630905356362919E-3</v>
      </c>
      <c r="D82" s="27">
        <v>0</v>
      </c>
      <c r="E82" s="27">
        <v>5.1979648800917315E-3</v>
      </c>
      <c r="F82" s="27">
        <v>0</v>
      </c>
      <c r="G82" s="27">
        <v>0</v>
      </c>
      <c r="H82" s="27">
        <v>0</v>
      </c>
      <c r="I82" s="27">
        <v>0</v>
      </c>
      <c r="J82" s="27">
        <v>0</v>
      </c>
      <c r="K82" s="27">
        <v>0</v>
      </c>
      <c r="L82" s="27">
        <v>0</v>
      </c>
      <c r="M82" s="27">
        <v>0</v>
      </c>
    </row>
    <row r="83" spans="2:25">
      <c r="B83" s="56" t="s">
        <v>62</v>
      </c>
      <c r="C83" s="27">
        <v>1</v>
      </c>
      <c r="D83" s="27">
        <v>1</v>
      </c>
      <c r="E83" s="27">
        <v>1</v>
      </c>
      <c r="F83" s="27">
        <v>1</v>
      </c>
      <c r="G83" s="27">
        <v>1</v>
      </c>
      <c r="H83" s="27">
        <v>1</v>
      </c>
      <c r="I83" s="27">
        <v>1</v>
      </c>
      <c r="J83" s="27">
        <v>1</v>
      </c>
      <c r="K83" s="27">
        <v>1</v>
      </c>
      <c r="L83" s="27">
        <v>1</v>
      </c>
      <c r="M83" s="27">
        <v>1</v>
      </c>
    </row>
    <row r="85" spans="2:25">
      <c r="B85" s="56" t="s">
        <v>145</v>
      </c>
      <c r="D85" s="56" t="s">
        <v>146</v>
      </c>
      <c r="E85" s="56"/>
      <c r="F85" s="56"/>
      <c r="G85" s="56"/>
      <c r="H85" s="56"/>
      <c r="I85" s="56"/>
      <c r="J85" s="56"/>
      <c r="K85" s="56"/>
      <c r="L85" s="56"/>
      <c r="M85" s="56"/>
      <c r="O85" s="56" t="s">
        <v>145</v>
      </c>
      <c r="P85" s="56" t="s">
        <v>146</v>
      </c>
      <c r="Q85" s="56"/>
      <c r="R85" s="56"/>
      <c r="S85" s="56"/>
      <c r="T85" s="56"/>
      <c r="U85" s="56"/>
      <c r="V85" s="56"/>
      <c r="W85" s="56"/>
      <c r="X85" s="56"/>
      <c r="Y85" s="56"/>
    </row>
    <row r="86" spans="2:25">
      <c r="B86" s="56" t="s">
        <v>147</v>
      </c>
      <c r="D86" s="56" t="s">
        <v>148</v>
      </c>
      <c r="E86" s="56"/>
      <c r="F86" s="56"/>
      <c r="G86" s="56"/>
      <c r="H86" s="56"/>
      <c r="I86" s="56"/>
      <c r="J86" s="56"/>
      <c r="K86" s="56"/>
      <c r="L86" s="56"/>
      <c r="M86" s="56"/>
      <c r="O86" s="56" t="s">
        <v>147</v>
      </c>
      <c r="P86" s="56" t="s">
        <v>148</v>
      </c>
      <c r="Q86" s="56"/>
      <c r="R86" s="56"/>
      <c r="S86" s="56"/>
      <c r="T86" s="56"/>
      <c r="U86" s="56"/>
      <c r="V86" s="56"/>
      <c r="W86" s="56"/>
      <c r="X86" s="56"/>
      <c r="Y86" s="56"/>
    </row>
    <row r="87" spans="2:25">
      <c r="B87" s="56"/>
      <c r="D87" s="56"/>
      <c r="E87" s="56"/>
      <c r="F87" s="56"/>
      <c r="G87" s="56"/>
      <c r="H87" s="56"/>
      <c r="I87" s="56"/>
      <c r="J87" s="56"/>
      <c r="K87" s="56"/>
      <c r="L87" s="56"/>
      <c r="M87" s="56"/>
      <c r="O87" s="56"/>
      <c r="P87" s="56"/>
      <c r="Q87" s="56"/>
      <c r="R87" s="56"/>
      <c r="S87" s="56"/>
      <c r="T87" s="56"/>
      <c r="U87" s="56"/>
      <c r="V87" s="56"/>
      <c r="W87" s="56"/>
      <c r="X87" s="56"/>
      <c r="Y87" s="56"/>
    </row>
    <row r="88" spans="2:25">
      <c r="B88" s="57" t="s">
        <v>149</v>
      </c>
      <c r="C88" s="51"/>
      <c r="D88" s="57" t="s">
        <v>58</v>
      </c>
      <c r="E88" s="57"/>
      <c r="F88" s="57"/>
      <c r="G88" s="57"/>
      <c r="H88" s="57"/>
      <c r="I88" s="57"/>
      <c r="J88" s="57"/>
      <c r="K88" s="57"/>
      <c r="L88" s="57"/>
      <c r="M88" s="57"/>
      <c r="O88" s="56" t="s">
        <v>149</v>
      </c>
      <c r="P88" s="56" t="s">
        <v>58</v>
      </c>
      <c r="Q88" s="56"/>
      <c r="R88" s="56"/>
      <c r="S88" s="56"/>
      <c r="T88" s="56"/>
      <c r="U88" s="56"/>
      <c r="V88" s="56"/>
      <c r="W88" s="56"/>
      <c r="X88" s="56"/>
      <c r="Y88" s="56"/>
    </row>
    <row r="89" spans="2:25" ht="38.25">
      <c r="B89" s="57" t="s">
        <v>59</v>
      </c>
      <c r="C89" s="57" t="s">
        <v>62</v>
      </c>
      <c r="D89" s="58" t="s">
        <v>31</v>
      </c>
      <c r="E89" s="58" t="s">
        <v>72</v>
      </c>
      <c r="F89" s="58" t="s">
        <v>73</v>
      </c>
      <c r="G89" s="58" t="s">
        <v>16</v>
      </c>
      <c r="H89" s="58" t="s">
        <v>28</v>
      </c>
      <c r="I89" s="58" t="s">
        <v>14</v>
      </c>
      <c r="J89" s="58" t="s">
        <v>13</v>
      </c>
      <c r="K89" s="58" t="s">
        <v>158</v>
      </c>
      <c r="L89" s="58" t="s">
        <v>10</v>
      </c>
      <c r="M89" s="58" t="s">
        <v>9</v>
      </c>
      <c r="O89" s="56" t="s">
        <v>59</v>
      </c>
      <c r="P89" s="56" t="s">
        <v>31</v>
      </c>
      <c r="Q89" s="56" t="s">
        <v>72</v>
      </c>
      <c r="R89" s="56" t="s">
        <v>73</v>
      </c>
      <c r="S89" s="56" t="s">
        <v>16</v>
      </c>
      <c r="T89" s="56" t="s">
        <v>28</v>
      </c>
      <c r="U89" s="56" t="s">
        <v>13</v>
      </c>
      <c r="V89" s="56" t="s">
        <v>158</v>
      </c>
      <c r="W89" s="56" t="s">
        <v>10</v>
      </c>
      <c r="X89" s="56" t="s">
        <v>9</v>
      </c>
      <c r="Y89" s="56" t="s">
        <v>62</v>
      </c>
    </row>
    <row r="90" spans="2:25">
      <c r="B90" s="59" t="s">
        <v>155</v>
      </c>
      <c r="C90" s="27">
        <v>1</v>
      </c>
      <c r="D90" s="27">
        <v>1</v>
      </c>
      <c r="E90" s="27">
        <v>1</v>
      </c>
      <c r="F90" s="27">
        <v>1</v>
      </c>
      <c r="G90" s="27">
        <v>1</v>
      </c>
      <c r="H90" s="27">
        <v>1</v>
      </c>
      <c r="I90" s="27"/>
      <c r="J90" s="27">
        <v>1</v>
      </c>
      <c r="K90" s="27">
        <v>1</v>
      </c>
      <c r="L90" s="27">
        <v>1</v>
      </c>
      <c r="M90" s="27">
        <v>1</v>
      </c>
      <c r="O90" s="56" t="s">
        <v>155</v>
      </c>
      <c r="P90" s="56">
        <v>8376762.7773431214</v>
      </c>
      <c r="Q90" s="56">
        <v>121315276.09458509</v>
      </c>
      <c r="R90" s="56">
        <v>27741036.463364959</v>
      </c>
      <c r="S90" s="56">
        <v>73331862.400968984</v>
      </c>
      <c r="T90" s="56">
        <v>4051754.8893330623</v>
      </c>
      <c r="U90" s="56">
        <v>800163.40867232159</v>
      </c>
      <c r="V90" s="56">
        <v>1140781.5639483668</v>
      </c>
      <c r="W90" s="56">
        <v>46061534.265183836</v>
      </c>
      <c r="X90" s="56">
        <v>25889287.034310773</v>
      </c>
      <c r="Y90" s="56">
        <v>308708458.8977105</v>
      </c>
    </row>
    <row r="91" spans="2:25">
      <c r="B91" s="56" t="s">
        <v>41</v>
      </c>
      <c r="C91" s="27">
        <v>5.1408996086585571E-2</v>
      </c>
      <c r="D91" s="27">
        <v>0</v>
      </c>
      <c r="E91" s="27">
        <v>0</v>
      </c>
      <c r="F91" s="27">
        <v>0.25543752853559276</v>
      </c>
      <c r="G91" s="27">
        <v>0</v>
      </c>
      <c r="H91" s="27">
        <v>0</v>
      </c>
      <c r="I91" s="27"/>
      <c r="J91" s="27">
        <v>0.13337047988758929</v>
      </c>
      <c r="K91" s="27">
        <v>0.36358577566118927</v>
      </c>
      <c r="L91" s="27">
        <v>0.13782142803502712</v>
      </c>
      <c r="M91" s="27">
        <v>7.3950804520418356E-2</v>
      </c>
      <c r="O91" s="56" t="s">
        <v>41</v>
      </c>
      <c r="P91" s="56"/>
      <c r="Q91" s="56"/>
      <c r="R91" s="56">
        <v>7086101.7932177065</v>
      </c>
      <c r="S91" s="56"/>
      <c r="T91" s="56"/>
      <c r="U91" s="56">
        <v>106718.17780311676</v>
      </c>
      <c r="V91" s="56">
        <v>414771.94978815154</v>
      </c>
      <c r="W91" s="56">
        <v>6348266.4299119692</v>
      </c>
      <c r="X91" s="56">
        <v>1914533.6046473174</v>
      </c>
      <c r="Y91" s="56">
        <v>15870391.955368262</v>
      </c>
    </row>
    <row r="92" spans="2:25">
      <c r="B92" s="56" t="s">
        <v>150</v>
      </c>
      <c r="C92" s="27">
        <v>0.34321367053315721</v>
      </c>
      <c r="D92" s="27">
        <v>0</v>
      </c>
      <c r="E92" s="27">
        <v>0.36225103344306336</v>
      </c>
      <c r="F92" s="27">
        <v>0.15277184536714514</v>
      </c>
      <c r="G92" s="27">
        <v>0.52066105598907853</v>
      </c>
      <c r="H92" s="27">
        <v>6.984089760638551E-2</v>
      </c>
      <c r="I92" s="27"/>
      <c r="J92" s="27">
        <v>0.63220998399817452</v>
      </c>
      <c r="K92" s="27">
        <v>0</v>
      </c>
      <c r="L92" s="27">
        <v>0.18537296408823903</v>
      </c>
      <c r="M92" s="27">
        <v>0.39629798503344366</v>
      </c>
      <c r="O92" s="56" t="s">
        <v>150</v>
      </c>
      <c r="P92" s="56"/>
      <c r="Q92" s="56">
        <v>43946584.137694009</v>
      </c>
      <c r="R92" s="56">
        <v>4238049.3329055263</v>
      </c>
      <c r="S92" s="56">
        <v>38181044.915334314</v>
      </c>
      <c r="T92" s="56">
        <v>282978.19835208228</v>
      </c>
      <c r="U92" s="56">
        <v>505871.29579265323</v>
      </c>
      <c r="V92" s="56"/>
      <c r="W92" s="56">
        <v>8538563.1371891145</v>
      </c>
      <c r="X92" s="56">
        <v>10259872.285649817</v>
      </c>
      <c r="Y92" s="56">
        <v>105952963.30291753</v>
      </c>
    </row>
    <row r="93" spans="2:25">
      <c r="B93" s="56" t="s">
        <v>151</v>
      </c>
      <c r="C93" s="27">
        <v>0.2350886284370472</v>
      </c>
      <c r="D93" s="27">
        <v>0.1145448335756956</v>
      </c>
      <c r="E93" s="27">
        <v>0.34544631383265639</v>
      </c>
      <c r="F93" s="27">
        <v>0.2784048102088531</v>
      </c>
      <c r="G93" s="27">
        <v>0.16792723220093522</v>
      </c>
      <c r="H93" s="27">
        <v>0.89950433341650982</v>
      </c>
      <c r="I93" s="27"/>
      <c r="J93" s="27">
        <v>7.295640236818092E-2</v>
      </c>
      <c r="K93" s="27">
        <v>0</v>
      </c>
      <c r="L93" s="27">
        <v>7.9496939157862559E-2</v>
      </c>
      <c r="M93" s="27">
        <v>8.8996833370221018E-2</v>
      </c>
      <c r="O93" s="56" t="s">
        <v>151</v>
      </c>
      <c r="P93" s="56">
        <v>959514.89823384956</v>
      </c>
      <c r="Q93" s="56">
        <v>41907914.938465402</v>
      </c>
      <c r="R93" s="56">
        <v>7723237.9915799946</v>
      </c>
      <c r="S93" s="56">
        <v>12314416.685134551</v>
      </c>
      <c r="T93" s="56">
        <v>3644571.0808966206</v>
      </c>
      <c r="U93" s="56">
        <v>58377.043603393075</v>
      </c>
      <c r="V93" s="56"/>
      <c r="W93" s="56">
        <v>3661750.986997121</v>
      </c>
      <c r="X93" s="56">
        <v>2304064.5642663795</v>
      </c>
      <c r="Y93" s="56">
        <v>72573848.189177319</v>
      </c>
    </row>
    <row r="94" spans="2:25">
      <c r="B94" s="56" t="s">
        <v>33</v>
      </c>
      <c r="C94" s="27">
        <v>0.36763770643065041</v>
      </c>
      <c r="D94" s="27">
        <v>0.88450594147281447</v>
      </c>
      <c r="E94" s="27">
        <v>0.29230265272428019</v>
      </c>
      <c r="F94" s="27">
        <v>0.31338581588840891</v>
      </c>
      <c r="G94" s="27">
        <v>0.31141171180998622</v>
      </c>
      <c r="H94" s="27">
        <v>3.0654768977104726E-2</v>
      </c>
      <c r="I94" s="27"/>
      <c r="J94" s="27">
        <v>0.16146313374605525</v>
      </c>
      <c r="K94" s="27">
        <v>0.63641422433881067</v>
      </c>
      <c r="L94" s="27">
        <v>0.58275378806106393</v>
      </c>
      <c r="M94" s="27">
        <v>0.43534619033131433</v>
      </c>
      <c r="O94" s="56" t="s">
        <v>33</v>
      </c>
      <c r="P94" s="56">
        <v>7409296.446868306</v>
      </c>
      <c r="Q94" s="56">
        <v>35460777.018425673</v>
      </c>
      <c r="R94" s="56">
        <v>8693647.3456617296</v>
      </c>
      <c r="S94" s="56">
        <v>22836400.800500117</v>
      </c>
      <c r="T94" s="56">
        <v>124205.61008435955</v>
      </c>
      <c r="U94" s="56">
        <v>129196.89147315852</v>
      </c>
      <c r="V94" s="56">
        <v>726009.61416021525</v>
      </c>
      <c r="W94" s="56">
        <v>26842533.576940376</v>
      </c>
      <c r="X94" s="56">
        <v>11270802.480781086</v>
      </c>
      <c r="Y94" s="56">
        <v>113492869.784895</v>
      </c>
    </row>
    <row r="95" spans="2:25">
      <c r="B95" s="56" t="s">
        <v>66</v>
      </c>
      <c r="C95" s="27">
        <v>2.6509985125595954E-3</v>
      </c>
      <c r="D95" s="27">
        <v>9.4922495148985634E-4</v>
      </c>
      <c r="E95" s="27">
        <v>0</v>
      </c>
      <c r="F95" s="27">
        <v>0</v>
      </c>
      <c r="G95" s="27">
        <v>0</v>
      </c>
      <c r="H95" s="27">
        <v>0</v>
      </c>
      <c r="I95" s="27"/>
      <c r="J95" s="27">
        <v>0</v>
      </c>
      <c r="K95" s="27">
        <v>0</v>
      </c>
      <c r="L95" s="27">
        <v>1.4554880657807412E-2</v>
      </c>
      <c r="M95" s="27">
        <v>5.4081867446026353E-3</v>
      </c>
      <c r="O95" s="56" t="s">
        <v>66</v>
      </c>
      <c r="P95" s="56">
        <v>7951.4322409655588</v>
      </c>
      <c r="Q95" s="56"/>
      <c r="R95" s="56"/>
      <c r="S95" s="56"/>
      <c r="T95" s="56"/>
      <c r="U95" s="56"/>
      <c r="V95" s="56"/>
      <c r="W95" s="56">
        <v>670420.13414525753</v>
      </c>
      <c r="X95" s="56">
        <v>140014.0989661724</v>
      </c>
      <c r="Y95" s="56">
        <v>818385.6653523955</v>
      </c>
    </row>
    <row r="96" spans="2:25">
      <c r="B96" s="56" t="s">
        <v>62</v>
      </c>
      <c r="C96" s="27">
        <v>1</v>
      </c>
      <c r="D96" s="27">
        <v>1</v>
      </c>
      <c r="E96" s="27">
        <v>1</v>
      </c>
      <c r="F96" s="27">
        <v>1</v>
      </c>
      <c r="G96" s="27">
        <v>1</v>
      </c>
      <c r="H96" s="27">
        <v>1</v>
      </c>
      <c r="I96" s="27"/>
      <c r="J96" s="27">
        <v>1</v>
      </c>
      <c r="K96" s="27">
        <v>1</v>
      </c>
      <c r="L96" s="27">
        <v>1</v>
      </c>
      <c r="M96" s="27">
        <v>1</v>
      </c>
      <c r="O96" s="56" t="s">
        <v>62</v>
      </c>
      <c r="P96" s="56">
        <v>8376762.7773431214</v>
      </c>
      <c r="Q96" s="56">
        <v>121315276.09458509</v>
      </c>
      <c r="R96" s="56">
        <v>27741036.463364959</v>
      </c>
      <c r="S96" s="56">
        <v>73331862.400968984</v>
      </c>
      <c r="T96" s="56">
        <v>4051754.8893330623</v>
      </c>
      <c r="U96" s="56">
        <v>800163.40867232159</v>
      </c>
      <c r="V96" s="56">
        <v>1140781.5639483668</v>
      </c>
      <c r="W96" s="56">
        <v>46061534.265183836</v>
      </c>
      <c r="X96" s="56">
        <v>25889287.034310773</v>
      </c>
      <c r="Y96" s="59">
        <v>308708458.8977105</v>
      </c>
    </row>
    <row r="98" spans="2:26">
      <c r="B98" s="56" t="s">
        <v>145</v>
      </c>
      <c r="C98" s="56" t="s">
        <v>146</v>
      </c>
      <c r="D98" s="56"/>
      <c r="E98" s="56"/>
      <c r="F98" s="56"/>
      <c r="G98" s="56"/>
      <c r="H98" s="56"/>
      <c r="I98" s="56"/>
      <c r="J98" s="56"/>
      <c r="K98" s="56"/>
      <c r="L98" s="56"/>
      <c r="O98" s="56" t="s">
        <v>145</v>
      </c>
      <c r="P98" s="56" t="s">
        <v>146</v>
      </c>
      <c r="Q98" s="56"/>
      <c r="R98" s="56"/>
      <c r="S98" s="56"/>
      <c r="T98" s="56"/>
      <c r="U98" s="56"/>
      <c r="V98" s="56"/>
      <c r="W98" s="56"/>
      <c r="X98" s="56"/>
      <c r="Y98" s="56"/>
    </row>
    <row r="99" spans="2:26">
      <c r="B99" s="56" t="s">
        <v>147</v>
      </c>
      <c r="C99" s="56" t="s">
        <v>148</v>
      </c>
      <c r="D99" s="56"/>
      <c r="E99" s="56"/>
      <c r="F99" s="56"/>
      <c r="G99" s="56"/>
      <c r="H99" s="56"/>
      <c r="I99" s="56"/>
      <c r="J99" s="56"/>
      <c r="K99" s="56"/>
      <c r="L99" s="56"/>
      <c r="O99" s="56" t="s">
        <v>147</v>
      </c>
      <c r="P99" s="56" t="s">
        <v>148</v>
      </c>
      <c r="Q99" s="56"/>
      <c r="R99" s="56"/>
      <c r="S99" s="56"/>
      <c r="T99" s="56"/>
      <c r="U99" s="56"/>
      <c r="V99" s="56"/>
      <c r="W99" s="56"/>
      <c r="X99" s="56"/>
      <c r="Y99" s="56"/>
    </row>
    <row r="100" spans="2:26">
      <c r="B100" s="56"/>
      <c r="C100" s="56"/>
      <c r="D100" s="56"/>
      <c r="E100" s="56"/>
      <c r="F100" s="56"/>
      <c r="G100" s="56"/>
      <c r="H100" s="56"/>
      <c r="I100" s="56"/>
      <c r="J100" s="56"/>
      <c r="K100" s="56"/>
      <c r="L100" s="56"/>
      <c r="O100" s="56"/>
      <c r="P100" s="56"/>
      <c r="Q100" s="56"/>
      <c r="R100" s="56"/>
      <c r="S100" s="56"/>
      <c r="T100" s="56"/>
      <c r="U100" s="56"/>
      <c r="V100" s="56"/>
      <c r="W100" s="56"/>
      <c r="X100" s="56"/>
      <c r="Y100" s="56"/>
    </row>
    <row r="101" spans="2:26" ht="25.5">
      <c r="B101" s="58" t="s">
        <v>149</v>
      </c>
      <c r="C101" s="58" t="s">
        <v>58</v>
      </c>
      <c r="D101" s="58"/>
      <c r="E101" s="58"/>
      <c r="F101" s="58"/>
      <c r="G101" s="58"/>
      <c r="H101" s="58"/>
      <c r="I101" s="58"/>
      <c r="J101" s="58"/>
      <c r="K101" s="58"/>
      <c r="L101" s="58"/>
      <c r="M101" s="58"/>
      <c r="O101" s="56" t="s">
        <v>149</v>
      </c>
      <c r="P101" s="56" t="s">
        <v>58</v>
      </c>
      <c r="Q101" s="56"/>
      <c r="R101" s="56"/>
      <c r="S101" s="56"/>
      <c r="T101" s="56"/>
      <c r="U101" s="56"/>
      <c r="V101" s="56"/>
      <c r="W101" s="56"/>
      <c r="X101" s="56"/>
      <c r="Y101" s="56"/>
      <c r="Z101" s="56"/>
    </row>
    <row r="102" spans="2:26" ht="38.25">
      <c r="B102" s="58" t="s">
        <v>59</v>
      </c>
      <c r="C102" s="58" t="s">
        <v>62</v>
      </c>
      <c r="D102" s="58" t="s">
        <v>31</v>
      </c>
      <c r="E102" s="58" t="s">
        <v>72</v>
      </c>
      <c r="F102" s="58" t="s">
        <v>73</v>
      </c>
      <c r="G102" s="58" t="s">
        <v>16</v>
      </c>
      <c r="H102" s="58" t="s">
        <v>28</v>
      </c>
      <c r="I102" s="58" t="s">
        <v>14</v>
      </c>
      <c r="J102" s="58" t="s">
        <v>13</v>
      </c>
      <c r="K102" s="58" t="s">
        <v>158</v>
      </c>
      <c r="L102" s="58" t="s">
        <v>10</v>
      </c>
      <c r="M102" s="58" t="s">
        <v>9</v>
      </c>
      <c r="O102" s="56" t="s">
        <v>59</v>
      </c>
      <c r="P102" s="56" t="s">
        <v>31</v>
      </c>
      <c r="Q102" s="56" t="s">
        <v>72</v>
      </c>
      <c r="R102" s="56" t="s">
        <v>73</v>
      </c>
      <c r="S102" s="56" t="s">
        <v>16</v>
      </c>
      <c r="T102" s="56" t="s">
        <v>28</v>
      </c>
      <c r="U102" s="56" t="s">
        <v>14</v>
      </c>
      <c r="V102" s="56" t="s">
        <v>13</v>
      </c>
      <c r="W102" s="56" t="s">
        <v>158</v>
      </c>
      <c r="X102" s="56" t="s">
        <v>10</v>
      </c>
      <c r="Y102" s="56" t="s">
        <v>9</v>
      </c>
      <c r="Z102" s="56" t="s">
        <v>62</v>
      </c>
    </row>
    <row r="103" spans="2:26">
      <c r="B103" s="59" t="s">
        <v>157</v>
      </c>
      <c r="C103" s="27">
        <v>1</v>
      </c>
      <c r="D103" s="27">
        <v>1</v>
      </c>
      <c r="E103" s="27">
        <v>1</v>
      </c>
      <c r="F103" s="27">
        <v>1</v>
      </c>
      <c r="G103" s="27">
        <v>1</v>
      </c>
      <c r="H103" s="27">
        <v>1</v>
      </c>
      <c r="I103" s="27">
        <v>1</v>
      </c>
      <c r="J103" s="27">
        <v>1</v>
      </c>
      <c r="K103" s="27">
        <v>1</v>
      </c>
      <c r="L103" s="27">
        <v>1</v>
      </c>
      <c r="M103" s="27">
        <v>1</v>
      </c>
      <c r="O103" s="56" t="s">
        <v>157</v>
      </c>
      <c r="P103" s="56">
        <v>49463016.599434488</v>
      </c>
      <c r="Q103" s="56">
        <v>22394508.195144448</v>
      </c>
      <c r="R103" s="56">
        <v>6487882.3390867999</v>
      </c>
      <c r="S103" s="56">
        <v>551584.58558237285</v>
      </c>
      <c r="T103" s="56">
        <v>298736.88803375553</v>
      </c>
      <c r="U103" s="56">
        <v>14073923.482316749</v>
      </c>
      <c r="V103" s="56">
        <v>25844328.70052477</v>
      </c>
      <c r="W103" s="56">
        <v>11297980.35739306</v>
      </c>
      <c r="X103" s="56">
        <v>37501498.964346498</v>
      </c>
      <c r="Y103" s="56">
        <v>20630146.533520974</v>
      </c>
      <c r="Z103" s="56">
        <v>188543606.64538392</v>
      </c>
    </row>
    <row r="104" spans="2:26">
      <c r="B104" s="56" t="s">
        <v>41</v>
      </c>
      <c r="C104" s="27">
        <v>0.52296368348697253</v>
      </c>
      <c r="D104" s="27">
        <v>0.73962273475947538</v>
      </c>
      <c r="E104" s="27">
        <v>0.49443231627431122</v>
      </c>
      <c r="F104" s="27">
        <v>0.90499145057814689</v>
      </c>
      <c r="G104" s="27">
        <v>0.74987843547442801</v>
      </c>
      <c r="H104" s="27">
        <v>0.71791207436724014</v>
      </c>
      <c r="I104" s="27">
        <v>0.21622105478563383</v>
      </c>
      <c r="J104" s="27">
        <v>0.38457501248426607</v>
      </c>
      <c r="K104" s="27">
        <v>0.47364920859596499</v>
      </c>
      <c r="L104" s="27">
        <v>0.4565412617970353</v>
      </c>
      <c r="M104" s="27">
        <v>0.43581512474381962</v>
      </c>
      <c r="O104" s="56" t="s">
        <v>41</v>
      </c>
      <c r="P104" s="56">
        <v>36583971.606727064</v>
      </c>
      <c r="Q104" s="56">
        <v>11072568.558749314</v>
      </c>
      <c r="R104" s="56">
        <v>5871478.0492305038</v>
      </c>
      <c r="S104" s="56">
        <v>413621.38606832048</v>
      </c>
      <c r="T104" s="56">
        <v>214466.81897832738</v>
      </c>
      <c r="U104" s="56">
        <v>3043078.5803188281</v>
      </c>
      <c r="V104" s="56">
        <v>9939083.0326517895</v>
      </c>
      <c r="W104" s="56">
        <v>5351279.4550119806</v>
      </c>
      <c r="X104" s="56">
        <v>17120981.656462964</v>
      </c>
      <c r="Y104" s="56">
        <v>8990929.8849897217</v>
      </c>
      <c r="Z104" s="56">
        <v>98601459.029188812</v>
      </c>
    </row>
    <row r="105" spans="2:26">
      <c r="B105" s="56" t="s">
        <v>33</v>
      </c>
      <c r="C105" s="27">
        <v>3.3329319693301565E-2</v>
      </c>
      <c r="D105" s="27">
        <v>1.9837418211898429E-3</v>
      </c>
      <c r="E105" s="27">
        <v>3.8328279942756387E-2</v>
      </c>
      <c r="F105" s="27">
        <v>0</v>
      </c>
      <c r="G105" s="27">
        <v>0</v>
      </c>
      <c r="H105" s="27">
        <v>0</v>
      </c>
      <c r="I105" s="27">
        <v>0</v>
      </c>
      <c r="J105" s="27">
        <v>1.008415405835052E-2</v>
      </c>
      <c r="K105" s="27">
        <v>0</v>
      </c>
      <c r="L105" s="27">
        <v>7.6239321398394256E-3</v>
      </c>
      <c r="M105" s="27">
        <v>0.23175008596919455</v>
      </c>
      <c r="O105" s="56" t="s">
        <v>33</v>
      </c>
      <c r="P105" s="56">
        <v>98121.854630505593</v>
      </c>
      <c r="Q105" s="56">
        <v>858342.97928384854</v>
      </c>
      <c r="R105" s="56"/>
      <c r="S105" s="56"/>
      <c r="T105" s="56"/>
      <c r="U105" s="56"/>
      <c r="V105" s="56">
        <v>260618.1921507417</v>
      </c>
      <c r="W105" s="56"/>
      <c r="X105" s="56">
        <v>285908.88324643619</v>
      </c>
      <c r="Y105" s="56">
        <v>4781038.2327005668</v>
      </c>
      <c r="Z105" s="56">
        <v>6284030.1420120988</v>
      </c>
    </row>
    <row r="106" spans="2:26">
      <c r="B106" s="56" t="s">
        <v>65</v>
      </c>
      <c r="C106" s="27">
        <v>0.42541353714825442</v>
      </c>
      <c r="D106" s="27">
        <v>0.24921524495106723</v>
      </c>
      <c r="E106" s="27">
        <v>0.45501446464715195</v>
      </c>
      <c r="F106" s="27">
        <v>4.381072497441324E-2</v>
      </c>
      <c r="G106" s="27">
        <v>0.23432045182264896</v>
      </c>
      <c r="H106" s="27">
        <v>0.20464151084199331</v>
      </c>
      <c r="I106" s="27">
        <v>0.77771559546856939</v>
      </c>
      <c r="J106" s="27">
        <v>0.58758575242095612</v>
      </c>
      <c r="K106" s="27">
        <v>0.52635079140403496</v>
      </c>
      <c r="L106" s="27">
        <v>0.49525909092606446</v>
      </c>
      <c r="M106" s="27">
        <v>0.31830559238724782</v>
      </c>
      <c r="O106" s="56" t="s">
        <v>65</v>
      </c>
      <c r="P106" s="56">
        <v>12326937.79784677</v>
      </c>
      <c r="Q106" s="56">
        <v>10189825.157449909</v>
      </c>
      <c r="R106" s="56">
        <v>284238.82882408466</v>
      </c>
      <c r="S106" s="56">
        <v>129247.54931207019</v>
      </c>
      <c r="T106" s="56">
        <v>61133.968111463124</v>
      </c>
      <c r="U106" s="56">
        <v>10945509.781629052</v>
      </c>
      <c r="V106" s="56">
        <v>15185759.325312357</v>
      </c>
      <c r="W106" s="56">
        <v>5946700.9023810793</v>
      </c>
      <c r="X106" s="56">
        <v>18572958.285446994</v>
      </c>
      <c r="Y106" s="56">
        <v>6566691.0133881206</v>
      </c>
      <c r="Z106" s="56">
        <v>80209002.609701902</v>
      </c>
    </row>
    <row r="107" spans="2:26">
      <c r="B107" s="56" t="s">
        <v>66</v>
      </c>
      <c r="C107" s="27">
        <v>1.8293459671471456E-2</v>
      </c>
      <c r="D107" s="27">
        <v>9.1782784682674368E-3</v>
      </c>
      <c r="E107" s="27">
        <v>1.2224939135780401E-2</v>
      </c>
      <c r="F107" s="27">
        <v>5.1197824447439963E-2</v>
      </c>
      <c r="G107" s="27">
        <v>1.5801112702923146E-2</v>
      </c>
      <c r="H107" s="27">
        <v>7.7446414790766568E-2</v>
      </c>
      <c r="I107" s="27">
        <v>6.063349745796886E-3</v>
      </c>
      <c r="J107" s="27">
        <v>1.7755081036427277E-2</v>
      </c>
      <c r="K107" s="27">
        <v>0</v>
      </c>
      <c r="L107" s="27">
        <v>4.0575715137060986E-2</v>
      </c>
      <c r="M107" s="27">
        <v>1.4129196899738085E-2</v>
      </c>
      <c r="O107" s="56" t="s">
        <v>66</v>
      </c>
      <c r="P107" s="56">
        <v>453985.34023014433</v>
      </c>
      <c r="Q107" s="56">
        <v>273771.49966137629</v>
      </c>
      <c r="R107" s="56">
        <v>332165.46103221213</v>
      </c>
      <c r="S107" s="56">
        <v>8715.650201982231</v>
      </c>
      <c r="T107" s="56">
        <v>23136.100943965019</v>
      </c>
      <c r="U107" s="56">
        <v>85335.120368870092</v>
      </c>
      <c r="V107" s="56">
        <v>458868.1504098805</v>
      </c>
      <c r="W107" s="56"/>
      <c r="X107" s="56">
        <v>1521650.1391901111</v>
      </c>
      <c r="Y107" s="56">
        <v>291487.40244256693</v>
      </c>
      <c r="Z107" s="56">
        <v>3449114.8644811083</v>
      </c>
    </row>
    <row r="108" spans="2:26">
      <c r="B108" s="56" t="s">
        <v>62</v>
      </c>
      <c r="C108" s="27">
        <v>1</v>
      </c>
      <c r="D108" s="27">
        <v>1</v>
      </c>
      <c r="E108" s="27">
        <v>1</v>
      </c>
      <c r="F108" s="27">
        <v>1</v>
      </c>
      <c r="G108" s="27">
        <v>1</v>
      </c>
      <c r="H108" s="27">
        <v>1</v>
      </c>
      <c r="I108" s="27">
        <v>1</v>
      </c>
      <c r="J108" s="27">
        <v>1</v>
      </c>
      <c r="K108" s="27">
        <v>1</v>
      </c>
      <c r="L108" s="27">
        <v>1</v>
      </c>
      <c r="M108" s="27">
        <v>1</v>
      </c>
      <c r="O108" s="56" t="s">
        <v>62</v>
      </c>
      <c r="P108" s="56">
        <v>49463016.599434488</v>
      </c>
      <c r="Q108" s="56">
        <v>22394508.195144448</v>
      </c>
      <c r="R108" s="56">
        <v>6487882.3390867999</v>
      </c>
      <c r="S108" s="56">
        <v>551584.58558237285</v>
      </c>
      <c r="T108" s="56">
        <v>298736.88803375553</v>
      </c>
      <c r="U108" s="56">
        <v>14073923.482316749</v>
      </c>
      <c r="V108" s="56">
        <v>25844328.70052477</v>
      </c>
      <c r="W108" s="56">
        <v>11297980.35739306</v>
      </c>
      <c r="X108" s="56">
        <v>37501498.964346498</v>
      </c>
      <c r="Y108" s="56">
        <v>20630146.533520974</v>
      </c>
      <c r="Z108" s="59">
        <v>188543606.64538392</v>
      </c>
    </row>
    <row r="110" spans="2:26">
      <c r="B110" s="56" t="s">
        <v>145</v>
      </c>
      <c r="C110" s="56" t="s">
        <v>146</v>
      </c>
      <c r="D110" s="56"/>
      <c r="E110" s="56"/>
      <c r="F110" s="56"/>
      <c r="G110" s="56"/>
      <c r="H110" s="56"/>
      <c r="I110" s="56"/>
      <c r="J110" s="56"/>
      <c r="K110" s="56"/>
      <c r="L110" s="56"/>
      <c r="O110" s="56" t="s">
        <v>145</v>
      </c>
      <c r="P110" s="56" t="s">
        <v>146</v>
      </c>
      <c r="Q110" s="56"/>
      <c r="R110" s="56"/>
      <c r="S110" s="56"/>
      <c r="T110" s="56"/>
      <c r="U110" s="56"/>
      <c r="V110" s="56"/>
      <c r="W110" s="56"/>
      <c r="X110" s="56"/>
      <c r="Y110" s="56"/>
    </row>
    <row r="111" spans="2:26">
      <c r="B111" s="56" t="s">
        <v>147</v>
      </c>
      <c r="C111" s="56" t="s">
        <v>148</v>
      </c>
      <c r="D111" s="56"/>
      <c r="E111" s="56"/>
      <c r="F111" s="56"/>
      <c r="G111" s="56"/>
      <c r="H111" s="56"/>
      <c r="I111" s="56"/>
      <c r="J111" s="56"/>
      <c r="K111" s="56"/>
      <c r="L111" s="56"/>
      <c r="O111" s="56" t="s">
        <v>147</v>
      </c>
      <c r="P111" s="56" t="s">
        <v>148</v>
      </c>
      <c r="Q111" s="56"/>
      <c r="R111" s="56"/>
      <c r="S111" s="56"/>
      <c r="T111" s="56"/>
      <c r="U111" s="56"/>
      <c r="V111" s="56"/>
      <c r="W111" s="56"/>
      <c r="X111" s="56"/>
      <c r="Y111" s="56"/>
    </row>
    <row r="112" spans="2:26">
      <c r="B112" s="56"/>
      <c r="C112" s="56"/>
      <c r="D112" s="56"/>
      <c r="E112" s="56"/>
      <c r="F112" s="56"/>
      <c r="G112" s="56"/>
      <c r="H112" s="56"/>
      <c r="I112" s="56"/>
      <c r="J112" s="56"/>
      <c r="K112" s="56"/>
      <c r="L112" s="56"/>
      <c r="O112" s="56"/>
      <c r="P112" s="56"/>
      <c r="Q112" s="56"/>
      <c r="R112" s="56"/>
      <c r="S112" s="56"/>
      <c r="T112" s="56"/>
      <c r="U112" s="56"/>
      <c r="V112" s="56"/>
      <c r="W112" s="56"/>
      <c r="X112" s="56"/>
      <c r="Y112" s="56"/>
    </row>
    <row r="113" spans="2:26">
      <c r="B113" s="57" t="s">
        <v>149</v>
      </c>
      <c r="C113" s="57" t="s">
        <v>58</v>
      </c>
      <c r="D113" s="57"/>
      <c r="E113" s="57"/>
      <c r="F113" s="57"/>
      <c r="G113" s="57"/>
      <c r="H113" s="57"/>
      <c r="I113" s="57"/>
      <c r="J113" s="57"/>
      <c r="K113" s="57"/>
      <c r="L113" s="57"/>
      <c r="M113" s="57"/>
      <c r="O113" s="56" t="s">
        <v>149</v>
      </c>
      <c r="P113" s="56" t="s">
        <v>58</v>
      </c>
      <c r="Q113" s="56"/>
      <c r="R113" s="56"/>
      <c r="S113" s="56"/>
      <c r="T113" s="56"/>
      <c r="U113" s="56"/>
      <c r="V113" s="56"/>
      <c r="W113" s="56"/>
      <c r="X113" s="56"/>
      <c r="Y113" s="56"/>
      <c r="Z113" s="56"/>
    </row>
    <row r="114" spans="2:26">
      <c r="B114" s="57" t="s">
        <v>59</v>
      </c>
      <c r="C114" s="57" t="s">
        <v>62</v>
      </c>
      <c r="D114" s="57" t="s">
        <v>31</v>
      </c>
      <c r="E114" s="57" t="s">
        <v>72</v>
      </c>
      <c r="F114" s="57" t="s">
        <v>73</v>
      </c>
      <c r="G114" s="57" t="s">
        <v>16</v>
      </c>
      <c r="H114" s="57" t="s">
        <v>28</v>
      </c>
      <c r="I114" s="57" t="s">
        <v>14</v>
      </c>
      <c r="J114" s="57" t="s">
        <v>13</v>
      </c>
      <c r="K114" s="57" t="s">
        <v>158</v>
      </c>
      <c r="L114" s="57" t="s">
        <v>10</v>
      </c>
      <c r="M114" s="57" t="s">
        <v>9</v>
      </c>
      <c r="O114" s="56" t="s">
        <v>59</v>
      </c>
      <c r="P114" s="56" t="s">
        <v>31</v>
      </c>
      <c r="Q114" s="56" t="s">
        <v>72</v>
      </c>
      <c r="R114" s="56" t="s">
        <v>73</v>
      </c>
      <c r="S114" s="56" t="s">
        <v>16</v>
      </c>
      <c r="T114" s="56" t="s">
        <v>28</v>
      </c>
      <c r="U114" s="56" t="s">
        <v>14</v>
      </c>
      <c r="V114" s="56" t="s">
        <v>13</v>
      </c>
      <c r="W114" s="56" t="s">
        <v>158</v>
      </c>
      <c r="X114" s="56" t="s">
        <v>10</v>
      </c>
      <c r="Y114" s="56" t="s">
        <v>9</v>
      </c>
      <c r="Z114" s="56" t="s">
        <v>62</v>
      </c>
    </row>
    <row r="115" spans="2:26">
      <c r="B115" s="59" t="s">
        <v>9</v>
      </c>
      <c r="C115" s="27">
        <v>1</v>
      </c>
      <c r="D115" s="27">
        <v>1</v>
      </c>
      <c r="E115" s="27">
        <v>1</v>
      </c>
      <c r="F115" s="27">
        <v>1</v>
      </c>
      <c r="G115" s="27">
        <v>1</v>
      </c>
      <c r="H115" s="27">
        <v>1</v>
      </c>
      <c r="I115" s="27">
        <v>1</v>
      </c>
      <c r="J115" s="27">
        <v>1</v>
      </c>
      <c r="K115" s="27">
        <v>1</v>
      </c>
      <c r="L115" s="27">
        <v>1</v>
      </c>
      <c r="M115" s="27">
        <v>1</v>
      </c>
      <c r="O115" s="56" t="s">
        <v>9</v>
      </c>
      <c r="P115" s="56">
        <v>50070823.860235527</v>
      </c>
      <c r="Q115" s="56">
        <v>24741322.639007702</v>
      </c>
      <c r="R115" s="56">
        <v>11173541.017238662</v>
      </c>
      <c r="S115" s="56">
        <v>28825035.319406036</v>
      </c>
      <c r="T115" s="56">
        <v>7895986.8118717177</v>
      </c>
      <c r="U115" s="56">
        <v>18057626.900720641</v>
      </c>
      <c r="V115" s="56">
        <v>85699557.068226159</v>
      </c>
      <c r="W115" s="56">
        <v>63983382.278116085</v>
      </c>
      <c r="X115" s="56">
        <v>65224942.652741395</v>
      </c>
      <c r="Y115" s="56">
        <v>41581962.54086896</v>
      </c>
      <c r="Z115" s="56">
        <v>397254181.08843291</v>
      </c>
    </row>
    <row r="116" spans="2:26">
      <c r="B116" s="56" t="s">
        <v>41</v>
      </c>
      <c r="C116" s="27">
        <v>0.35678114852576076</v>
      </c>
      <c r="D116" s="27">
        <v>0.36198614312717298</v>
      </c>
      <c r="E116" s="27">
        <v>0.26191522741794726</v>
      </c>
      <c r="F116" s="27">
        <v>0.52601208930433963</v>
      </c>
      <c r="G116" s="27">
        <v>0.26446970355023336</v>
      </c>
      <c r="H116" s="27">
        <v>7.2783152657966879E-2</v>
      </c>
      <c r="I116" s="27">
        <v>0.20571953931021045</v>
      </c>
      <c r="J116" s="27">
        <v>0.48569810007691194</v>
      </c>
      <c r="K116" s="27">
        <v>0.29975931589941074</v>
      </c>
      <c r="L116" s="27">
        <v>0.19825034023989152</v>
      </c>
      <c r="M116" s="27">
        <v>0.61572052260407106</v>
      </c>
      <c r="O116" s="56" t="s">
        <v>41</v>
      </c>
      <c r="P116" s="56">
        <v>18124944.412366685</v>
      </c>
      <c r="Q116" s="56">
        <v>6480129.145616509</v>
      </c>
      <c r="R116" s="56">
        <v>5877417.655405445</v>
      </c>
      <c r="S116" s="56">
        <v>7623348.5457483213</v>
      </c>
      <c r="T116" s="56">
        <v>574694.81351375242</v>
      </c>
      <c r="U116" s="56">
        <v>3714806.6870519137</v>
      </c>
      <c r="V116" s="56">
        <v>41624112.045470335</v>
      </c>
      <c r="W116" s="56">
        <v>19179614.900618557</v>
      </c>
      <c r="X116" s="56">
        <v>12930867.073033394</v>
      </c>
      <c r="Y116" s="56">
        <v>25602867.706566744</v>
      </c>
      <c r="Z116" s="56">
        <v>141732802.98539165</v>
      </c>
    </row>
    <row r="117" spans="2:26">
      <c r="B117" s="56" t="s">
        <v>33</v>
      </c>
      <c r="C117" s="27">
        <v>8.7075289937907294E-2</v>
      </c>
      <c r="D117" s="27">
        <v>0.15001826532045404</v>
      </c>
      <c r="E117" s="27">
        <v>8.1365254359846192E-2</v>
      </c>
      <c r="F117" s="27">
        <v>0.13102302819218847</v>
      </c>
      <c r="G117" s="27">
        <v>9.8921738466586986E-2</v>
      </c>
      <c r="H117" s="27">
        <v>0.49565507631930134</v>
      </c>
      <c r="I117" s="27">
        <v>0.13405005402109965</v>
      </c>
      <c r="J117" s="27">
        <v>1.5066729148823482E-2</v>
      </c>
      <c r="K117" s="27">
        <v>7.9101750842588536E-3</v>
      </c>
      <c r="L117" s="27">
        <v>0.12306591589908805</v>
      </c>
      <c r="M117" s="27">
        <v>0.1104415447997291</v>
      </c>
      <c r="O117" s="56" t="s">
        <v>33</v>
      </c>
      <c r="P117" s="56">
        <v>7511538.138678534</v>
      </c>
      <c r="Q117" s="56">
        <v>2013084.0097218826</v>
      </c>
      <c r="R117" s="56">
        <v>1463991.1797082354</v>
      </c>
      <c r="S117" s="56">
        <v>2851422.6051564165</v>
      </c>
      <c r="T117" s="56">
        <v>3913685.9458544729</v>
      </c>
      <c r="U117" s="56">
        <v>2420625.8615344642</v>
      </c>
      <c r="V117" s="56">
        <v>1291212.0145211045</v>
      </c>
      <c r="W117" s="56">
        <v>506119.75630296336</v>
      </c>
      <c r="X117" s="56">
        <v>8026967.3070251141</v>
      </c>
      <c r="Y117" s="56">
        <v>4592376.1788180368</v>
      </c>
      <c r="Z117" s="56">
        <v>34591022.997321226</v>
      </c>
    </row>
    <row r="118" spans="2:26">
      <c r="B118" s="56" t="s">
        <v>65</v>
      </c>
      <c r="C118" s="27">
        <v>0.51154183487008476</v>
      </c>
      <c r="D118" s="27">
        <v>0.44899057000056436</v>
      </c>
      <c r="E118" s="27">
        <v>0.57729126175607826</v>
      </c>
      <c r="F118" s="27">
        <v>0.31243140959464549</v>
      </c>
      <c r="G118" s="27">
        <v>0.6305654367587461</v>
      </c>
      <c r="H118" s="27">
        <v>0.28820198055409063</v>
      </c>
      <c r="I118" s="27">
        <v>0.64127797883680204</v>
      </c>
      <c r="J118" s="27">
        <v>0.42214795976436237</v>
      </c>
      <c r="K118" s="27">
        <v>0.68305534578354332</v>
      </c>
      <c r="L118" s="27">
        <v>0.64655634997894984</v>
      </c>
      <c r="M118" s="27">
        <v>0.21335059850180557</v>
      </c>
      <c r="O118" s="56" t="s">
        <v>65</v>
      </c>
      <c r="P118" s="56">
        <v>22481327.745405007</v>
      </c>
      <c r="Q118" s="56">
        <v>14282949.363786981</v>
      </c>
      <c r="R118" s="56">
        <v>3490965.1701794644</v>
      </c>
      <c r="S118" s="56">
        <v>18176070.985767551</v>
      </c>
      <c r="T118" s="56">
        <v>2275639.0376104089</v>
      </c>
      <c r="U118" s="56">
        <v>11579958.481483199</v>
      </c>
      <c r="V118" s="56">
        <v>36177893.169061214</v>
      </c>
      <c r="W118" s="56">
        <v>43704191.306379221</v>
      </c>
      <c r="X118" s="56">
        <v>42171600.849142797</v>
      </c>
      <c r="Y118" s="56">
        <v>8871536.5949740522</v>
      </c>
      <c r="Z118" s="56">
        <v>203212132.70378989</v>
      </c>
    </row>
    <row r="119" spans="2:26">
      <c r="B119" s="56" t="s">
        <v>66</v>
      </c>
      <c r="C119" s="27">
        <v>2.5058215707267184E-2</v>
      </c>
      <c r="D119" s="27">
        <v>2.3370400300899475E-2</v>
      </c>
      <c r="E119" s="27">
        <v>7.6520260886603714E-2</v>
      </c>
      <c r="F119" s="27">
        <v>1.9078304668264143E-2</v>
      </c>
      <c r="G119" s="27">
        <v>8.1693897045410392E-4</v>
      </c>
      <c r="H119" s="27">
        <v>0.11121516250857662</v>
      </c>
      <c r="I119" s="27">
        <v>1.4220356141542073E-2</v>
      </c>
      <c r="J119" s="27">
        <v>3.0367123799442994E-2</v>
      </c>
      <c r="K119" s="27">
        <v>6.9131650780897887E-3</v>
      </c>
      <c r="L119" s="27">
        <v>1.2990164662232184E-2</v>
      </c>
      <c r="M119" s="27">
        <v>3.9136535561362103E-2</v>
      </c>
      <c r="O119" s="56" t="s">
        <v>66</v>
      </c>
      <c r="P119" s="56">
        <v>1170175.1970095329</v>
      </c>
      <c r="Q119" s="56">
        <v>1893212.4630165042</v>
      </c>
      <c r="R119" s="56">
        <v>213172.21975022525</v>
      </c>
      <c r="S119" s="56">
        <v>23548.294677138751</v>
      </c>
      <c r="T119" s="56">
        <v>878153.45644789084</v>
      </c>
      <c r="U119" s="56">
        <v>256785.88559933813</v>
      </c>
      <c r="V119" s="56">
        <v>2602449.0590482536</v>
      </c>
      <c r="W119" s="56">
        <v>442327.68394314119</v>
      </c>
      <c r="X119" s="56">
        <v>847282.74514376197</v>
      </c>
      <c r="Y119" s="56">
        <v>1627373.955691945</v>
      </c>
      <c r="Z119" s="56">
        <v>9954480.9603277314</v>
      </c>
    </row>
    <row r="120" spans="2:26">
      <c r="B120" s="56" t="s">
        <v>152</v>
      </c>
      <c r="C120" s="27">
        <v>5.2517342190710496E-3</v>
      </c>
      <c r="D120" s="27">
        <v>2.3421700118688607E-3</v>
      </c>
      <c r="E120" s="27">
        <v>2.0002614263563883E-3</v>
      </c>
      <c r="F120" s="27">
        <v>2.757651101891365E-3</v>
      </c>
      <c r="G120" s="27">
        <v>5.2261822539794566E-3</v>
      </c>
      <c r="H120" s="27">
        <v>3.214462796006462E-2</v>
      </c>
      <c r="I120" s="27">
        <v>3.2212421497770389E-3</v>
      </c>
      <c r="J120" s="27">
        <v>4.7868504720902207E-3</v>
      </c>
      <c r="K120" s="27">
        <v>7.4845452389785537E-5</v>
      </c>
      <c r="L120" s="27">
        <v>1.3685183590638127E-2</v>
      </c>
      <c r="M120" s="27">
        <v>2.8482439364600647E-3</v>
      </c>
      <c r="O120" s="56" t="s">
        <v>152</v>
      </c>
      <c r="P120" s="56">
        <v>117274.38211501148</v>
      </c>
      <c r="Q120" s="56">
        <v>49489.113311845147</v>
      </c>
      <c r="R120" s="56">
        <v>30812.72769821656</v>
      </c>
      <c r="S120" s="56">
        <v>150644.88805661089</v>
      </c>
      <c r="T120" s="56">
        <v>253813.55844519314</v>
      </c>
      <c r="U120" s="56">
        <v>58167.988897549047</v>
      </c>
      <c r="V120" s="56">
        <v>410230.96520996117</v>
      </c>
      <c r="W120" s="56">
        <v>4788.8651920341854</v>
      </c>
      <c r="X120" s="56">
        <v>892615.31489160936</v>
      </c>
      <c r="Y120" s="56">
        <v>118435.57267313957</v>
      </c>
      <c r="Z120" s="56">
        <v>2086273.3764911706</v>
      </c>
    </row>
    <row r="121" spans="2:26">
      <c r="B121" s="56" t="s">
        <v>153</v>
      </c>
      <c r="C121" s="27">
        <v>1.4291776739908826E-2</v>
      </c>
      <c r="D121" s="27">
        <v>1.3292451239040199E-2</v>
      </c>
      <c r="E121" s="27">
        <v>9.0773415316826301E-4</v>
      </c>
      <c r="F121" s="27">
        <v>8.6975171386708978E-3</v>
      </c>
      <c r="G121" s="27">
        <v>0</v>
      </c>
      <c r="H121" s="27">
        <v>0</v>
      </c>
      <c r="I121" s="27">
        <v>1.5108295405687115E-3</v>
      </c>
      <c r="J121" s="27">
        <v>4.193323673836883E-2</v>
      </c>
      <c r="K121" s="27">
        <v>2.2871527023075621E-3</v>
      </c>
      <c r="L121" s="27">
        <v>5.4520456292003472E-3</v>
      </c>
      <c r="M121" s="27">
        <v>1.8502554596571932E-2</v>
      </c>
      <c r="O121" s="56" t="s">
        <v>153</v>
      </c>
      <c r="P121" s="56">
        <v>665563.9846607513</v>
      </c>
      <c r="Q121" s="56">
        <v>22458.543553982432</v>
      </c>
      <c r="R121" s="56">
        <v>97182.064497075509</v>
      </c>
      <c r="S121" s="56"/>
      <c r="T121" s="56"/>
      <c r="U121" s="56">
        <v>27281.996154176974</v>
      </c>
      <c r="V121" s="56">
        <v>3593659.8149152775</v>
      </c>
      <c r="W121" s="56">
        <v>146339.765680171</v>
      </c>
      <c r="X121" s="56">
        <v>355609.36350472202</v>
      </c>
      <c r="Y121" s="56">
        <v>769372.53214503685</v>
      </c>
      <c r="Z121" s="56">
        <v>5677468.0651111938</v>
      </c>
    </row>
    <row r="122" spans="2:26">
      <c r="B122" s="56" t="s">
        <v>62</v>
      </c>
      <c r="C122" s="27">
        <v>1</v>
      </c>
      <c r="D122" s="27">
        <v>1</v>
      </c>
      <c r="E122" s="27">
        <v>1</v>
      </c>
      <c r="F122" s="27">
        <v>1</v>
      </c>
      <c r="G122" s="27">
        <v>1</v>
      </c>
      <c r="H122" s="27">
        <v>1</v>
      </c>
      <c r="I122" s="27">
        <v>1</v>
      </c>
      <c r="J122" s="27">
        <v>1</v>
      </c>
      <c r="K122" s="27">
        <v>1</v>
      </c>
      <c r="L122" s="27">
        <v>1</v>
      </c>
      <c r="M122" s="27">
        <v>1</v>
      </c>
      <c r="O122" s="56" t="s">
        <v>62</v>
      </c>
      <c r="P122" s="56">
        <v>50070823.860235527</v>
      </c>
      <c r="Q122" s="56">
        <v>24741322.639007702</v>
      </c>
      <c r="R122" s="56">
        <v>11173541.017238662</v>
      </c>
      <c r="S122" s="56">
        <v>28825035.319406036</v>
      </c>
      <c r="T122" s="56">
        <v>7895986.8118717177</v>
      </c>
      <c r="U122" s="56">
        <v>18057626.900720641</v>
      </c>
      <c r="V122" s="56">
        <v>85699557.068226159</v>
      </c>
      <c r="W122" s="56">
        <v>63983382.278116085</v>
      </c>
      <c r="X122" s="56">
        <v>65224942.652741395</v>
      </c>
      <c r="Y122" s="56">
        <v>41581962.54086896</v>
      </c>
      <c r="Z122" s="59">
        <v>397254181.08843291</v>
      </c>
    </row>
    <row r="129" spans="2:12">
      <c r="B129" s="57" t="s">
        <v>145</v>
      </c>
      <c r="C129" s="57" t="s">
        <v>146</v>
      </c>
      <c r="D129" s="57"/>
      <c r="E129" s="57"/>
      <c r="F129" s="57"/>
      <c r="G129" s="57"/>
      <c r="H129" s="57"/>
      <c r="I129" s="57"/>
      <c r="J129" s="57"/>
      <c r="K129" s="57"/>
      <c r="L129" s="57"/>
    </row>
    <row r="130" spans="2:12">
      <c r="B130" s="57" t="s">
        <v>147</v>
      </c>
      <c r="C130" s="57" t="s">
        <v>148</v>
      </c>
      <c r="D130" s="57"/>
      <c r="E130" s="57"/>
      <c r="F130" s="57"/>
      <c r="G130" s="57"/>
      <c r="H130" s="57"/>
      <c r="I130" s="57"/>
      <c r="J130" s="57"/>
      <c r="K130" s="57"/>
      <c r="L130" s="57"/>
    </row>
    <row r="131" spans="2:12">
      <c r="B131" s="57"/>
      <c r="C131" s="57"/>
      <c r="D131" s="57"/>
      <c r="E131" s="57"/>
      <c r="F131" s="57"/>
      <c r="G131" s="57"/>
      <c r="H131" s="57"/>
      <c r="I131" s="57"/>
      <c r="J131" s="57"/>
      <c r="K131" s="57"/>
      <c r="L131" s="57"/>
    </row>
    <row r="132" spans="2:12">
      <c r="B132" s="57" t="s">
        <v>149</v>
      </c>
      <c r="C132" s="57" t="s">
        <v>58</v>
      </c>
      <c r="D132" s="57"/>
      <c r="E132" s="57"/>
      <c r="F132" s="57"/>
      <c r="G132" s="57"/>
      <c r="H132" s="57"/>
      <c r="I132" s="57"/>
      <c r="J132" s="57"/>
      <c r="K132" s="57"/>
      <c r="L132" s="57"/>
    </row>
    <row r="133" spans="2:12" ht="38.25">
      <c r="B133" s="57" t="s">
        <v>59</v>
      </c>
      <c r="C133" s="58" t="s">
        <v>41</v>
      </c>
      <c r="D133" s="58" t="s">
        <v>63</v>
      </c>
      <c r="E133" s="58" t="s">
        <v>150</v>
      </c>
      <c r="F133" s="58" t="s">
        <v>151</v>
      </c>
      <c r="G133" s="58" t="s">
        <v>33</v>
      </c>
      <c r="H133" s="58" t="s">
        <v>65</v>
      </c>
      <c r="I133" s="58" t="s">
        <v>66</v>
      </c>
      <c r="J133" s="58" t="s">
        <v>152</v>
      </c>
      <c r="K133" s="58" t="s">
        <v>153</v>
      </c>
      <c r="L133" s="58" t="s">
        <v>62</v>
      </c>
    </row>
    <row r="134" spans="2:12">
      <c r="B134" s="56" t="s">
        <v>154</v>
      </c>
      <c r="C134" s="27">
        <v>0.11980651891230223</v>
      </c>
      <c r="D134" s="27">
        <v>8.8396779460587615E-3</v>
      </c>
      <c r="E134" s="27">
        <v>1.6817763547891676E-2</v>
      </c>
      <c r="F134" s="27">
        <v>8.7304822014039885E-2</v>
      </c>
      <c r="G134" s="27">
        <v>4.6969610754770588E-2</v>
      </c>
      <c r="H134" s="27">
        <v>0.6631838818177106</v>
      </c>
      <c r="I134" s="27">
        <v>5.1588661843264626E-2</v>
      </c>
      <c r="J134" s="27">
        <v>2.9259726283251972E-3</v>
      </c>
      <c r="K134" s="27">
        <v>2.563090535636291E-3</v>
      </c>
      <c r="L134" s="27">
        <v>1</v>
      </c>
    </row>
    <row r="135" spans="2:12">
      <c r="B135" s="56" t="s">
        <v>155</v>
      </c>
      <c r="C135" s="27">
        <v>5.1408996086585577E-2</v>
      </c>
      <c r="D135" s="27">
        <v>0</v>
      </c>
      <c r="E135" s="27">
        <v>0.3432136705331571</v>
      </c>
      <c r="F135" s="27">
        <v>0.2350886284370472</v>
      </c>
      <c r="G135" s="27">
        <v>0.36763770643065041</v>
      </c>
      <c r="H135" s="27">
        <v>0</v>
      </c>
      <c r="I135" s="27">
        <v>2.6509985125595962E-3</v>
      </c>
      <c r="J135" s="27">
        <v>0</v>
      </c>
      <c r="K135" s="27">
        <v>0</v>
      </c>
      <c r="L135" s="27">
        <v>1</v>
      </c>
    </row>
    <row r="136" spans="2:12">
      <c r="B136" s="56" t="s">
        <v>156</v>
      </c>
      <c r="C136" s="27">
        <v>0</v>
      </c>
      <c r="D136" s="27">
        <v>0.16907332222786745</v>
      </c>
      <c r="E136" s="27">
        <v>7.7715474808080887E-2</v>
      </c>
      <c r="F136" s="27">
        <v>0.75321120296405164</v>
      </c>
      <c r="G136" s="27">
        <v>0</v>
      </c>
      <c r="H136" s="27">
        <v>0</v>
      </c>
      <c r="I136" s="27">
        <v>0</v>
      </c>
      <c r="J136" s="27">
        <v>0</v>
      </c>
      <c r="K136" s="27">
        <v>0</v>
      </c>
      <c r="L136" s="27">
        <v>1</v>
      </c>
    </row>
    <row r="137" spans="2:12">
      <c r="B137" s="56" t="s">
        <v>9</v>
      </c>
      <c r="C137" s="27">
        <v>0.35678114852576076</v>
      </c>
      <c r="D137" s="27">
        <v>0</v>
      </c>
      <c r="E137" s="27">
        <v>0</v>
      </c>
      <c r="F137" s="27">
        <v>0</v>
      </c>
      <c r="G137" s="27">
        <v>8.7075289937907294E-2</v>
      </c>
      <c r="H137" s="27">
        <v>0.51154183487008476</v>
      </c>
      <c r="I137" s="27">
        <v>2.505821570726716E-2</v>
      </c>
      <c r="J137" s="27">
        <v>5.2517342190710505E-3</v>
      </c>
      <c r="K137" s="27">
        <v>1.4291776739908828E-2</v>
      </c>
      <c r="L137" s="27">
        <v>1</v>
      </c>
    </row>
    <row r="138" spans="2:12">
      <c r="B138" s="56" t="s">
        <v>157</v>
      </c>
      <c r="C138" s="27">
        <v>0.52296368348697275</v>
      </c>
      <c r="D138" s="27">
        <v>0</v>
      </c>
      <c r="E138" s="27">
        <v>0</v>
      </c>
      <c r="F138" s="27">
        <v>0</v>
      </c>
      <c r="G138" s="27">
        <v>3.3329319693301579E-2</v>
      </c>
      <c r="H138" s="27">
        <v>0.42541353714825408</v>
      </c>
      <c r="I138" s="27">
        <v>1.8293459671471467E-2</v>
      </c>
      <c r="J138" s="27">
        <v>0</v>
      </c>
      <c r="K138" s="27">
        <v>0</v>
      </c>
      <c r="L138" s="27">
        <v>1</v>
      </c>
    </row>
    <row r="139" spans="2:12">
      <c r="B139" s="56" t="s">
        <v>62</v>
      </c>
      <c r="C139" s="27">
        <v>9.1689766827744032E-2</v>
      </c>
      <c r="D139" s="27">
        <v>0.11149717517130019</v>
      </c>
      <c r="E139" s="27">
        <v>8.7749643972962962E-2</v>
      </c>
      <c r="F139" s="27">
        <v>0.5232249425573221</v>
      </c>
      <c r="G139" s="27">
        <v>5.4272336674967232E-2</v>
      </c>
      <c r="H139" s="27">
        <v>0.12189333119328506</v>
      </c>
      <c r="I139" s="27">
        <v>6.8226665002154869E-3</v>
      </c>
      <c r="J139" s="27">
        <v>8.2184198619044975E-4</v>
      </c>
      <c r="K139" s="27">
        <v>2.0282951160123901E-3</v>
      </c>
      <c r="L139" s="27">
        <v>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sheetPr codeName="Sheet5"/>
  <dimension ref="A1:AM131"/>
  <sheetViews>
    <sheetView topLeftCell="Q1" workbookViewId="0">
      <selection activeCell="AK16" sqref="AK16:AL16"/>
    </sheetView>
  </sheetViews>
  <sheetFormatPr defaultRowHeight="12.75"/>
  <cols>
    <col min="2" max="2" width="17.85546875" customWidth="1"/>
    <col min="3" max="3" width="16.5703125" bestFit="1" customWidth="1"/>
    <col min="4" max="4" width="18.7109375" customWidth="1"/>
    <col min="5" max="5" width="11.7109375" customWidth="1"/>
    <col min="6" max="6" width="10.85546875" customWidth="1"/>
    <col min="7" max="7" width="13.140625" customWidth="1"/>
    <col min="8" max="8" width="16.42578125" customWidth="1"/>
    <col min="9" max="9" width="11" customWidth="1"/>
    <col min="13" max="13" width="19.85546875" customWidth="1"/>
    <col min="14" max="15" width="17.7109375" customWidth="1"/>
    <col min="32" max="32" width="26" customWidth="1"/>
    <col min="33" max="33" width="12.85546875" customWidth="1"/>
    <col min="34" max="38" width="9.7109375" bestFit="1" customWidth="1"/>
  </cols>
  <sheetData>
    <row r="1" spans="1:39">
      <c r="A1" s="440" t="s">
        <v>622</v>
      </c>
      <c r="B1" s="326"/>
      <c r="C1" s="326"/>
      <c r="D1" s="326"/>
      <c r="E1" s="326"/>
      <c r="F1" s="326"/>
      <c r="G1" s="326"/>
      <c r="H1" s="326"/>
      <c r="I1" s="326"/>
      <c r="J1" s="326"/>
    </row>
    <row r="2" spans="1:39">
      <c r="A2" s="326"/>
      <c r="B2" s="326"/>
      <c r="C2" s="326"/>
      <c r="D2" s="326"/>
      <c r="E2" s="326"/>
      <c r="F2" s="326"/>
      <c r="G2" s="326"/>
      <c r="H2" s="326"/>
      <c r="I2" s="326"/>
      <c r="J2" s="326"/>
    </row>
    <row r="3" spans="1:39">
      <c r="A3" s="323" t="s">
        <v>418</v>
      </c>
      <c r="B3" s="322"/>
      <c r="C3" s="322"/>
      <c r="D3" s="322"/>
      <c r="E3" s="322"/>
      <c r="F3" s="310"/>
      <c r="G3" s="310"/>
      <c r="H3" s="310"/>
      <c r="I3" s="310"/>
      <c r="J3" s="310"/>
      <c r="L3" s="422" t="s">
        <v>623</v>
      </c>
      <c r="M3" s="405"/>
      <c r="N3" s="405"/>
      <c r="O3" s="405"/>
      <c r="P3" s="405"/>
      <c r="Q3" s="405"/>
      <c r="R3" s="405"/>
      <c r="S3" s="405"/>
      <c r="T3" s="405"/>
      <c r="U3" s="405"/>
      <c r="V3" s="405"/>
      <c r="W3" s="405"/>
      <c r="X3" s="405"/>
      <c r="Y3" s="405"/>
      <c r="Z3" s="405"/>
      <c r="AA3" s="405"/>
      <c r="AB3" s="405"/>
      <c r="AC3" s="405"/>
      <c r="AD3" s="405"/>
      <c r="AE3" s="405"/>
      <c r="AF3" s="405"/>
      <c r="AG3" s="405"/>
      <c r="AH3" s="405"/>
      <c r="AI3" s="405"/>
      <c r="AJ3" s="405"/>
      <c r="AK3" s="405"/>
      <c r="AL3" s="405"/>
      <c r="AM3" s="405"/>
    </row>
    <row r="4" spans="1:39" ht="33.75" customHeight="1">
      <c r="A4" s="310"/>
      <c r="B4" s="434" t="s">
        <v>187</v>
      </c>
      <c r="C4" s="310"/>
      <c r="D4" s="310"/>
      <c r="E4" s="310"/>
      <c r="F4" s="310"/>
      <c r="G4" s="310"/>
      <c r="H4" s="310"/>
      <c r="I4" s="310"/>
      <c r="J4" s="310"/>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row>
    <row r="5" spans="1:39">
      <c r="A5" s="310"/>
      <c r="B5" s="310"/>
      <c r="C5" s="310" t="s">
        <v>183</v>
      </c>
      <c r="D5" s="310"/>
      <c r="E5" s="310"/>
      <c r="F5" s="310"/>
      <c r="G5" s="310"/>
      <c r="H5" s="310"/>
      <c r="I5" s="310"/>
      <c r="J5" s="310"/>
      <c r="L5" s="405"/>
      <c r="M5" s="326" t="s">
        <v>593</v>
      </c>
      <c r="N5" s="326"/>
      <c r="O5" s="326"/>
      <c r="P5" s="326"/>
      <c r="Q5" s="326"/>
      <c r="R5" s="326"/>
      <c r="S5" s="326"/>
      <c r="T5" s="326"/>
      <c r="U5" s="405"/>
      <c r="V5" s="405"/>
      <c r="W5" s="405" t="s">
        <v>477</v>
      </c>
      <c r="X5" s="405"/>
      <c r="Y5" s="405"/>
      <c r="Z5" s="405"/>
      <c r="AA5" s="405"/>
      <c r="AB5" s="405"/>
      <c r="AC5" s="405"/>
      <c r="AD5" s="405"/>
      <c r="AE5" s="405"/>
      <c r="AF5" s="405"/>
      <c r="AG5" s="405"/>
      <c r="AH5" s="405"/>
      <c r="AI5" s="405"/>
      <c r="AJ5" s="405"/>
      <c r="AK5" s="405"/>
      <c r="AL5" s="405"/>
      <c r="AM5" s="405"/>
    </row>
    <row r="6" spans="1:39" ht="39">
      <c r="A6" s="310"/>
      <c r="B6" s="310" t="s">
        <v>59</v>
      </c>
      <c r="C6" s="435" t="s">
        <v>184</v>
      </c>
      <c r="D6" s="435" t="s">
        <v>185</v>
      </c>
      <c r="E6" s="435" t="s">
        <v>186</v>
      </c>
      <c r="F6" s="310"/>
      <c r="G6" s="310"/>
      <c r="H6" s="310"/>
      <c r="I6" s="435" t="s">
        <v>193</v>
      </c>
      <c r="J6" s="310"/>
      <c r="L6" s="405"/>
      <c r="M6" s="411" t="s">
        <v>178</v>
      </c>
      <c r="N6" s="411"/>
      <c r="O6" s="411"/>
      <c r="P6" s="411"/>
      <c r="Q6" s="411"/>
      <c r="R6" s="411"/>
      <c r="S6" s="326"/>
      <c r="T6" s="326"/>
      <c r="U6" s="405"/>
      <c r="V6" s="405"/>
      <c r="W6" s="405"/>
      <c r="X6" s="405"/>
      <c r="Y6" s="405"/>
      <c r="Z6" s="405"/>
      <c r="AA6" s="405"/>
      <c r="AB6" s="405"/>
      <c r="AC6" s="405"/>
      <c r="AD6" s="405"/>
      <c r="AE6" s="405"/>
      <c r="AF6" s="405" t="s">
        <v>712</v>
      </c>
      <c r="AG6" s="504"/>
      <c r="AH6" s="504"/>
      <c r="AI6" s="504"/>
      <c r="AJ6" s="504"/>
      <c r="AK6" s="405" t="s">
        <v>713</v>
      </c>
      <c r="AL6" s="405"/>
      <c r="AM6" s="405"/>
    </row>
    <row r="7" spans="1:39" ht="15">
      <c r="A7" s="310"/>
      <c r="B7" s="310" t="s">
        <v>10</v>
      </c>
      <c r="C7" s="436">
        <v>368872051.99999982</v>
      </c>
      <c r="D7" s="436">
        <v>1094761606841.2856</v>
      </c>
      <c r="E7" s="437">
        <v>2967.8627071516012</v>
      </c>
      <c r="F7" s="310"/>
      <c r="G7" s="310"/>
      <c r="H7" s="310" t="str">
        <f t="shared" ref="H7:H17" si="0">B7</f>
        <v>Assembly</v>
      </c>
      <c r="I7" s="310">
        <v>3000</v>
      </c>
      <c r="J7" s="310"/>
      <c r="L7" s="405"/>
      <c r="M7" s="411" t="s">
        <v>169</v>
      </c>
      <c r="N7" s="411" t="s">
        <v>358</v>
      </c>
      <c r="O7" s="411"/>
      <c r="P7" s="411"/>
      <c r="Q7" s="411"/>
      <c r="R7" s="411"/>
      <c r="S7" s="326"/>
      <c r="T7" s="326"/>
      <c r="U7" s="405"/>
      <c r="V7" s="405"/>
      <c r="W7" s="405"/>
      <c r="X7" s="405"/>
      <c r="Y7" s="405"/>
      <c r="Z7" s="405"/>
      <c r="AA7" s="405"/>
      <c r="AB7" s="405"/>
      <c r="AC7" s="405"/>
      <c r="AD7" s="405"/>
      <c r="AE7" s="405"/>
      <c r="AF7" s="326"/>
      <c r="AG7" s="326" t="s">
        <v>709</v>
      </c>
      <c r="AH7" s="326"/>
      <c r="AI7" s="326"/>
      <c r="AJ7" s="326"/>
      <c r="AK7" s="326"/>
      <c r="AL7" s="326"/>
      <c r="AM7" s="405"/>
    </row>
    <row r="8" spans="1:39" ht="15">
      <c r="A8" s="310"/>
      <c r="B8" s="310" t="s">
        <v>28</v>
      </c>
      <c r="C8" s="436">
        <v>77120838</v>
      </c>
      <c r="D8" s="436">
        <v>553801118359.5459</v>
      </c>
      <c r="E8" s="437">
        <v>7180.9530695134035</v>
      </c>
      <c r="F8" s="310"/>
      <c r="G8" s="310"/>
      <c r="H8" s="310" t="str">
        <f t="shared" si="0"/>
        <v>Grocery</v>
      </c>
      <c r="I8" s="310">
        <v>7200</v>
      </c>
      <c r="J8" s="310"/>
      <c r="L8" s="405"/>
      <c r="M8" s="411"/>
      <c r="N8" s="411"/>
      <c r="O8" s="411"/>
      <c r="P8" s="411"/>
      <c r="Q8" s="411"/>
      <c r="R8" s="411"/>
      <c r="S8" s="326"/>
      <c r="T8" s="326"/>
      <c r="U8" s="405"/>
      <c r="V8" s="405"/>
      <c r="W8" s="405"/>
      <c r="X8" s="405"/>
      <c r="Y8" s="405"/>
      <c r="Z8" s="405"/>
      <c r="AA8" s="405"/>
      <c r="AB8" s="405"/>
      <c r="AC8" s="405"/>
      <c r="AD8" s="405"/>
      <c r="AE8" s="405"/>
      <c r="AF8" s="326"/>
      <c r="AG8" s="326" t="s">
        <v>710</v>
      </c>
      <c r="AH8" s="326"/>
      <c r="AI8" s="326"/>
      <c r="AJ8" s="326"/>
      <c r="AK8" s="326"/>
      <c r="AL8" s="326"/>
      <c r="AM8" s="405"/>
    </row>
    <row r="9" spans="1:39" ht="15">
      <c r="A9" s="310"/>
      <c r="B9" s="310" t="s">
        <v>13</v>
      </c>
      <c r="C9" s="436">
        <v>171040928</v>
      </c>
      <c r="D9" s="436">
        <v>500136070929.47839</v>
      </c>
      <c r="E9" s="437">
        <v>2924.0724824030326</v>
      </c>
      <c r="F9" s="310"/>
      <c r="G9" s="310"/>
      <c r="H9" s="310" t="str">
        <f t="shared" si="0"/>
        <v>Lodging</v>
      </c>
      <c r="I9" s="310">
        <v>3000</v>
      </c>
      <c r="J9" s="310"/>
      <c r="L9" s="405"/>
      <c r="M9" s="411"/>
      <c r="N9" s="411" t="s">
        <v>183</v>
      </c>
      <c r="O9" s="411"/>
      <c r="P9" s="411" t="s">
        <v>594</v>
      </c>
      <c r="Q9" s="411" t="s">
        <v>595</v>
      </c>
      <c r="R9" s="411"/>
      <c r="S9" s="326"/>
      <c r="T9" s="326"/>
      <c r="U9" s="405"/>
      <c r="V9" s="405"/>
      <c r="W9" s="405"/>
      <c r="X9" s="405"/>
      <c r="Y9" s="405"/>
      <c r="Z9" s="405"/>
      <c r="AA9" s="405"/>
      <c r="AB9" s="405"/>
      <c r="AC9" s="405"/>
      <c r="AD9" s="405"/>
      <c r="AE9" s="405"/>
      <c r="AF9" s="326" t="s">
        <v>711</v>
      </c>
      <c r="AG9" s="326">
        <v>2010</v>
      </c>
      <c r="AH9" s="326">
        <v>2011</v>
      </c>
      <c r="AI9" s="326">
        <v>2012</v>
      </c>
      <c r="AJ9" s="326">
        <v>2013</v>
      </c>
      <c r="AK9" s="506">
        <v>2014</v>
      </c>
      <c r="AL9" s="506">
        <v>2015</v>
      </c>
      <c r="AM9" s="405"/>
    </row>
    <row r="10" spans="1:39" ht="30">
      <c r="A10" s="310"/>
      <c r="B10" s="310" t="s">
        <v>31</v>
      </c>
      <c r="C10" s="436">
        <v>734358126.00000012</v>
      </c>
      <c r="D10" s="436">
        <v>2200819763871.9766</v>
      </c>
      <c r="E10" s="437">
        <v>2996.929816600104</v>
      </c>
      <c r="F10" s="310"/>
      <c r="G10" s="310"/>
      <c r="H10" s="310" t="str">
        <f t="shared" si="0"/>
        <v>Office</v>
      </c>
      <c r="I10" s="310">
        <v>3000</v>
      </c>
      <c r="J10" s="310"/>
      <c r="L10" s="405"/>
      <c r="M10" s="412" t="s">
        <v>59</v>
      </c>
      <c r="N10" s="412" t="s">
        <v>326</v>
      </c>
      <c r="O10" s="412" t="s">
        <v>359</v>
      </c>
      <c r="P10" s="413" t="s">
        <v>178</v>
      </c>
      <c r="Q10" s="414" t="s">
        <v>171</v>
      </c>
      <c r="R10" s="411"/>
      <c r="S10" s="413" t="s">
        <v>596</v>
      </c>
      <c r="T10" s="413" t="s">
        <v>597</v>
      </c>
      <c r="U10" s="405"/>
      <c r="V10" s="405"/>
      <c r="W10" s="405"/>
      <c r="X10" s="405"/>
      <c r="Y10" s="405"/>
      <c r="Z10" s="405"/>
      <c r="AA10" s="405"/>
      <c r="AB10" s="405"/>
      <c r="AC10" s="405"/>
      <c r="AD10" s="405"/>
      <c r="AE10" s="405"/>
      <c r="AF10" s="326" t="s">
        <v>530</v>
      </c>
      <c r="AG10" s="505"/>
      <c r="AH10" s="505"/>
      <c r="AI10" s="505"/>
      <c r="AJ10" s="505"/>
      <c r="AK10" s="506"/>
      <c r="AL10" s="506"/>
      <c r="AM10" s="405"/>
    </row>
    <row r="11" spans="1:39" ht="15">
      <c r="A11" s="310"/>
      <c r="B11" s="310" t="s">
        <v>9</v>
      </c>
      <c r="C11" s="436">
        <v>333434465.00000012</v>
      </c>
      <c r="D11" s="436">
        <v>1316497419035.1892</v>
      </c>
      <c r="E11" s="437">
        <v>3948.2943643368981</v>
      </c>
      <c r="F11" s="310"/>
      <c r="G11" s="310"/>
      <c r="H11" s="310" t="str">
        <f t="shared" si="0"/>
        <v>Other</v>
      </c>
      <c r="I11" s="310">
        <v>4000</v>
      </c>
      <c r="J11" s="310"/>
      <c r="L11" s="405"/>
      <c r="M11" s="415" t="s">
        <v>10</v>
      </c>
      <c r="N11" s="416">
        <v>202964358.99999991</v>
      </c>
      <c r="O11" s="416">
        <v>201539246.50043008</v>
      </c>
      <c r="P11" s="417">
        <v>0.99297850860815506</v>
      </c>
      <c r="Q11" s="417">
        <v>1.0316841871229478</v>
      </c>
      <c r="R11" s="411"/>
      <c r="S11" s="416">
        <v>67</v>
      </c>
      <c r="T11" s="416">
        <v>38</v>
      </c>
      <c r="U11" s="405"/>
      <c r="V11" s="405"/>
      <c r="W11" s="405"/>
      <c r="X11" s="405"/>
      <c r="Y11" s="405"/>
      <c r="Z11" s="405"/>
      <c r="AA11" s="405"/>
      <c r="AB11" s="405"/>
      <c r="AC11" s="405"/>
      <c r="AD11" s="405"/>
      <c r="AE11" s="405"/>
      <c r="AF11" s="326" t="s">
        <v>716</v>
      </c>
      <c r="AG11" s="505">
        <v>41.098997040433119</v>
      </c>
      <c r="AH11" s="505">
        <v>43.678347568857717</v>
      </c>
      <c r="AI11" s="505">
        <v>37.503847974990492</v>
      </c>
      <c r="AJ11" s="505">
        <v>37.434184123781336</v>
      </c>
      <c r="AK11" s="506">
        <v>35</v>
      </c>
      <c r="AL11" s="506">
        <v>35</v>
      </c>
      <c r="AM11" s="405"/>
    </row>
    <row r="12" spans="1:39" ht="15">
      <c r="A12" s="310"/>
      <c r="B12" s="310" t="s">
        <v>158</v>
      </c>
      <c r="C12" s="436">
        <v>125160635.99999996</v>
      </c>
      <c r="D12" s="436">
        <v>714226258461.03345</v>
      </c>
      <c r="E12" s="437">
        <v>5706.4767429036847</v>
      </c>
      <c r="F12" s="310"/>
      <c r="G12" s="310"/>
      <c r="H12" s="310" t="str">
        <f t="shared" si="0"/>
        <v>Residential Care</v>
      </c>
      <c r="I12" s="310">
        <v>5700</v>
      </c>
      <c r="J12" s="310"/>
      <c r="L12" s="405"/>
      <c r="M12" s="415" t="s">
        <v>28</v>
      </c>
      <c r="N12" s="416">
        <v>50939923.999999993</v>
      </c>
      <c r="O12" s="416">
        <v>58685961.483112872</v>
      </c>
      <c r="P12" s="417">
        <v>1.1520622112257741</v>
      </c>
      <c r="Q12" s="417">
        <v>1.1420358232893224</v>
      </c>
      <c r="R12" s="411"/>
      <c r="S12" s="416">
        <v>53</v>
      </c>
      <c r="T12" s="416">
        <v>21</v>
      </c>
      <c r="U12" s="405"/>
      <c r="V12" s="405"/>
      <c r="W12" s="405"/>
      <c r="X12" s="405"/>
      <c r="Y12" s="405"/>
      <c r="Z12" s="405"/>
      <c r="AA12" s="405"/>
      <c r="AB12" s="405"/>
      <c r="AC12" s="405"/>
      <c r="AD12" s="405"/>
      <c r="AE12" s="405"/>
      <c r="AF12" s="405" t="s">
        <v>714</v>
      </c>
      <c r="AG12" s="504">
        <f t="shared" ref="AG12:AH12" si="1">AH12-0.044</f>
        <v>3.2170000000000001</v>
      </c>
      <c r="AH12" s="504">
        <f t="shared" si="1"/>
        <v>3.2610000000000001</v>
      </c>
      <c r="AI12" s="504">
        <f>AJ12-0.044</f>
        <v>3.3050000000000002</v>
      </c>
      <c r="AJ12" s="504">
        <v>3.3490000000000002</v>
      </c>
      <c r="AK12" s="504">
        <v>3.36</v>
      </c>
      <c r="AL12" s="504">
        <v>3.371</v>
      </c>
      <c r="AM12" s="405"/>
    </row>
    <row r="13" spans="1:39" ht="15">
      <c r="A13" s="310"/>
      <c r="B13" s="310" t="s">
        <v>14</v>
      </c>
      <c r="C13" s="436">
        <v>53036739.000000015</v>
      </c>
      <c r="D13" s="436">
        <v>286709637275.71747</v>
      </c>
      <c r="E13" s="437">
        <v>5405.868510801869</v>
      </c>
      <c r="F13" s="310"/>
      <c r="G13" s="310"/>
      <c r="H13" s="310" t="str">
        <f t="shared" si="0"/>
        <v>Restaurant</v>
      </c>
      <c r="I13" s="310">
        <v>5400</v>
      </c>
      <c r="J13" s="310"/>
      <c r="L13" s="405"/>
      <c r="M13" s="415" t="s">
        <v>13</v>
      </c>
      <c r="N13" s="416">
        <v>99556760.000000015</v>
      </c>
      <c r="O13" s="416">
        <v>82291196.774094</v>
      </c>
      <c r="P13" s="417">
        <v>0.82657568179291885</v>
      </c>
      <c r="Q13" s="417">
        <v>0.93423090425310751</v>
      </c>
      <c r="R13" s="411"/>
      <c r="S13" s="416">
        <v>47</v>
      </c>
      <c r="T13" s="416">
        <v>25</v>
      </c>
      <c r="U13" s="405"/>
      <c r="V13" s="405"/>
      <c r="W13" s="405"/>
      <c r="X13" s="405"/>
      <c r="Y13" s="405"/>
      <c r="Z13" s="405"/>
      <c r="AA13" s="405"/>
      <c r="AB13" s="405"/>
      <c r="AC13" s="405"/>
      <c r="AD13" s="405"/>
      <c r="AE13" s="405"/>
      <c r="AF13" s="405" t="s">
        <v>717</v>
      </c>
      <c r="AG13" s="507">
        <f>AG11*8760*1000</f>
        <v>360027214.07419413</v>
      </c>
      <c r="AH13" s="507">
        <f t="shared" ref="AH13:AL13" si="2">AH11*8760*1000</f>
        <v>382622324.7031936</v>
      </c>
      <c r="AI13" s="507">
        <f t="shared" si="2"/>
        <v>328533708.26091671</v>
      </c>
      <c r="AJ13" s="507">
        <f t="shared" si="2"/>
        <v>327923452.92432451</v>
      </c>
      <c r="AK13" s="507">
        <f t="shared" si="2"/>
        <v>306600000</v>
      </c>
      <c r="AL13" s="507">
        <f t="shared" si="2"/>
        <v>306600000</v>
      </c>
      <c r="AM13" s="405"/>
    </row>
    <row r="14" spans="1:39" ht="15">
      <c r="A14" s="310"/>
      <c r="B14" s="310" t="s">
        <v>72</v>
      </c>
      <c r="C14" s="436">
        <v>570929487.99999964</v>
      </c>
      <c r="D14" s="436">
        <v>2412121091488.2314</v>
      </c>
      <c r="E14" s="437">
        <v>4224.9019225439497</v>
      </c>
      <c r="F14" s="310"/>
      <c r="G14" s="310"/>
      <c r="H14" s="310" t="str">
        <f t="shared" si="0"/>
        <v>Retail/Service</v>
      </c>
      <c r="I14" s="310">
        <v>4200</v>
      </c>
      <c r="J14" s="310"/>
      <c r="L14" s="405"/>
      <c r="M14" s="415" t="s">
        <v>31</v>
      </c>
      <c r="N14" s="416">
        <v>434884820</v>
      </c>
      <c r="O14" s="416">
        <v>474373924.8850016</v>
      </c>
      <c r="P14" s="418">
        <v>1.0908035945816679</v>
      </c>
      <c r="Q14" s="419">
        <v>0.79599950056040059</v>
      </c>
      <c r="R14" s="411" t="s">
        <v>360</v>
      </c>
      <c r="S14" s="416">
        <v>70</v>
      </c>
      <c r="T14" s="416">
        <v>47</v>
      </c>
      <c r="U14" s="405"/>
      <c r="V14" s="405"/>
      <c r="W14" s="405"/>
      <c r="X14" s="405"/>
      <c r="Y14" s="405"/>
      <c r="Z14" s="405"/>
      <c r="AA14" s="405"/>
      <c r="AB14" s="405"/>
      <c r="AC14" s="405"/>
      <c r="AD14" s="405"/>
      <c r="AE14" s="405"/>
      <c r="AF14" s="405" t="s">
        <v>715</v>
      </c>
      <c r="AG14" s="508">
        <f>AG13/(AG12*1000000000)</f>
        <v>0.11191396147783467</v>
      </c>
      <c r="AH14" s="508">
        <f t="shared" ref="AH14:AL14" si="3">AH13/(AH12*1000000000)</f>
        <v>0.11733281959619553</v>
      </c>
      <c r="AI14" s="508">
        <f t="shared" si="3"/>
        <v>9.9405055449596588E-2</v>
      </c>
      <c r="AJ14" s="508">
        <f t="shared" si="3"/>
        <v>9.7916826791377878E-2</v>
      </c>
      <c r="AK14" s="508">
        <f t="shared" si="3"/>
        <v>9.1249999999999998E-2</v>
      </c>
      <c r="AL14" s="508">
        <f t="shared" si="3"/>
        <v>9.0952239691486206E-2</v>
      </c>
      <c r="AM14" s="405"/>
    </row>
    <row r="15" spans="1:39" ht="15">
      <c r="A15" s="310"/>
      <c r="B15" s="310" t="s">
        <v>73</v>
      </c>
      <c r="C15" s="436">
        <v>245353160.99999994</v>
      </c>
      <c r="D15" s="436">
        <v>658429386690.96106</v>
      </c>
      <c r="E15" s="437">
        <v>2683.598548342979</v>
      </c>
      <c r="F15" s="310"/>
      <c r="G15" s="310"/>
      <c r="H15" s="310" t="str">
        <f t="shared" si="0"/>
        <v>School K-12</v>
      </c>
      <c r="I15" s="310">
        <v>2700</v>
      </c>
      <c r="J15" s="310"/>
      <c r="L15" s="405"/>
      <c r="M15" s="415" t="s">
        <v>9</v>
      </c>
      <c r="N15" s="416">
        <v>176220553.00000006</v>
      </c>
      <c r="O15" s="416">
        <v>146414672.70518047</v>
      </c>
      <c r="P15" s="417">
        <v>0.8308603634059667</v>
      </c>
      <c r="Q15" s="417">
        <v>0.86450049628517189</v>
      </c>
      <c r="R15" s="411"/>
      <c r="S15" s="416">
        <v>53</v>
      </c>
      <c r="T15" s="416">
        <v>28</v>
      </c>
      <c r="U15" s="405"/>
      <c r="V15" s="405"/>
      <c r="W15" s="405"/>
      <c r="X15" s="405"/>
      <c r="Y15" s="405"/>
      <c r="Z15" s="405"/>
      <c r="AA15" s="405"/>
      <c r="AB15" s="405"/>
      <c r="AC15" s="405"/>
      <c r="AD15" s="405"/>
      <c r="AE15" s="405"/>
      <c r="AF15" s="405" t="s">
        <v>6</v>
      </c>
      <c r="AG15" s="405">
        <v>3600</v>
      </c>
      <c r="AH15" s="405">
        <v>3601</v>
      </c>
      <c r="AI15" s="405">
        <v>3602</v>
      </c>
      <c r="AJ15" s="405">
        <v>3603</v>
      </c>
      <c r="AK15" s="405">
        <v>3604</v>
      </c>
      <c r="AL15" s="405">
        <v>3605</v>
      </c>
      <c r="AM15" s="405"/>
    </row>
    <row r="16" spans="1:39" ht="15">
      <c r="A16" s="310"/>
      <c r="B16" s="310" t="s">
        <v>16</v>
      </c>
      <c r="C16" s="436">
        <v>442224054.00000012</v>
      </c>
      <c r="D16" s="436">
        <v>1232186982703.9219</v>
      </c>
      <c r="E16" s="437">
        <v>2786.3409318388672</v>
      </c>
      <c r="F16" s="310"/>
      <c r="G16" s="310"/>
      <c r="H16" s="310" t="str">
        <f t="shared" si="0"/>
        <v>Warehouse</v>
      </c>
      <c r="I16" s="310">
        <v>2800</v>
      </c>
      <c r="J16" s="310"/>
      <c r="L16" s="405"/>
      <c r="M16" s="415" t="s">
        <v>158</v>
      </c>
      <c r="N16" s="416">
        <v>71193896</v>
      </c>
      <c r="O16" s="416">
        <v>82912286.295873582</v>
      </c>
      <c r="P16" s="417">
        <v>1.1645982444319887</v>
      </c>
      <c r="Q16" s="417">
        <v>0.97735070020613657</v>
      </c>
      <c r="R16" s="411"/>
      <c r="S16" s="416">
        <v>46</v>
      </c>
      <c r="T16" s="416">
        <v>24</v>
      </c>
      <c r="U16" s="405"/>
      <c r="V16" s="405"/>
      <c r="W16" s="405"/>
      <c r="X16" s="405"/>
      <c r="Y16" s="405"/>
      <c r="Z16" s="405"/>
      <c r="AA16" s="405"/>
      <c r="AB16" s="405"/>
      <c r="AC16" s="405"/>
      <c r="AD16" s="405"/>
      <c r="AE16" s="405"/>
      <c r="AF16" s="405" t="s">
        <v>718</v>
      </c>
      <c r="AG16" s="509">
        <f>AG14/AG15*1000</f>
        <v>3.1087211521620743E-2</v>
      </c>
      <c r="AH16" s="509">
        <f t="shared" ref="AH16:AL16" si="4">AH14/AH15*1000</f>
        <v>3.258339894368107E-2</v>
      </c>
      <c r="AI16" s="509">
        <f t="shared" si="4"/>
        <v>2.7597183633980175E-2</v>
      </c>
      <c r="AJ16" s="509">
        <f t="shared" si="4"/>
        <v>2.7176471493582533E-2</v>
      </c>
      <c r="AK16" s="509">
        <f t="shared" si="4"/>
        <v>2.5319089900110985E-2</v>
      </c>
      <c r="AL16" s="509">
        <f t="shared" si="4"/>
        <v>2.5229470094725714E-2</v>
      </c>
      <c r="AM16" s="405"/>
    </row>
    <row r="17" spans="1:39" ht="15">
      <c r="A17" s="310"/>
      <c r="B17" s="310" t="s">
        <v>62</v>
      </c>
      <c r="C17" s="436">
        <v>3121530486.9999995</v>
      </c>
      <c r="D17" s="436">
        <v>10969689335657.34</v>
      </c>
      <c r="E17" s="437">
        <v>3514.2022098909397</v>
      </c>
      <c r="F17" s="310"/>
      <c r="G17" s="310"/>
      <c r="H17" s="310" t="str">
        <f t="shared" si="0"/>
        <v>Grand Total</v>
      </c>
      <c r="I17" s="310">
        <v>3600</v>
      </c>
      <c r="J17" s="310"/>
      <c r="L17" s="405"/>
      <c r="M17" s="415" t="s">
        <v>14</v>
      </c>
      <c r="N17" s="416">
        <v>36956808.000000007</v>
      </c>
      <c r="O17" s="416">
        <v>42521622.575505719</v>
      </c>
      <c r="P17" s="417">
        <v>1.1505761692272154</v>
      </c>
      <c r="Q17" s="417">
        <v>1.2284160756840987</v>
      </c>
      <c r="R17" s="411"/>
      <c r="S17" s="416">
        <v>24</v>
      </c>
      <c r="T17" s="416">
        <v>19</v>
      </c>
      <c r="U17" s="405"/>
      <c r="V17" s="405"/>
      <c r="W17" s="405"/>
      <c r="X17" s="405"/>
      <c r="Y17" s="405"/>
      <c r="Z17" s="405"/>
      <c r="AA17" s="405"/>
      <c r="AB17" s="405"/>
      <c r="AC17" s="405"/>
      <c r="AD17" s="405"/>
      <c r="AE17" s="405"/>
      <c r="AF17" s="405"/>
      <c r="AG17" s="405"/>
      <c r="AH17" s="405"/>
      <c r="AI17" s="405"/>
      <c r="AJ17" s="405"/>
      <c r="AK17" s="405"/>
      <c r="AL17" s="405"/>
      <c r="AM17" s="405"/>
    </row>
    <row r="18" spans="1:39" ht="15">
      <c r="A18" s="310"/>
      <c r="B18" s="310"/>
      <c r="C18" s="310"/>
      <c r="D18" s="310"/>
      <c r="E18" s="310"/>
      <c r="F18" s="310"/>
      <c r="G18" s="310"/>
      <c r="H18" s="310"/>
      <c r="I18" s="310"/>
      <c r="J18" s="310"/>
      <c r="L18" s="405"/>
      <c r="M18" s="415" t="s">
        <v>72</v>
      </c>
      <c r="N18" s="416">
        <v>361074607.9999997</v>
      </c>
      <c r="O18" s="416">
        <v>430763890.30067581</v>
      </c>
      <c r="P18" s="417">
        <v>1.1930052148687125</v>
      </c>
      <c r="Q18" s="417">
        <v>1.1931302657564764</v>
      </c>
      <c r="R18" s="411"/>
      <c r="S18" s="416">
        <v>82</v>
      </c>
      <c r="T18" s="416">
        <v>50</v>
      </c>
      <c r="U18" s="405"/>
      <c r="V18" s="405"/>
      <c r="W18" s="405"/>
      <c r="X18" s="405"/>
      <c r="Y18" s="405"/>
      <c r="Z18" s="405"/>
      <c r="AA18" s="405"/>
      <c r="AB18" s="405"/>
      <c r="AC18" s="405"/>
      <c r="AD18" s="405"/>
      <c r="AE18" s="405"/>
      <c r="AF18" s="405"/>
      <c r="AG18" s="405"/>
      <c r="AH18" s="405"/>
      <c r="AI18" s="405"/>
      <c r="AJ18" s="405"/>
      <c r="AK18" s="405"/>
      <c r="AL18" s="405"/>
      <c r="AM18" s="405"/>
    </row>
    <row r="19" spans="1:39" ht="15">
      <c r="A19" s="310"/>
      <c r="B19" s="310"/>
      <c r="C19" s="310"/>
      <c r="D19" s="310"/>
      <c r="E19" s="310"/>
      <c r="F19" s="310"/>
      <c r="G19" s="310"/>
      <c r="H19" s="310"/>
      <c r="I19" s="310"/>
      <c r="J19" s="310"/>
      <c r="L19" s="405"/>
      <c r="M19" s="415" t="s">
        <v>73</v>
      </c>
      <c r="N19" s="416">
        <v>131787451.99999994</v>
      </c>
      <c r="O19" s="416">
        <v>128143914.33689827</v>
      </c>
      <c r="P19" s="417">
        <v>0.97235292428977471</v>
      </c>
      <c r="Q19" s="417">
        <v>0.98067793139577475</v>
      </c>
      <c r="R19" s="411"/>
      <c r="S19" s="416">
        <v>52</v>
      </c>
      <c r="T19" s="416">
        <v>23</v>
      </c>
      <c r="U19" s="405"/>
      <c r="V19" s="405"/>
      <c r="W19" s="405"/>
      <c r="X19" s="405"/>
      <c r="Y19" s="405"/>
      <c r="Z19" s="405"/>
      <c r="AA19" s="405"/>
      <c r="AB19" s="405"/>
      <c r="AC19" s="405"/>
      <c r="AD19" s="405"/>
      <c r="AE19" s="405"/>
      <c r="AF19" s="405"/>
      <c r="AG19" s="405"/>
      <c r="AH19" s="405"/>
      <c r="AI19" s="405"/>
      <c r="AJ19" s="405"/>
      <c r="AK19" s="405"/>
      <c r="AL19" s="405"/>
      <c r="AM19" s="405"/>
    </row>
    <row r="20" spans="1:39" ht="15">
      <c r="A20" s="310"/>
      <c r="B20" s="310"/>
      <c r="C20" s="310"/>
      <c r="D20" s="310"/>
      <c r="E20" s="310"/>
      <c r="F20" s="310"/>
      <c r="G20" s="310"/>
      <c r="H20" s="310"/>
      <c r="I20" s="310"/>
      <c r="J20" s="310"/>
      <c r="L20" s="405"/>
      <c r="M20" s="415" t="s">
        <v>16</v>
      </c>
      <c r="N20" s="416">
        <v>318886066.99999994</v>
      </c>
      <c r="O20" s="416">
        <v>181874798.91667199</v>
      </c>
      <c r="P20" s="417">
        <v>0.57034413772826276</v>
      </c>
      <c r="Q20" s="417">
        <v>0.60365088316134208</v>
      </c>
      <c r="R20" s="411"/>
      <c r="S20" s="416">
        <v>23</v>
      </c>
      <c r="T20" s="416">
        <v>20</v>
      </c>
      <c r="U20" s="405"/>
      <c r="V20" s="405"/>
      <c r="W20" s="405"/>
      <c r="X20" s="405"/>
      <c r="Y20" s="405"/>
      <c r="Z20" s="405"/>
      <c r="AA20" s="405"/>
      <c r="AB20" s="405"/>
      <c r="AC20" s="405"/>
      <c r="AD20" s="405"/>
      <c r="AE20" s="405"/>
      <c r="AF20" s="405"/>
      <c r="AG20" s="405"/>
      <c r="AH20" s="405"/>
      <c r="AI20" s="405"/>
      <c r="AJ20" s="405"/>
      <c r="AK20" s="405"/>
      <c r="AL20" s="405"/>
      <c r="AM20" s="405"/>
    </row>
    <row r="21" spans="1:39" ht="15">
      <c r="A21" s="310"/>
      <c r="B21" s="310"/>
      <c r="C21" s="310"/>
      <c r="D21" s="310"/>
      <c r="E21" s="310"/>
      <c r="F21" s="310"/>
      <c r="G21" s="310"/>
      <c r="H21" s="310"/>
      <c r="I21" s="310"/>
      <c r="J21" s="310"/>
      <c r="L21" s="405"/>
      <c r="M21" s="420" t="s">
        <v>62</v>
      </c>
      <c r="N21" s="421">
        <v>1884465246.9999998</v>
      </c>
      <c r="O21" s="421">
        <v>1829521514.7734447</v>
      </c>
      <c r="P21" s="418">
        <v>0.97084386018048163</v>
      </c>
      <c r="Q21" s="419">
        <v>0.93030232253269507</v>
      </c>
      <c r="R21" s="411" t="s">
        <v>360</v>
      </c>
      <c r="S21" s="416">
        <v>517</v>
      </c>
      <c r="T21" s="416">
        <v>295</v>
      </c>
      <c r="U21" s="405"/>
      <c r="V21" s="405"/>
      <c r="W21" s="405"/>
      <c r="X21" s="405"/>
      <c r="Y21" s="405"/>
      <c r="Z21" s="405"/>
      <c r="AA21" s="405"/>
      <c r="AB21" s="405"/>
      <c r="AC21" s="405"/>
      <c r="AD21" s="405"/>
      <c r="AE21" s="405"/>
      <c r="AF21" s="405"/>
      <c r="AG21" s="405"/>
      <c r="AH21" s="405"/>
      <c r="AI21" s="405"/>
      <c r="AJ21" s="405"/>
      <c r="AK21" s="405"/>
      <c r="AL21" s="405"/>
      <c r="AM21" s="405"/>
    </row>
    <row r="22" spans="1:39">
      <c r="A22" s="310"/>
      <c r="B22" s="310"/>
      <c r="C22" s="310" t="s">
        <v>183</v>
      </c>
      <c r="D22" s="310"/>
      <c r="E22" s="310"/>
      <c r="F22" s="310"/>
      <c r="G22" s="310"/>
      <c r="H22" s="310"/>
      <c r="I22" s="310"/>
      <c r="J22" s="310"/>
      <c r="L22" s="405"/>
      <c r="M22" s="405"/>
      <c r="N22" s="405"/>
      <c r="O22" s="405"/>
      <c r="P22" s="405"/>
      <c r="Q22" s="405"/>
      <c r="R22" s="405"/>
      <c r="S22" s="405"/>
      <c r="T22" s="405"/>
      <c r="U22" s="405"/>
      <c r="V22" s="405"/>
      <c r="W22" s="405"/>
      <c r="X22" s="405"/>
      <c r="Y22" s="405"/>
      <c r="Z22" s="405"/>
      <c r="AA22" s="405"/>
      <c r="AB22" s="405"/>
      <c r="AC22" s="405"/>
      <c r="AD22" s="405"/>
      <c r="AE22" s="405"/>
      <c r="AF22" s="405"/>
      <c r="AG22" s="405"/>
      <c r="AH22" s="405"/>
      <c r="AI22" s="405"/>
      <c r="AJ22" s="405"/>
      <c r="AK22" s="405"/>
      <c r="AL22" s="405"/>
      <c r="AM22" s="405"/>
    </row>
    <row r="23" spans="1:39" ht="51">
      <c r="A23" s="310"/>
      <c r="B23" s="310" t="s">
        <v>59</v>
      </c>
      <c r="C23" s="435" t="s">
        <v>188</v>
      </c>
      <c r="D23" s="435" t="s">
        <v>184</v>
      </c>
      <c r="E23" s="435" t="s">
        <v>185</v>
      </c>
      <c r="F23" s="435"/>
      <c r="G23" s="435"/>
      <c r="H23" s="310"/>
      <c r="I23" s="435" t="s">
        <v>193</v>
      </c>
      <c r="J23" s="310"/>
      <c r="L23" s="405"/>
      <c r="M23" s="405"/>
      <c r="N23" s="405"/>
      <c r="O23" s="405"/>
      <c r="P23" s="405"/>
      <c r="Q23" s="405"/>
      <c r="R23" s="405"/>
      <c r="S23" s="405"/>
      <c r="T23" s="405"/>
      <c r="U23" s="405"/>
      <c r="V23" s="405"/>
      <c r="W23" s="405"/>
      <c r="X23" s="405"/>
      <c r="Y23" s="405"/>
      <c r="Z23" s="405"/>
      <c r="AA23" s="405"/>
      <c r="AB23" s="405"/>
      <c r="AC23" s="405"/>
      <c r="AD23" s="405"/>
      <c r="AE23" s="405"/>
      <c r="AF23" s="405"/>
      <c r="AG23" s="405"/>
      <c r="AH23" s="405"/>
      <c r="AI23" s="405"/>
      <c r="AJ23" s="405"/>
      <c r="AK23" s="405"/>
      <c r="AL23" s="405"/>
      <c r="AM23" s="405"/>
    </row>
    <row r="24" spans="1:39">
      <c r="A24" s="310"/>
      <c r="B24" s="310" t="s">
        <v>31</v>
      </c>
      <c r="C24" s="310">
        <v>117</v>
      </c>
      <c r="D24" s="438">
        <v>734358126.00000024</v>
      </c>
      <c r="E24" s="310">
        <v>2200819763871.9771</v>
      </c>
      <c r="F24" s="437">
        <v>2996.9298166001045</v>
      </c>
      <c r="G24" s="310"/>
      <c r="H24" s="310"/>
      <c r="I24" s="437">
        <f>ROUND(F24,-2)</f>
        <v>3000</v>
      </c>
      <c r="J24" s="310"/>
      <c r="L24" s="405"/>
      <c r="M24" s="405"/>
      <c r="N24" s="405"/>
      <c r="O24" s="405"/>
      <c r="P24" s="405"/>
      <c r="Q24" s="405"/>
      <c r="R24" s="405"/>
      <c r="S24" s="405"/>
      <c r="T24" s="405"/>
      <c r="U24" s="405"/>
      <c r="V24" s="405"/>
      <c r="W24" s="405"/>
      <c r="X24" s="405"/>
      <c r="Y24" s="405"/>
      <c r="Z24" s="405"/>
      <c r="AA24" s="405"/>
      <c r="AB24" s="405"/>
      <c r="AC24" s="405"/>
      <c r="AD24" s="405"/>
      <c r="AE24" s="405"/>
      <c r="AF24" s="405"/>
      <c r="AG24" s="405"/>
      <c r="AH24" s="405"/>
      <c r="AI24" s="405"/>
      <c r="AJ24" s="405"/>
      <c r="AK24" s="405"/>
      <c r="AL24" s="405"/>
      <c r="AM24" s="405"/>
    </row>
    <row r="25" spans="1:39">
      <c r="A25" s="310"/>
      <c r="B25" s="310" t="s">
        <v>110</v>
      </c>
      <c r="C25" s="310">
        <v>33</v>
      </c>
      <c r="D25" s="438">
        <v>95458311.526895136</v>
      </c>
      <c r="E25" s="310">
        <v>248683524689.09366</v>
      </c>
      <c r="F25" s="437">
        <v>2605.1531889816397</v>
      </c>
      <c r="G25" s="310"/>
      <c r="H25" s="310"/>
      <c r="I25" s="437">
        <f t="shared" ref="I25:I30" si="5">ROUND(F25,-2)</f>
        <v>2600</v>
      </c>
      <c r="J25" s="310"/>
      <c r="L25" s="405"/>
      <c r="M25" s="405"/>
      <c r="N25" s="405"/>
      <c r="O25" s="405"/>
      <c r="P25" s="405"/>
      <c r="Q25" s="405"/>
      <c r="R25" s="405"/>
      <c r="S25" s="405"/>
      <c r="T25" s="405"/>
      <c r="U25" s="405"/>
      <c r="V25" s="405"/>
      <c r="W25" s="405"/>
      <c r="X25" s="405"/>
      <c r="Y25" s="405"/>
      <c r="Z25" s="405"/>
      <c r="AA25" s="405"/>
      <c r="AB25" s="405"/>
      <c r="AC25" s="405"/>
      <c r="AD25" s="405"/>
      <c r="AE25" s="405"/>
      <c r="AF25" s="405"/>
      <c r="AG25" s="405"/>
      <c r="AH25" s="405"/>
      <c r="AI25" s="405"/>
      <c r="AJ25" s="405"/>
      <c r="AK25" s="405"/>
      <c r="AL25" s="405"/>
      <c r="AM25" s="405"/>
    </row>
    <row r="26" spans="1:39">
      <c r="A26" s="310"/>
      <c r="B26" s="310" t="s">
        <v>114</v>
      </c>
      <c r="C26" s="310">
        <v>21</v>
      </c>
      <c r="D26" s="438">
        <v>179770297.47310495</v>
      </c>
      <c r="E26" s="310">
        <v>471183542908.57623</v>
      </c>
      <c r="F26" s="437">
        <v>2621.0311132130655</v>
      </c>
      <c r="G26" s="310"/>
      <c r="H26" s="310"/>
      <c r="I26" s="437">
        <f t="shared" si="5"/>
        <v>2600</v>
      </c>
      <c r="J26" s="310"/>
      <c r="L26" s="405"/>
      <c r="M26" s="423" t="s">
        <v>616</v>
      </c>
      <c r="N26" s="326"/>
      <c r="O26" s="326"/>
      <c r="P26" s="326"/>
      <c r="Q26" s="405"/>
      <c r="R26" s="405"/>
      <c r="S26" s="405"/>
      <c r="T26" s="405"/>
      <c r="U26" s="405"/>
      <c r="V26" s="405"/>
      <c r="W26" s="405"/>
      <c r="X26" s="405"/>
      <c r="Y26" s="405"/>
      <c r="Z26" s="405"/>
      <c r="AA26" s="405"/>
      <c r="AB26" s="405"/>
      <c r="AC26" s="405"/>
      <c r="AD26" s="405"/>
      <c r="AE26" s="405"/>
      <c r="AF26" s="405"/>
      <c r="AG26" s="405"/>
      <c r="AH26" s="405"/>
      <c r="AI26" s="405"/>
      <c r="AJ26" s="405"/>
      <c r="AK26" s="405"/>
      <c r="AL26" s="405"/>
      <c r="AM26" s="405"/>
    </row>
    <row r="27" spans="1:39">
      <c r="A27" s="310"/>
      <c r="B27" s="310" t="s">
        <v>111</v>
      </c>
      <c r="C27" s="310">
        <v>29</v>
      </c>
      <c r="D27" s="438">
        <v>136471707.75979474</v>
      </c>
      <c r="E27" s="310">
        <v>417624731215.28394</v>
      </c>
      <c r="F27" s="437">
        <v>3060.1561163897027</v>
      </c>
      <c r="G27" s="310"/>
      <c r="H27" s="310"/>
      <c r="I27" s="437">
        <f t="shared" si="5"/>
        <v>3100</v>
      </c>
      <c r="J27" s="310"/>
      <c r="L27" s="405"/>
      <c r="M27" s="401" t="s">
        <v>145</v>
      </c>
      <c r="N27" s="401" t="s">
        <v>146</v>
      </c>
      <c r="O27" s="424"/>
      <c r="P27" s="424"/>
      <c r="Q27" s="405"/>
      <c r="R27" s="405"/>
      <c r="S27" s="405"/>
      <c r="T27" s="405"/>
      <c r="U27" s="405"/>
      <c r="V27" s="406"/>
      <c r="W27" s="405"/>
      <c r="X27" s="405"/>
      <c r="Y27" s="405"/>
      <c r="Z27" s="405"/>
      <c r="AA27" s="405"/>
      <c r="AB27" s="405"/>
      <c r="AC27" s="405"/>
      <c r="AD27" s="405"/>
      <c r="AE27" s="405"/>
      <c r="AF27" s="405"/>
      <c r="AG27" s="405"/>
      <c r="AH27" s="405"/>
      <c r="AI27" s="405"/>
      <c r="AJ27" s="405"/>
      <c r="AK27" s="405"/>
      <c r="AL27" s="405"/>
      <c r="AM27" s="405"/>
    </row>
    <row r="28" spans="1:39">
      <c r="A28" s="310"/>
      <c r="B28" s="310" t="s">
        <v>112</v>
      </c>
      <c r="C28" s="310">
        <v>10</v>
      </c>
      <c r="D28" s="438">
        <v>121007363.24020527</v>
      </c>
      <c r="E28" s="310">
        <v>389981130644.08295</v>
      </c>
      <c r="F28" s="437">
        <v>3222.7884337083865</v>
      </c>
      <c r="G28" s="310"/>
      <c r="H28" s="310"/>
      <c r="I28" s="437">
        <f t="shared" si="5"/>
        <v>3200</v>
      </c>
      <c r="J28" s="310"/>
      <c r="L28" s="405"/>
      <c r="M28" s="401" t="s">
        <v>147</v>
      </c>
      <c r="N28" s="401" t="s">
        <v>148</v>
      </c>
      <c r="O28" s="424"/>
      <c r="P28" s="424"/>
      <c r="Q28" s="405"/>
      <c r="R28" s="405"/>
      <c r="S28" s="405"/>
      <c r="T28" s="405"/>
      <c r="U28" s="405"/>
      <c r="V28" s="405"/>
      <c r="W28" s="405"/>
      <c r="X28" s="405"/>
      <c r="Y28" s="405"/>
      <c r="Z28" s="405"/>
      <c r="AA28" s="405"/>
      <c r="AB28" s="405"/>
      <c r="AC28" s="405"/>
      <c r="AD28" s="405"/>
      <c r="AE28" s="405"/>
      <c r="AF28" s="405"/>
      <c r="AG28" s="405"/>
      <c r="AH28" s="405"/>
      <c r="AI28" s="405"/>
      <c r="AJ28" s="405"/>
      <c r="AK28" s="405"/>
      <c r="AL28" s="405"/>
      <c r="AM28" s="405"/>
    </row>
    <row r="29" spans="1:39">
      <c r="A29" s="310"/>
      <c r="B29" s="310" t="s">
        <v>113</v>
      </c>
      <c r="C29" s="310">
        <v>24</v>
      </c>
      <c r="D29" s="438">
        <v>201650445.99999997</v>
      </c>
      <c r="E29" s="310">
        <v>673346834414.94031</v>
      </c>
      <c r="F29" s="437">
        <v>3339.1785030564247</v>
      </c>
      <c r="G29" s="310"/>
      <c r="H29" s="310"/>
      <c r="I29" s="437">
        <f t="shared" si="5"/>
        <v>3300</v>
      </c>
      <c r="J29" s="310"/>
      <c r="L29" s="405"/>
      <c r="M29" s="401"/>
      <c r="N29" s="401"/>
      <c r="O29" s="424"/>
      <c r="P29" s="424"/>
      <c r="Q29" s="405"/>
      <c r="R29" s="405"/>
      <c r="S29" s="405"/>
      <c r="T29" s="405"/>
      <c r="U29" s="405"/>
      <c r="V29" s="405"/>
      <c r="W29" s="405"/>
      <c r="X29" s="405"/>
      <c r="Y29" s="405"/>
      <c r="Z29" s="405"/>
      <c r="AA29" s="405"/>
      <c r="AB29" s="405"/>
      <c r="AC29" s="405"/>
      <c r="AD29" s="405"/>
      <c r="AE29" s="405"/>
      <c r="AF29" s="405"/>
      <c r="AG29" s="405"/>
      <c r="AH29" s="405"/>
      <c r="AI29" s="405"/>
      <c r="AJ29" s="405"/>
      <c r="AK29" s="405"/>
      <c r="AL29" s="405"/>
      <c r="AM29" s="405"/>
    </row>
    <row r="30" spans="1:39">
      <c r="A30" s="310"/>
      <c r="B30" s="310" t="s">
        <v>62</v>
      </c>
      <c r="C30" s="310">
        <v>117</v>
      </c>
      <c r="D30" s="438">
        <v>734358126.00000024</v>
      </c>
      <c r="E30" s="310">
        <v>2200819763871.9771</v>
      </c>
      <c r="F30" s="437">
        <v>2996.9298166001045</v>
      </c>
      <c r="G30" s="310"/>
      <c r="H30" s="310"/>
      <c r="I30" s="437">
        <f t="shared" si="5"/>
        <v>3000</v>
      </c>
      <c r="J30" s="310"/>
      <c r="L30" s="405"/>
      <c r="M30" s="401"/>
      <c r="N30" s="401" t="s">
        <v>58</v>
      </c>
      <c r="O30" s="401"/>
      <c r="P30" s="401"/>
      <c r="Q30" s="405"/>
      <c r="R30" s="405"/>
      <c r="S30" s="405"/>
      <c r="T30" s="405"/>
      <c r="U30" s="405"/>
      <c r="V30" s="407"/>
      <c r="W30" s="405"/>
      <c r="X30" s="405"/>
      <c r="Y30" s="405"/>
      <c r="Z30" s="405"/>
      <c r="AA30" s="405"/>
      <c r="AB30" s="405"/>
      <c r="AC30" s="405"/>
      <c r="AD30" s="405"/>
      <c r="AE30" s="405"/>
      <c r="AF30" s="405"/>
      <c r="AG30" s="405"/>
      <c r="AH30" s="405"/>
      <c r="AI30" s="405"/>
      <c r="AJ30" s="405"/>
      <c r="AK30" s="405"/>
      <c r="AL30" s="405"/>
      <c r="AM30" s="405"/>
    </row>
    <row r="31" spans="1:39">
      <c r="A31" s="310"/>
      <c r="B31" s="310"/>
      <c r="C31" s="310"/>
      <c r="D31" s="310"/>
      <c r="E31" s="310"/>
      <c r="F31" s="310"/>
      <c r="G31" s="310"/>
      <c r="H31" s="310"/>
      <c r="I31" s="310"/>
      <c r="J31" s="310"/>
      <c r="L31" s="405"/>
      <c r="M31" s="401"/>
      <c r="N31" s="401" t="s">
        <v>41</v>
      </c>
      <c r="O31" s="401"/>
      <c r="P31" s="401"/>
      <c r="Q31" s="405"/>
      <c r="R31" s="405"/>
      <c r="S31" s="405"/>
      <c r="T31" s="405"/>
      <c r="U31" s="405"/>
      <c r="V31" s="407"/>
      <c r="W31" s="405"/>
      <c r="X31" s="405"/>
      <c r="Y31" s="405"/>
      <c r="Z31" s="405"/>
      <c r="AA31" s="405"/>
      <c r="AB31" s="405"/>
      <c r="AC31" s="405"/>
      <c r="AD31" s="405"/>
      <c r="AE31" s="405"/>
      <c r="AF31" s="405"/>
      <c r="AG31" s="405"/>
      <c r="AH31" s="405"/>
      <c r="AI31" s="405"/>
      <c r="AJ31" s="405"/>
      <c r="AK31" s="405"/>
      <c r="AL31" s="405"/>
      <c r="AM31" s="405"/>
    </row>
    <row r="32" spans="1:39">
      <c r="A32" s="310"/>
      <c r="B32" s="310"/>
      <c r="C32" s="310" t="s">
        <v>183</v>
      </c>
      <c r="D32" s="310"/>
      <c r="E32" s="310"/>
      <c r="F32" s="310"/>
      <c r="G32" s="310"/>
      <c r="H32" s="310"/>
      <c r="I32" s="310"/>
      <c r="J32" s="310"/>
      <c r="L32" s="405"/>
      <c r="M32" s="401" t="s">
        <v>59</v>
      </c>
      <c r="N32" s="401" t="s">
        <v>149</v>
      </c>
      <c r="O32" s="401" t="s">
        <v>488</v>
      </c>
      <c r="P32" s="401" t="s">
        <v>489</v>
      </c>
      <c r="Q32" s="405"/>
      <c r="R32" s="405"/>
      <c r="S32" s="405"/>
      <c r="T32" s="405"/>
      <c r="U32" s="405"/>
      <c r="V32" s="407"/>
      <c r="W32" s="405"/>
      <c r="X32" s="405"/>
      <c r="Y32" s="405"/>
      <c r="Z32" s="405"/>
      <c r="AA32" s="405"/>
      <c r="AB32" s="405"/>
      <c r="AC32" s="405"/>
      <c r="AD32" s="405"/>
      <c r="AE32" s="405"/>
      <c r="AF32" s="405"/>
      <c r="AG32" s="405"/>
      <c r="AH32" s="405"/>
      <c r="AI32" s="405"/>
      <c r="AJ32" s="405"/>
      <c r="AK32" s="405"/>
      <c r="AL32" s="405"/>
      <c r="AM32" s="405"/>
    </row>
    <row r="33" spans="1:39" ht="38.25">
      <c r="A33" s="310"/>
      <c r="B33" s="310" t="s">
        <v>59</v>
      </c>
      <c r="C33" s="435" t="s">
        <v>189</v>
      </c>
      <c r="D33" s="435" t="s">
        <v>184</v>
      </c>
      <c r="E33" s="435" t="s">
        <v>190</v>
      </c>
      <c r="F33" s="435"/>
      <c r="G33" s="435"/>
      <c r="H33" s="310"/>
      <c r="I33" s="435" t="s">
        <v>193</v>
      </c>
      <c r="J33" s="310"/>
      <c r="L33" s="405"/>
      <c r="M33" s="401" t="s">
        <v>157</v>
      </c>
      <c r="N33" s="401">
        <v>93324774.25963749</v>
      </c>
      <c r="O33" s="427">
        <v>1</v>
      </c>
      <c r="P33" s="401">
        <v>3666462.5120884823</v>
      </c>
      <c r="Q33" s="405"/>
      <c r="R33" s="405"/>
      <c r="S33" s="405"/>
      <c r="T33" s="409"/>
      <c r="U33" s="409"/>
      <c r="V33" s="407"/>
      <c r="W33" s="405"/>
      <c r="X33" s="405"/>
      <c r="Y33" s="405"/>
      <c r="Z33" s="405"/>
      <c r="AA33" s="405"/>
      <c r="AB33" s="405"/>
      <c r="AC33" s="405"/>
      <c r="AD33" s="405"/>
      <c r="AE33" s="405"/>
      <c r="AF33" s="405"/>
      <c r="AG33" s="405"/>
      <c r="AH33" s="405"/>
      <c r="AI33" s="405"/>
      <c r="AJ33" s="405"/>
      <c r="AK33" s="405"/>
      <c r="AL33" s="405"/>
      <c r="AM33" s="405"/>
    </row>
    <row r="34" spans="1:39">
      <c r="A34" s="310"/>
      <c r="B34" s="310" t="s">
        <v>31</v>
      </c>
      <c r="C34" s="310">
        <v>117</v>
      </c>
      <c r="D34" s="438">
        <v>734358126.00000024</v>
      </c>
      <c r="E34" s="310">
        <v>769497122.04155397</v>
      </c>
      <c r="F34" s="439">
        <v>1.0478499451391019</v>
      </c>
      <c r="G34" s="310"/>
      <c r="H34" s="310"/>
      <c r="I34" s="439">
        <f>F34</f>
        <v>1.0478499451391019</v>
      </c>
      <c r="J34" s="310"/>
      <c r="L34" s="405"/>
      <c r="M34" s="401" t="s">
        <v>492</v>
      </c>
      <c r="N34" s="401">
        <v>72989753.853173986</v>
      </c>
      <c r="O34" s="427">
        <v>0.78210479941917954</v>
      </c>
      <c r="P34" s="401">
        <v>2812111.5653528306</v>
      </c>
      <c r="Q34" s="405"/>
      <c r="R34" s="405"/>
      <c r="S34" s="405"/>
      <c r="T34" s="410"/>
      <c r="U34" s="410"/>
      <c r="V34" s="407"/>
      <c r="W34" s="405"/>
      <c r="X34" s="405"/>
      <c r="Y34" s="405"/>
      <c r="Z34" s="405"/>
      <c r="AA34" s="405"/>
      <c r="AB34" s="405"/>
      <c r="AC34" s="405"/>
      <c r="AD34" s="405"/>
      <c r="AE34" s="405"/>
      <c r="AF34" s="405"/>
      <c r="AG34" s="405"/>
      <c r="AH34" s="405"/>
      <c r="AI34" s="405"/>
      <c r="AJ34" s="405"/>
      <c r="AK34" s="405"/>
      <c r="AL34" s="405"/>
      <c r="AM34" s="405"/>
    </row>
    <row r="35" spans="1:39">
      <c r="A35" s="310"/>
      <c r="B35" s="310" t="s">
        <v>110</v>
      </c>
      <c r="C35" s="310">
        <v>33</v>
      </c>
      <c r="D35" s="438">
        <v>95458311.526895136</v>
      </c>
      <c r="E35" s="310">
        <v>135513033.44063574</v>
      </c>
      <c r="F35" s="439">
        <v>1.4196043411312098</v>
      </c>
      <c r="G35" s="310"/>
      <c r="H35" s="310"/>
      <c r="I35" s="439">
        <f t="shared" ref="I35:I40" si="6">F35</f>
        <v>1.4196043411312098</v>
      </c>
      <c r="J35" s="310"/>
      <c r="L35" s="405"/>
      <c r="M35" s="401" t="s">
        <v>496</v>
      </c>
      <c r="N35" s="401">
        <v>20335020.406463508</v>
      </c>
      <c r="O35" s="427">
        <v>0.21789520058082054</v>
      </c>
      <c r="P35" s="401">
        <v>854350.94673565158</v>
      </c>
      <c r="Q35" s="405"/>
      <c r="R35" s="405"/>
      <c r="S35" s="405"/>
      <c r="T35" s="408"/>
      <c r="U35" s="408"/>
      <c r="V35" s="407"/>
      <c r="W35" s="405"/>
      <c r="X35" s="405"/>
      <c r="Y35" s="405"/>
      <c r="Z35" s="405"/>
      <c r="AA35" s="405"/>
      <c r="AB35" s="405"/>
      <c r="AC35" s="405"/>
      <c r="AD35" s="405"/>
      <c r="AE35" s="405"/>
      <c r="AF35" s="405"/>
      <c r="AG35" s="405"/>
      <c r="AH35" s="405"/>
      <c r="AI35" s="405"/>
      <c r="AJ35" s="405"/>
      <c r="AK35" s="405"/>
      <c r="AL35" s="405"/>
      <c r="AM35" s="405"/>
    </row>
    <row r="36" spans="1:39">
      <c r="A36" s="310"/>
      <c r="B36" s="310" t="s">
        <v>114</v>
      </c>
      <c r="C36" s="310">
        <v>21</v>
      </c>
      <c r="D36" s="438">
        <v>179770297.47310495</v>
      </c>
      <c r="E36" s="310">
        <v>204089879.08959407</v>
      </c>
      <c r="F36" s="439">
        <v>1.1352814227841366</v>
      </c>
      <c r="G36" s="310"/>
      <c r="H36" s="310"/>
      <c r="I36" s="439">
        <f t="shared" si="6"/>
        <v>1.1352814227841366</v>
      </c>
      <c r="J36" s="310"/>
      <c r="L36" s="405"/>
      <c r="M36" s="401" t="s">
        <v>62</v>
      </c>
      <c r="N36" s="401">
        <v>93324774.25963749</v>
      </c>
      <c r="O36" s="427">
        <v>1</v>
      </c>
      <c r="P36" s="401">
        <v>3666462.5120884823</v>
      </c>
      <c r="Q36" s="405"/>
      <c r="R36" s="405"/>
      <c r="S36" s="405"/>
      <c r="T36" s="408"/>
      <c r="U36" s="408"/>
      <c r="V36" s="407"/>
      <c r="W36" s="405"/>
      <c r="X36" s="405"/>
      <c r="Y36" s="405"/>
      <c r="Z36" s="405"/>
      <c r="AA36" s="405"/>
      <c r="AB36" s="405"/>
      <c r="AC36" s="405"/>
      <c r="AD36" s="405"/>
      <c r="AE36" s="405"/>
      <c r="AF36" s="405"/>
      <c r="AG36" s="405"/>
      <c r="AH36" s="405"/>
      <c r="AI36" s="405"/>
      <c r="AJ36" s="405"/>
      <c r="AK36" s="405"/>
      <c r="AL36" s="405"/>
      <c r="AM36" s="405"/>
    </row>
    <row r="37" spans="1:39">
      <c r="A37" s="310"/>
      <c r="B37" s="310" t="s">
        <v>111</v>
      </c>
      <c r="C37" s="310">
        <v>29</v>
      </c>
      <c r="D37" s="438">
        <v>136471707.75979474</v>
      </c>
      <c r="E37" s="310">
        <v>153013393.87892374</v>
      </c>
      <c r="F37" s="439">
        <v>1.1212096367127184</v>
      </c>
      <c r="G37" s="310"/>
      <c r="H37" s="310"/>
      <c r="I37" s="439">
        <f t="shared" si="6"/>
        <v>1.1212096367127184</v>
      </c>
      <c r="J37" s="310"/>
      <c r="L37" s="405"/>
      <c r="M37" s="405"/>
      <c r="N37" s="405"/>
      <c r="O37" s="405"/>
      <c r="P37" s="405"/>
      <c r="Q37" s="405"/>
      <c r="R37" s="405"/>
      <c r="S37" s="405"/>
      <c r="T37" s="408"/>
      <c r="U37" s="408"/>
      <c r="V37" s="407"/>
      <c r="W37" s="405"/>
      <c r="X37" s="405"/>
      <c r="Y37" s="405"/>
      <c r="Z37" s="405"/>
      <c r="AA37" s="405"/>
      <c r="AB37" s="405"/>
      <c r="AC37" s="405"/>
      <c r="AD37" s="405"/>
      <c r="AE37" s="405"/>
      <c r="AF37" s="405"/>
      <c r="AG37" s="405"/>
      <c r="AH37" s="405"/>
      <c r="AI37" s="405"/>
      <c r="AJ37" s="405"/>
      <c r="AK37" s="405"/>
      <c r="AL37" s="405"/>
      <c r="AM37" s="405"/>
    </row>
    <row r="38" spans="1:39">
      <c r="A38" s="310"/>
      <c r="B38" s="310" t="s">
        <v>112</v>
      </c>
      <c r="C38" s="310">
        <v>10</v>
      </c>
      <c r="D38" s="438">
        <v>121007363.24020527</v>
      </c>
      <c r="E38" s="310">
        <v>101319077.95398393</v>
      </c>
      <c r="F38" s="439">
        <v>0.8372967994754239</v>
      </c>
      <c r="G38" s="310"/>
      <c r="H38" s="310"/>
      <c r="I38" s="439">
        <f t="shared" si="6"/>
        <v>0.8372967994754239</v>
      </c>
      <c r="J38" s="310"/>
      <c r="L38" s="405"/>
      <c r="M38" s="405"/>
      <c r="N38" s="405"/>
      <c r="O38" s="405"/>
      <c r="P38" s="405"/>
      <c r="Q38" s="405"/>
      <c r="R38" s="405"/>
      <c r="S38" s="405"/>
      <c r="T38" s="408"/>
      <c r="U38" s="408"/>
      <c r="V38" s="407"/>
      <c r="W38" s="405"/>
      <c r="X38" s="405"/>
      <c r="Y38" s="405"/>
      <c r="Z38" s="405"/>
      <c r="AA38" s="405"/>
      <c r="AB38" s="405"/>
      <c r="AC38" s="405"/>
      <c r="AD38" s="405"/>
      <c r="AE38" s="405"/>
      <c r="AF38" s="405"/>
      <c r="AG38" s="405"/>
      <c r="AH38" s="405"/>
      <c r="AI38" s="405"/>
      <c r="AJ38" s="405"/>
      <c r="AK38" s="405"/>
      <c r="AL38" s="405"/>
      <c r="AM38" s="405"/>
    </row>
    <row r="39" spans="1:39">
      <c r="A39" s="310"/>
      <c r="B39" s="310" t="s">
        <v>113</v>
      </c>
      <c r="C39" s="310">
        <v>24</v>
      </c>
      <c r="D39" s="438">
        <v>201650445.99999997</v>
      </c>
      <c r="E39" s="310">
        <v>175561737.67841661</v>
      </c>
      <c r="F39" s="439">
        <v>0.87062409809109287</v>
      </c>
      <c r="G39" s="310"/>
      <c r="H39" s="310"/>
      <c r="I39" s="439">
        <f t="shared" si="6"/>
        <v>0.87062409809109287</v>
      </c>
      <c r="J39" s="310"/>
      <c r="L39" s="405"/>
      <c r="M39" s="405"/>
      <c r="N39" s="405"/>
      <c r="O39" s="405"/>
      <c r="P39" s="405"/>
      <c r="Q39" s="405"/>
      <c r="R39" s="405"/>
      <c r="S39" s="405"/>
      <c r="T39" s="408"/>
      <c r="U39" s="408"/>
      <c r="V39" s="407"/>
      <c r="W39" s="405"/>
      <c r="X39" s="405"/>
      <c r="Y39" s="405"/>
      <c r="Z39" s="405"/>
      <c r="AA39" s="405"/>
      <c r="AB39" s="405"/>
      <c r="AC39" s="405"/>
      <c r="AD39" s="405"/>
      <c r="AE39" s="405"/>
      <c r="AF39" s="405"/>
      <c r="AG39" s="405"/>
      <c r="AH39" s="405"/>
      <c r="AI39" s="405"/>
      <c r="AJ39" s="405"/>
      <c r="AK39" s="405"/>
      <c r="AL39" s="405"/>
      <c r="AM39" s="405"/>
    </row>
    <row r="40" spans="1:39">
      <c r="A40" s="310"/>
      <c r="B40" s="310" t="s">
        <v>62</v>
      </c>
      <c r="C40" s="310">
        <v>117</v>
      </c>
      <c r="D40" s="438">
        <v>734358126.00000024</v>
      </c>
      <c r="E40" s="310">
        <v>769497122.04155397</v>
      </c>
      <c r="F40" s="439">
        <v>1.0478499451391019</v>
      </c>
      <c r="G40" s="310"/>
      <c r="H40" s="310"/>
      <c r="I40" s="439">
        <f t="shared" si="6"/>
        <v>1.0478499451391019</v>
      </c>
      <c r="J40" s="310"/>
      <c r="L40" s="405"/>
      <c r="M40" s="405"/>
      <c r="N40" s="405"/>
      <c r="O40" s="405"/>
      <c r="P40" s="405"/>
      <c r="Q40" s="405"/>
      <c r="R40" s="405"/>
      <c r="S40" s="405"/>
      <c r="T40" s="408"/>
      <c r="U40" s="408"/>
      <c r="V40" s="407"/>
      <c r="W40" s="405"/>
      <c r="X40" s="405"/>
      <c r="Y40" s="405"/>
      <c r="Z40" s="405"/>
      <c r="AA40" s="405"/>
      <c r="AB40" s="405"/>
      <c r="AC40" s="405"/>
      <c r="AD40" s="405"/>
      <c r="AE40" s="405"/>
      <c r="AF40" s="405"/>
      <c r="AG40" s="405"/>
      <c r="AH40" s="405"/>
      <c r="AI40" s="405"/>
      <c r="AJ40" s="405"/>
      <c r="AK40" s="405"/>
      <c r="AL40" s="405"/>
      <c r="AM40" s="405"/>
    </row>
    <row r="41" spans="1:39">
      <c r="A41" s="310"/>
      <c r="B41" s="310"/>
      <c r="C41" s="310"/>
      <c r="D41" s="310"/>
      <c r="E41" s="310"/>
      <c r="F41" s="310"/>
      <c r="G41" s="310"/>
      <c r="H41" s="310"/>
      <c r="I41" s="310"/>
      <c r="J41" s="310"/>
      <c r="L41" s="405"/>
      <c r="M41" s="423" t="s">
        <v>614</v>
      </c>
      <c r="N41" s="326"/>
      <c r="O41" s="326"/>
      <c r="P41" s="326"/>
      <c r="Q41" s="326"/>
      <c r="R41" s="326"/>
      <c r="S41" s="326"/>
      <c r="T41" s="408"/>
      <c r="U41" s="408"/>
      <c r="V41" s="407"/>
      <c r="W41" s="405"/>
      <c r="X41" s="405"/>
      <c r="Y41" s="405"/>
      <c r="Z41" s="405"/>
      <c r="AA41" s="405"/>
      <c r="AB41" s="405"/>
      <c r="AC41" s="405"/>
      <c r="AD41" s="405"/>
      <c r="AE41" s="405"/>
      <c r="AF41" s="405"/>
      <c r="AG41" s="405"/>
      <c r="AH41" s="405"/>
      <c r="AI41" s="405"/>
      <c r="AJ41" s="405"/>
      <c r="AK41" s="405"/>
      <c r="AL41" s="405"/>
      <c r="AM41" s="405"/>
    </row>
    <row r="42" spans="1:39">
      <c r="A42" s="310"/>
      <c r="B42" s="310"/>
      <c r="C42" s="310" t="s">
        <v>183</v>
      </c>
      <c r="D42" s="310"/>
      <c r="E42" s="310"/>
      <c r="F42" s="310"/>
      <c r="G42" s="310"/>
      <c r="H42" s="310"/>
      <c r="I42" s="310"/>
      <c r="J42" s="310"/>
      <c r="L42" s="405"/>
      <c r="M42" s="425" t="s">
        <v>147</v>
      </c>
      <c r="N42" s="425" t="s">
        <v>148</v>
      </c>
      <c r="O42" s="326"/>
      <c r="P42" s="326"/>
      <c r="Q42" s="326"/>
      <c r="R42" s="326"/>
      <c r="S42" s="326"/>
      <c r="T42" s="408"/>
      <c r="U42" s="408"/>
      <c r="V42" s="407"/>
      <c r="W42" s="405"/>
      <c r="X42" s="405"/>
      <c r="Y42" s="405"/>
      <c r="Z42" s="405"/>
      <c r="AA42" s="405"/>
      <c r="AB42" s="405"/>
      <c r="AC42" s="405"/>
      <c r="AD42" s="405"/>
      <c r="AE42" s="405"/>
      <c r="AF42" s="405"/>
      <c r="AG42" s="405"/>
      <c r="AH42" s="405"/>
      <c r="AI42" s="405"/>
      <c r="AJ42" s="405"/>
      <c r="AK42" s="405"/>
      <c r="AL42" s="405"/>
      <c r="AM42" s="405"/>
    </row>
    <row r="43" spans="1:39" ht="13.5" customHeight="1">
      <c r="A43" s="310"/>
      <c r="B43" s="310" t="s">
        <v>59</v>
      </c>
      <c r="C43" s="435" t="s">
        <v>189</v>
      </c>
      <c r="D43" s="435" t="s">
        <v>184</v>
      </c>
      <c r="E43" s="435" t="s">
        <v>191</v>
      </c>
      <c r="F43" s="435"/>
      <c r="G43" s="310"/>
      <c r="H43" s="310"/>
      <c r="I43" s="310"/>
      <c r="J43" s="310"/>
      <c r="L43" s="405"/>
      <c r="M43" s="403" t="s">
        <v>602</v>
      </c>
      <c r="N43" s="425" t="s">
        <v>9</v>
      </c>
      <c r="O43" s="326"/>
      <c r="P43" s="326"/>
      <c r="Q43" s="326"/>
      <c r="R43" s="326"/>
      <c r="S43" s="326"/>
      <c r="T43" s="408"/>
      <c r="U43" s="408"/>
      <c r="V43" s="407"/>
      <c r="W43" s="405"/>
      <c r="X43" s="405"/>
      <c r="Y43" s="405"/>
      <c r="Z43" s="405"/>
      <c r="AA43" s="405"/>
      <c r="AB43" s="405"/>
      <c r="AC43" s="405"/>
      <c r="AD43" s="405"/>
      <c r="AE43" s="405"/>
      <c r="AF43" s="405"/>
      <c r="AG43" s="405"/>
      <c r="AH43" s="405"/>
      <c r="AI43" s="405"/>
      <c r="AJ43" s="405"/>
      <c r="AK43" s="405"/>
      <c r="AL43" s="405"/>
      <c r="AM43" s="405"/>
    </row>
    <row r="44" spans="1:39">
      <c r="A44" s="310"/>
      <c r="B44" s="310" t="s">
        <v>31</v>
      </c>
      <c r="C44" s="310">
        <v>117</v>
      </c>
      <c r="D44" s="438">
        <v>734358126.00000024</v>
      </c>
      <c r="E44" s="310">
        <v>34136670975.451134</v>
      </c>
      <c r="F44" s="437">
        <v>46.485045602193175</v>
      </c>
      <c r="G44" s="310"/>
      <c r="H44" s="310"/>
      <c r="I44" s="310"/>
      <c r="J44" s="310"/>
      <c r="L44" s="405"/>
      <c r="M44" s="425" t="s">
        <v>145</v>
      </c>
      <c r="N44" s="425" t="s">
        <v>146</v>
      </c>
      <c r="O44" s="326"/>
      <c r="P44" s="326"/>
      <c r="Q44" s="326"/>
      <c r="R44" s="326"/>
      <c r="S44" s="326"/>
      <c r="T44" s="405"/>
      <c r="U44" s="405"/>
      <c r="V44" s="441"/>
      <c r="W44" s="405"/>
      <c r="X44" s="405"/>
      <c r="Y44" s="405"/>
      <c r="Z44" s="405"/>
      <c r="AA44" s="405"/>
      <c r="AB44" s="405"/>
      <c r="AC44" s="405"/>
      <c r="AD44" s="405"/>
      <c r="AE44" s="405"/>
      <c r="AF44" s="405"/>
      <c r="AG44" s="405"/>
      <c r="AH44" s="405"/>
      <c r="AI44" s="405"/>
      <c r="AJ44" s="405"/>
      <c r="AK44" s="405"/>
      <c r="AL44" s="405"/>
      <c r="AM44" s="405"/>
    </row>
    <row r="45" spans="1:39">
      <c r="A45" s="310"/>
      <c r="B45" s="310" t="s">
        <v>110</v>
      </c>
      <c r="C45" s="310">
        <v>33</v>
      </c>
      <c r="D45" s="438">
        <v>95458311.526895136</v>
      </c>
      <c r="E45" s="310">
        <v>5979659694.8475256</v>
      </c>
      <c r="F45" s="437">
        <v>62.641582479308482</v>
      </c>
      <c r="G45" s="310"/>
      <c r="H45" s="310"/>
      <c r="I45" s="310"/>
      <c r="J45" s="310"/>
      <c r="L45" s="405"/>
      <c r="M45" s="425"/>
      <c r="N45" s="425"/>
      <c r="O45" s="326"/>
      <c r="P45" s="326"/>
      <c r="Q45" s="326"/>
      <c r="R45" s="326"/>
      <c r="S45" s="326"/>
      <c r="T45" s="405"/>
      <c r="U45" s="405"/>
      <c r="V45" s="441"/>
      <c r="W45" s="405"/>
      <c r="X45" s="405"/>
      <c r="Y45" s="405"/>
      <c r="Z45" s="405"/>
      <c r="AA45" s="405"/>
      <c r="AB45" s="405"/>
      <c r="AC45" s="405"/>
      <c r="AD45" s="405"/>
      <c r="AE45" s="405"/>
      <c r="AF45" s="405"/>
      <c r="AG45" s="405"/>
      <c r="AH45" s="405"/>
      <c r="AI45" s="405"/>
      <c r="AJ45" s="405"/>
      <c r="AK45" s="405"/>
      <c r="AL45" s="405"/>
      <c r="AM45" s="405"/>
    </row>
    <row r="46" spans="1:39">
      <c r="A46" s="310"/>
      <c r="B46" s="310" t="s">
        <v>114</v>
      </c>
      <c r="C46" s="310">
        <v>21</v>
      </c>
      <c r="D46" s="438">
        <v>179770297.47310495</v>
      </c>
      <c r="E46" s="310">
        <v>9371223833.5419979</v>
      </c>
      <c r="F46" s="437">
        <v>52.128877602508318</v>
      </c>
      <c r="G46" s="310"/>
      <c r="H46" s="310"/>
      <c r="I46" s="310"/>
      <c r="J46" s="310"/>
      <c r="L46" s="405"/>
      <c r="M46" s="402"/>
      <c r="N46" s="425" t="s">
        <v>183</v>
      </c>
      <c r="O46" s="402"/>
      <c r="P46" s="402"/>
      <c r="Q46" s="402"/>
      <c r="R46" s="402"/>
      <c r="S46" s="402"/>
      <c r="T46" s="405"/>
      <c r="U46" s="405"/>
      <c r="V46" s="441"/>
      <c r="W46" s="405"/>
      <c r="X46" s="405"/>
      <c r="Y46" s="405"/>
      <c r="Z46" s="405"/>
      <c r="AA46" s="405"/>
      <c r="AB46" s="405"/>
      <c r="AC46" s="405"/>
      <c r="AD46" s="405"/>
      <c r="AE46" s="405"/>
      <c r="AF46" s="405"/>
      <c r="AG46" s="405"/>
      <c r="AH46" s="405"/>
      <c r="AI46" s="405"/>
      <c r="AJ46" s="405"/>
      <c r="AK46" s="405"/>
      <c r="AL46" s="405"/>
      <c r="AM46" s="405"/>
    </row>
    <row r="47" spans="1:39">
      <c r="A47" s="310"/>
      <c r="B47" s="310" t="s">
        <v>111</v>
      </c>
      <c r="C47" s="310">
        <v>29</v>
      </c>
      <c r="D47" s="438">
        <v>136471707.75979474</v>
      </c>
      <c r="E47" s="310">
        <v>4740414093.0210495</v>
      </c>
      <c r="F47" s="437">
        <v>34.735507973306092</v>
      </c>
      <c r="G47" s="310"/>
      <c r="H47" s="310"/>
      <c r="I47" s="310"/>
      <c r="J47" s="310"/>
      <c r="L47" s="405"/>
      <c r="M47" s="403" t="s">
        <v>59</v>
      </c>
      <c r="N47" s="403" t="s">
        <v>149</v>
      </c>
      <c r="O47" s="403" t="s">
        <v>488</v>
      </c>
      <c r="P47" s="403" t="s">
        <v>603</v>
      </c>
      <c r="Q47" s="403" t="s">
        <v>604</v>
      </c>
      <c r="R47" s="403" t="s">
        <v>489</v>
      </c>
      <c r="S47" s="403" t="s">
        <v>605</v>
      </c>
      <c r="T47" s="405"/>
      <c r="U47" s="405"/>
      <c r="V47" s="441"/>
      <c r="W47" s="405"/>
      <c r="X47" s="405"/>
      <c r="Y47" s="405"/>
      <c r="Z47" s="405"/>
      <c r="AA47" s="405"/>
      <c r="AB47" s="405"/>
      <c r="AC47" s="405"/>
      <c r="AD47" s="405"/>
      <c r="AE47" s="405"/>
      <c r="AF47" s="405"/>
      <c r="AG47" s="405"/>
      <c r="AH47" s="405"/>
      <c r="AI47" s="405"/>
      <c r="AJ47" s="405"/>
      <c r="AK47" s="405"/>
      <c r="AL47" s="405"/>
      <c r="AM47" s="405"/>
    </row>
    <row r="48" spans="1:39">
      <c r="A48" s="310"/>
      <c r="B48" s="310" t="s">
        <v>112</v>
      </c>
      <c r="C48" s="310">
        <v>10</v>
      </c>
      <c r="D48" s="438">
        <v>121007363.24020527</v>
      </c>
      <c r="E48" s="310">
        <v>2931209401.4806585</v>
      </c>
      <c r="F48" s="437">
        <v>24.223397014792155</v>
      </c>
      <c r="G48" s="310"/>
      <c r="H48" s="310"/>
      <c r="I48" s="310"/>
      <c r="J48" s="310"/>
      <c r="L48" s="405"/>
      <c r="M48" s="432" t="s">
        <v>65</v>
      </c>
      <c r="N48" s="425">
        <v>203212132.70379004</v>
      </c>
      <c r="O48" s="426">
        <v>1</v>
      </c>
      <c r="P48" s="425">
        <v>2007771.1463450671</v>
      </c>
      <c r="Q48" s="426">
        <v>1</v>
      </c>
      <c r="R48" s="425">
        <v>3121215.4417744437</v>
      </c>
      <c r="S48" s="426">
        <v>1</v>
      </c>
      <c r="T48" s="405"/>
      <c r="U48" s="405"/>
      <c r="V48" s="441"/>
      <c r="W48" s="405"/>
      <c r="X48" s="405"/>
      <c r="Y48" s="405"/>
      <c r="Z48" s="405"/>
      <c r="AA48" s="405"/>
      <c r="AB48" s="405"/>
      <c r="AC48" s="405"/>
      <c r="AD48" s="405"/>
      <c r="AE48" s="405"/>
      <c r="AF48" s="405"/>
      <c r="AG48" s="405"/>
      <c r="AH48" s="405"/>
      <c r="AI48" s="405"/>
      <c r="AJ48" s="405"/>
      <c r="AK48" s="405"/>
      <c r="AL48" s="405"/>
      <c r="AM48" s="405"/>
    </row>
    <row r="49" spans="1:39">
      <c r="A49" s="310"/>
      <c r="B49" s="310" t="s">
        <v>113</v>
      </c>
      <c r="C49" s="310">
        <v>24</v>
      </c>
      <c r="D49" s="438">
        <v>201650445.99999997</v>
      </c>
      <c r="E49" s="310">
        <v>11114163952.559904</v>
      </c>
      <c r="F49" s="437">
        <v>55.115989937160393</v>
      </c>
      <c r="G49" s="310"/>
      <c r="H49" s="310"/>
      <c r="I49" s="310"/>
      <c r="J49" s="310"/>
      <c r="L49" s="405"/>
      <c r="M49" s="433" t="s">
        <v>606</v>
      </c>
      <c r="N49" s="425">
        <v>11441876.550243098</v>
      </c>
      <c r="O49" s="426">
        <v>5.6305085715138994E-2</v>
      </c>
      <c r="P49" s="425">
        <v>109919.60412251088</v>
      </c>
      <c r="Q49" s="426">
        <v>5.474707828260595E-2</v>
      </c>
      <c r="R49" s="425">
        <v>291421.16433846997</v>
      </c>
      <c r="S49" s="426">
        <v>9.3367846524812143E-2</v>
      </c>
      <c r="T49" s="405"/>
      <c r="U49" s="405"/>
      <c r="V49" s="441"/>
      <c r="W49" s="405"/>
      <c r="X49" s="405"/>
      <c r="Y49" s="405"/>
      <c r="Z49" s="405"/>
      <c r="AA49" s="405"/>
      <c r="AB49" s="405"/>
      <c r="AC49" s="405"/>
      <c r="AD49" s="405"/>
      <c r="AE49" s="405"/>
      <c r="AF49" s="405"/>
      <c r="AG49" s="405"/>
      <c r="AH49" s="405"/>
      <c r="AI49" s="405"/>
      <c r="AJ49" s="405"/>
      <c r="AK49" s="405"/>
      <c r="AL49" s="405"/>
      <c r="AM49" s="405"/>
    </row>
    <row r="50" spans="1:39">
      <c r="A50" s="310"/>
      <c r="B50" s="310" t="s">
        <v>62</v>
      </c>
      <c r="C50" s="310">
        <v>117</v>
      </c>
      <c r="D50" s="438">
        <v>734358126.00000024</v>
      </c>
      <c r="E50" s="310">
        <v>34136670975.451134</v>
      </c>
      <c r="F50" s="437">
        <v>46.485045602193175</v>
      </c>
      <c r="G50" s="310"/>
      <c r="H50" s="310"/>
      <c r="I50" s="310"/>
      <c r="J50" s="310"/>
      <c r="L50" s="405"/>
      <c r="M50" s="433" t="s">
        <v>607</v>
      </c>
      <c r="N50" s="425">
        <v>148003732.57276925</v>
      </c>
      <c r="O50" s="426">
        <v>0.72832133890600559</v>
      </c>
      <c r="P50" s="425">
        <v>1467381.0362340366</v>
      </c>
      <c r="Q50" s="426">
        <v>0.7308507440727231</v>
      </c>
      <c r="R50" s="425">
        <v>2301467.1199035109</v>
      </c>
      <c r="S50" s="426">
        <v>0.73736246755049462</v>
      </c>
      <c r="T50" s="405"/>
      <c r="U50" s="405"/>
      <c r="V50" s="441"/>
      <c r="W50" s="405"/>
      <c r="X50" s="405"/>
      <c r="Y50" s="405"/>
      <c r="Z50" s="405"/>
      <c r="AA50" s="405"/>
      <c r="AB50" s="405"/>
      <c r="AC50" s="405"/>
      <c r="AD50" s="405"/>
      <c r="AE50" s="405"/>
      <c r="AF50" s="405"/>
      <c r="AG50" s="405"/>
      <c r="AH50" s="405"/>
      <c r="AI50" s="405"/>
      <c r="AJ50" s="405"/>
      <c r="AK50" s="405"/>
      <c r="AL50" s="405"/>
      <c r="AM50" s="405"/>
    </row>
    <row r="51" spans="1:39">
      <c r="A51" s="310"/>
      <c r="B51" s="310"/>
      <c r="C51" s="310"/>
      <c r="D51" s="310"/>
      <c r="E51" s="310"/>
      <c r="F51" s="310"/>
      <c r="G51" s="310"/>
      <c r="H51" s="310"/>
      <c r="I51" s="310"/>
      <c r="J51" s="310"/>
      <c r="L51" s="405"/>
      <c r="M51" s="433" t="s">
        <v>608</v>
      </c>
      <c r="N51" s="425">
        <v>2100433.2902316931</v>
      </c>
      <c r="O51" s="426">
        <v>1.0336160849674102E-2</v>
      </c>
      <c r="P51" s="425">
        <v>41679.631690393449</v>
      </c>
      <c r="Q51" s="426">
        <v>2.0759154630878508E-2</v>
      </c>
      <c r="R51" s="425">
        <v>43576.673162437553</v>
      </c>
      <c r="S51" s="426">
        <v>1.3961443538695219E-2</v>
      </c>
      <c r="T51" s="405"/>
      <c r="U51" s="405"/>
      <c r="V51" s="441"/>
      <c r="W51" s="405"/>
      <c r="X51" s="405"/>
      <c r="Y51" s="405"/>
      <c r="Z51" s="405"/>
      <c r="AA51" s="405"/>
      <c r="AB51" s="405"/>
      <c r="AC51" s="405"/>
      <c r="AD51" s="405"/>
      <c r="AE51" s="405"/>
      <c r="AF51" s="405"/>
      <c r="AG51" s="405"/>
      <c r="AH51" s="405"/>
      <c r="AI51" s="405"/>
      <c r="AJ51" s="405"/>
      <c r="AK51" s="405"/>
      <c r="AL51" s="405"/>
      <c r="AM51" s="405"/>
    </row>
    <row r="52" spans="1:39">
      <c r="A52" s="310"/>
      <c r="B52" s="310"/>
      <c r="C52" s="310" t="s">
        <v>183</v>
      </c>
      <c r="D52" s="310"/>
      <c r="E52" s="310"/>
      <c r="F52" s="310"/>
      <c r="G52" s="310"/>
      <c r="H52" s="310"/>
      <c r="I52" s="310"/>
      <c r="J52" s="310"/>
      <c r="L52" s="405"/>
      <c r="M52" s="433" t="s">
        <v>609</v>
      </c>
      <c r="N52" s="425">
        <v>11861168.289553918</v>
      </c>
      <c r="O52" s="426">
        <v>5.8368406116987223E-2</v>
      </c>
      <c r="P52" s="425">
        <v>124839.46664994075</v>
      </c>
      <c r="Q52" s="426">
        <v>6.2178135629251202E-2</v>
      </c>
      <c r="R52" s="425">
        <v>149240.23057582165</v>
      </c>
      <c r="S52" s="426">
        <v>4.7814780286674803E-2</v>
      </c>
      <c r="T52" s="405"/>
      <c r="U52" s="405"/>
      <c r="V52" s="441"/>
      <c r="W52" s="405"/>
      <c r="X52" s="405"/>
      <c r="Y52" s="405"/>
      <c r="Z52" s="405"/>
      <c r="AA52" s="405"/>
      <c r="AB52" s="405"/>
      <c r="AC52" s="405"/>
      <c r="AD52" s="405"/>
      <c r="AE52" s="405"/>
      <c r="AF52" s="405"/>
      <c r="AG52" s="405"/>
      <c r="AH52" s="405"/>
      <c r="AI52" s="405"/>
      <c r="AJ52" s="405"/>
      <c r="AK52" s="405"/>
      <c r="AL52" s="405"/>
      <c r="AM52" s="405"/>
    </row>
    <row r="53" spans="1:39" ht="15.75" customHeight="1">
      <c r="A53" s="310"/>
      <c r="B53" s="310" t="s">
        <v>59</v>
      </c>
      <c r="C53" s="435" t="s">
        <v>184</v>
      </c>
      <c r="D53" s="435" t="s">
        <v>185</v>
      </c>
      <c r="E53" s="435" t="s">
        <v>188</v>
      </c>
      <c r="F53" s="435"/>
      <c r="G53" s="310"/>
      <c r="H53" s="310"/>
      <c r="I53" s="435" t="s">
        <v>193</v>
      </c>
      <c r="J53" s="310"/>
      <c r="L53" s="405"/>
      <c r="M53" s="433" t="s">
        <v>610</v>
      </c>
      <c r="N53" s="425">
        <v>11575107.466038296</v>
      </c>
      <c r="O53" s="426">
        <v>5.6960710524654679E-2</v>
      </c>
      <c r="P53" s="425">
        <v>106707.09026945091</v>
      </c>
      <c r="Q53" s="426">
        <v>5.3147038428009975E-2</v>
      </c>
      <c r="R53" s="425">
        <v>126846.0293548984</v>
      </c>
      <c r="S53" s="426">
        <v>4.0639946751892621E-2</v>
      </c>
      <c r="T53" s="405"/>
      <c r="U53" s="405"/>
      <c r="V53" s="441"/>
      <c r="W53" s="405"/>
      <c r="X53" s="405"/>
      <c r="Y53" s="405"/>
      <c r="Z53" s="405"/>
      <c r="AA53" s="405"/>
      <c r="AB53" s="405"/>
      <c r="AC53" s="405"/>
      <c r="AD53" s="405"/>
      <c r="AE53" s="405"/>
      <c r="AF53" s="405"/>
      <c r="AG53" s="405"/>
      <c r="AH53" s="405"/>
      <c r="AI53" s="405"/>
      <c r="AJ53" s="405"/>
      <c r="AK53" s="405"/>
      <c r="AL53" s="405"/>
      <c r="AM53" s="405"/>
    </row>
    <row r="54" spans="1:39">
      <c r="A54" s="310"/>
      <c r="B54" s="310" t="s">
        <v>72</v>
      </c>
      <c r="C54" s="310">
        <v>570929487.99999988</v>
      </c>
      <c r="D54" s="310">
        <v>2412121091488.2319</v>
      </c>
      <c r="E54" s="310">
        <v>132</v>
      </c>
      <c r="F54" s="437">
        <v>4224.9019225439488</v>
      </c>
      <c r="G54" s="310"/>
      <c r="H54" s="310"/>
      <c r="I54" s="437">
        <f>ROUND(F54,-2)</f>
        <v>4200</v>
      </c>
      <c r="J54" s="310"/>
      <c r="L54" s="405"/>
      <c r="M54" s="433" t="s">
        <v>611</v>
      </c>
      <c r="N54" s="425">
        <v>8798597.8741096351</v>
      </c>
      <c r="O54" s="426">
        <v>4.3297601167026849E-2</v>
      </c>
      <c r="P54" s="425">
        <v>65968.668425739001</v>
      </c>
      <c r="Q54" s="426">
        <v>3.2856667228148943E-2</v>
      </c>
      <c r="R54" s="425">
        <v>77549.466205120814</v>
      </c>
      <c r="S54" s="426">
        <v>2.4845919050379018E-2</v>
      </c>
      <c r="T54" s="405"/>
      <c r="U54" s="405"/>
      <c r="V54" s="441"/>
      <c r="W54" s="405"/>
      <c r="X54" s="405"/>
      <c r="Y54" s="405"/>
      <c r="Z54" s="405"/>
      <c r="AA54" s="405"/>
      <c r="AB54" s="405"/>
      <c r="AC54" s="405"/>
      <c r="AD54" s="405"/>
      <c r="AE54" s="405"/>
      <c r="AF54" s="405"/>
      <c r="AG54" s="405"/>
      <c r="AH54" s="405"/>
      <c r="AI54" s="405"/>
      <c r="AJ54" s="405"/>
      <c r="AK54" s="405"/>
      <c r="AL54" s="405"/>
      <c r="AM54" s="405"/>
    </row>
    <row r="55" spans="1:39">
      <c r="A55" s="310"/>
      <c r="B55" s="310" t="s">
        <v>110</v>
      </c>
      <c r="C55" s="310">
        <v>59224380.554442525</v>
      </c>
      <c r="D55" s="310">
        <v>163584774744.45993</v>
      </c>
      <c r="E55" s="310">
        <v>31</v>
      </c>
      <c r="F55" s="437">
        <v>2762.118796566951</v>
      </c>
      <c r="G55" s="310"/>
      <c r="H55" s="310"/>
      <c r="I55" s="437">
        <f t="shared" ref="I55:I60" si="7">ROUND(F55,-2)</f>
        <v>2800</v>
      </c>
      <c r="J55" s="310"/>
      <c r="L55" s="405"/>
      <c r="M55" s="433" t="s">
        <v>612</v>
      </c>
      <c r="N55" s="425">
        <v>9431216.6608441602</v>
      </c>
      <c r="O55" s="426">
        <v>4.6410696720512602E-2</v>
      </c>
      <c r="P55" s="425">
        <v>91275.648952995325</v>
      </c>
      <c r="Q55" s="426">
        <v>4.5461181728382191E-2</v>
      </c>
      <c r="R55" s="425">
        <v>131114.75823418435</v>
      </c>
      <c r="S55" s="426">
        <v>4.2007596297051586E-2</v>
      </c>
      <c r="T55" s="405"/>
      <c r="U55" s="405"/>
      <c r="V55" s="441"/>
      <c r="W55" s="405"/>
      <c r="X55" s="405"/>
      <c r="Y55" s="405"/>
      <c r="Z55" s="405"/>
      <c r="AA55" s="405"/>
      <c r="AB55" s="405"/>
      <c r="AC55" s="405"/>
      <c r="AD55" s="405"/>
      <c r="AE55" s="405"/>
      <c r="AF55" s="405"/>
      <c r="AG55" s="405"/>
      <c r="AH55" s="405"/>
      <c r="AI55" s="405"/>
      <c r="AJ55" s="405"/>
      <c r="AK55" s="405"/>
      <c r="AL55" s="405"/>
      <c r="AM55" s="405"/>
    </row>
    <row r="56" spans="1:39">
      <c r="A56" s="310"/>
      <c r="B56" s="310" t="s">
        <v>114</v>
      </c>
      <c r="C56" s="310">
        <v>186496889.44555736</v>
      </c>
      <c r="D56" s="310">
        <v>707756531452.69568</v>
      </c>
      <c r="E56" s="310">
        <v>26</v>
      </c>
      <c r="F56" s="437">
        <v>3795.0044826849821</v>
      </c>
      <c r="G56" s="310"/>
      <c r="H56" s="310"/>
      <c r="I56" s="437">
        <f t="shared" si="7"/>
        <v>3800</v>
      </c>
      <c r="J56" s="310"/>
      <c r="L56" s="405"/>
      <c r="M56" s="432" t="s">
        <v>62</v>
      </c>
      <c r="N56" s="425">
        <v>203212132.70379004</v>
      </c>
      <c r="O56" s="426">
        <v>1</v>
      </c>
      <c r="P56" s="425">
        <v>2007771.1463450671</v>
      </c>
      <c r="Q56" s="426">
        <v>1</v>
      </c>
      <c r="R56" s="425">
        <v>3121215.4417744437</v>
      </c>
      <c r="S56" s="426">
        <v>1</v>
      </c>
      <c r="T56" s="405"/>
      <c r="U56" s="405"/>
      <c r="V56" s="441"/>
      <c r="W56" s="405"/>
      <c r="X56" s="405"/>
      <c r="Y56" s="405"/>
      <c r="Z56" s="405"/>
      <c r="AA56" s="405"/>
      <c r="AB56" s="405"/>
      <c r="AC56" s="405"/>
      <c r="AD56" s="405"/>
      <c r="AE56" s="405"/>
      <c r="AF56" s="405"/>
      <c r="AG56" s="405"/>
      <c r="AH56" s="405"/>
      <c r="AI56" s="405"/>
      <c r="AJ56" s="405"/>
      <c r="AK56" s="405"/>
      <c r="AL56" s="405"/>
      <c r="AM56" s="405"/>
    </row>
    <row r="57" spans="1:39">
      <c r="A57" s="310"/>
      <c r="B57" s="310" t="s">
        <v>111</v>
      </c>
      <c r="C57" s="310">
        <v>159704133.08919233</v>
      </c>
      <c r="D57" s="310">
        <v>585720430864.66809</v>
      </c>
      <c r="E57" s="310">
        <v>34</v>
      </c>
      <c r="F57" s="437">
        <v>3667.5345811967941</v>
      </c>
      <c r="G57" s="310"/>
      <c r="H57" s="310"/>
      <c r="I57" s="437">
        <f t="shared" si="7"/>
        <v>3700</v>
      </c>
      <c r="J57" s="310"/>
      <c r="L57" s="405"/>
      <c r="M57" s="405"/>
      <c r="N57" s="405"/>
      <c r="O57" s="405"/>
      <c r="P57" s="405"/>
      <c r="Q57" s="405"/>
      <c r="R57" s="405"/>
      <c r="S57" s="405"/>
      <c r="T57" s="405"/>
      <c r="U57" s="405"/>
      <c r="V57" s="441"/>
      <c r="W57" s="405"/>
      <c r="X57" s="405"/>
      <c r="Y57" s="405"/>
      <c r="Z57" s="405"/>
      <c r="AA57" s="405"/>
      <c r="AB57" s="405"/>
      <c r="AC57" s="405"/>
      <c r="AD57" s="405"/>
      <c r="AE57" s="405"/>
      <c r="AF57" s="405"/>
      <c r="AG57" s="405"/>
      <c r="AH57" s="405"/>
      <c r="AI57" s="405"/>
      <c r="AJ57" s="405"/>
      <c r="AK57" s="405"/>
      <c r="AL57" s="405"/>
      <c r="AM57" s="405"/>
    </row>
    <row r="58" spans="1:39">
      <c r="A58" s="310"/>
      <c r="B58" s="310" t="s">
        <v>112</v>
      </c>
      <c r="C58" s="310">
        <v>31550759.910807587</v>
      </c>
      <c r="D58" s="310">
        <v>120435758131.32956</v>
      </c>
      <c r="E58" s="310">
        <v>4</v>
      </c>
      <c r="F58" s="437">
        <v>3817.2062565781425</v>
      </c>
      <c r="G58" s="310"/>
      <c r="H58" s="310"/>
      <c r="I58" s="437">
        <f t="shared" si="7"/>
        <v>3800</v>
      </c>
      <c r="J58" s="310"/>
      <c r="L58" s="405"/>
      <c r="M58" s="405"/>
      <c r="N58" s="405"/>
      <c r="O58" s="405"/>
      <c r="P58" s="405"/>
      <c r="Q58" s="405"/>
      <c r="R58" s="405"/>
      <c r="S58" s="405"/>
      <c r="T58" s="405"/>
      <c r="U58" s="405"/>
      <c r="V58" s="405"/>
      <c r="W58" s="405"/>
      <c r="X58" s="405"/>
      <c r="Y58" s="405"/>
      <c r="Z58" s="405"/>
      <c r="AA58" s="405"/>
      <c r="AB58" s="405"/>
      <c r="AC58" s="405"/>
      <c r="AD58" s="405"/>
      <c r="AE58" s="405"/>
      <c r="AF58" s="405"/>
      <c r="AG58" s="405"/>
      <c r="AH58" s="405"/>
      <c r="AI58" s="405"/>
      <c r="AJ58" s="405"/>
      <c r="AK58" s="405"/>
      <c r="AL58" s="405"/>
      <c r="AM58" s="405"/>
    </row>
    <row r="59" spans="1:39">
      <c r="A59" s="310"/>
      <c r="B59" s="310" t="s">
        <v>113</v>
      </c>
      <c r="C59" s="310">
        <v>133953325</v>
      </c>
      <c r="D59" s="310">
        <v>834623596295.07922</v>
      </c>
      <c r="E59" s="310">
        <v>37</v>
      </c>
      <c r="F59" s="437">
        <v>6230.7045853104373</v>
      </c>
      <c r="G59" s="310"/>
      <c r="H59" s="310"/>
      <c r="I59" s="437">
        <f t="shared" si="7"/>
        <v>6200</v>
      </c>
      <c r="J59" s="310"/>
      <c r="L59" s="405"/>
      <c r="M59" s="405"/>
      <c r="N59" s="405"/>
      <c r="O59" s="405"/>
      <c r="P59" s="405"/>
      <c r="Q59" s="405"/>
      <c r="R59" s="405"/>
      <c r="S59" s="405"/>
      <c r="T59" s="405"/>
      <c r="U59" s="405"/>
      <c r="V59" s="405"/>
      <c r="W59" s="405"/>
      <c r="X59" s="405"/>
      <c r="Y59" s="405"/>
      <c r="Z59" s="405"/>
      <c r="AA59" s="405"/>
      <c r="AB59" s="405"/>
      <c r="AC59" s="405"/>
      <c r="AD59" s="405"/>
      <c r="AE59" s="405"/>
      <c r="AF59" s="405"/>
      <c r="AG59" s="405"/>
      <c r="AH59" s="405"/>
      <c r="AI59" s="405"/>
      <c r="AJ59" s="405"/>
      <c r="AK59" s="405"/>
      <c r="AL59" s="405"/>
      <c r="AM59" s="405"/>
    </row>
    <row r="60" spans="1:39">
      <c r="A60" s="310"/>
      <c r="B60" s="310" t="s">
        <v>62</v>
      </c>
      <c r="C60" s="310">
        <v>570929487.99999988</v>
      </c>
      <c r="D60" s="310">
        <v>2412121091488.2319</v>
      </c>
      <c r="E60" s="310">
        <v>132</v>
      </c>
      <c r="F60" s="437">
        <v>4224.9019225439488</v>
      </c>
      <c r="G60" s="310"/>
      <c r="H60" s="310"/>
      <c r="I60" s="437">
        <f t="shared" si="7"/>
        <v>4200</v>
      </c>
      <c r="J60" s="310"/>
      <c r="L60" s="405"/>
      <c r="M60" s="405"/>
      <c r="N60" s="405"/>
      <c r="O60" s="405"/>
      <c r="P60" s="405"/>
      <c r="Q60" s="405"/>
      <c r="R60" s="405"/>
      <c r="S60" s="405"/>
      <c r="T60" s="405"/>
      <c r="U60" s="405"/>
      <c r="V60" s="405"/>
      <c r="W60" s="405"/>
      <c r="X60" s="405"/>
      <c r="Y60" s="405"/>
      <c r="Z60" s="405"/>
      <c r="AA60" s="405"/>
      <c r="AB60" s="405"/>
      <c r="AC60" s="405"/>
      <c r="AD60" s="405"/>
      <c r="AE60" s="405"/>
      <c r="AF60" s="405"/>
      <c r="AG60" s="405"/>
      <c r="AH60" s="405"/>
      <c r="AI60" s="405"/>
      <c r="AJ60" s="405"/>
      <c r="AK60" s="405"/>
      <c r="AL60" s="405"/>
      <c r="AM60" s="405"/>
    </row>
    <row r="61" spans="1:39">
      <c r="A61" s="310"/>
      <c r="B61" s="310"/>
      <c r="C61" s="310"/>
      <c r="D61" s="310"/>
      <c r="E61" s="310"/>
      <c r="F61" s="310"/>
      <c r="G61" s="310"/>
      <c r="H61" s="310"/>
      <c r="I61" s="310"/>
      <c r="J61" s="310"/>
      <c r="L61" s="405"/>
      <c r="M61" s="405"/>
      <c r="N61" s="405"/>
      <c r="O61" s="405"/>
      <c r="P61" s="405"/>
      <c r="Q61" s="405"/>
      <c r="R61" s="405"/>
      <c r="S61" s="405"/>
      <c r="T61" s="405"/>
      <c r="U61" s="405"/>
      <c r="V61" s="405"/>
      <c r="W61" s="405"/>
      <c r="X61" s="405"/>
      <c r="Y61" s="405"/>
      <c r="Z61" s="405"/>
      <c r="AA61" s="405"/>
      <c r="AB61" s="405"/>
      <c r="AC61" s="405"/>
      <c r="AD61" s="405"/>
      <c r="AE61" s="405"/>
      <c r="AF61" s="405"/>
      <c r="AG61" s="405"/>
      <c r="AH61" s="405"/>
      <c r="AI61" s="405"/>
      <c r="AJ61" s="405"/>
      <c r="AK61" s="405"/>
      <c r="AL61" s="405"/>
      <c r="AM61" s="405"/>
    </row>
    <row r="62" spans="1:39">
      <c r="A62" s="310"/>
      <c r="B62" s="310"/>
      <c r="C62" s="310" t="s">
        <v>183</v>
      </c>
      <c r="D62" s="310"/>
      <c r="E62" s="310"/>
      <c r="F62" s="310"/>
      <c r="G62" s="310"/>
      <c r="H62" s="310"/>
      <c r="I62" s="310"/>
      <c r="J62" s="310"/>
      <c r="L62" s="405"/>
      <c r="M62" s="423" t="s">
        <v>624</v>
      </c>
      <c r="N62" s="326"/>
      <c r="O62" s="326"/>
      <c r="P62" s="326"/>
      <c r="Q62" s="405"/>
      <c r="R62" s="405"/>
      <c r="S62" s="405"/>
      <c r="T62" s="405"/>
      <c r="U62" s="405"/>
      <c r="V62" s="405"/>
      <c r="W62" s="405"/>
      <c r="X62" s="405"/>
      <c r="Y62" s="405"/>
      <c r="Z62" s="405"/>
      <c r="AA62" s="405"/>
      <c r="AB62" s="405"/>
      <c r="AC62" s="405"/>
      <c r="AD62" s="405"/>
      <c r="AE62" s="405"/>
      <c r="AF62" s="405"/>
      <c r="AG62" s="405"/>
      <c r="AH62" s="405"/>
      <c r="AI62" s="405"/>
      <c r="AJ62" s="405"/>
      <c r="AK62" s="405"/>
      <c r="AL62" s="405"/>
      <c r="AM62" s="405"/>
    </row>
    <row r="63" spans="1:39" ht="38.25">
      <c r="A63" s="310"/>
      <c r="B63" s="310" t="s">
        <v>59</v>
      </c>
      <c r="C63" s="435" t="s">
        <v>184</v>
      </c>
      <c r="D63" s="435" t="s">
        <v>190</v>
      </c>
      <c r="E63" s="435" t="s">
        <v>189</v>
      </c>
      <c r="F63" s="435"/>
      <c r="G63" s="310"/>
      <c r="H63" s="310"/>
      <c r="I63" s="435" t="s">
        <v>193</v>
      </c>
      <c r="J63" s="310"/>
      <c r="L63" s="405"/>
      <c r="M63" s="326" t="s">
        <v>485</v>
      </c>
      <c r="N63" s="326"/>
      <c r="O63" s="326"/>
      <c r="P63" s="326"/>
      <c r="Q63" s="405"/>
      <c r="R63" s="405"/>
      <c r="S63" s="405"/>
      <c r="T63" s="405"/>
      <c r="U63" s="405"/>
      <c r="V63" s="405"/>
      <c r="W63" s="405"/>
      <c r="X63" s="405"/>
      <c r="Y63" s="405"/>
      <c r="Z63" s="405"/>
      <c r="AA63" s="405"/>
      <c r="AB63" s="405"/>
      <c r="AC63" s="405"/>
      <c r="AD63" s="405"/>
      <c r="AE63" s="405"/>
      <c r="AF63" s="405"/>
      <c r="AG63" s="405"/>
      <c r="AH63" s="405"/>
      <c r="AI63" s="405"/>
      <c r="AJ63" s="405"/>
      <c r="AK63" s="405"/>
      <c r="AL63" s="405"/>
      <c r="AM63" s="405"/>
    </row>
    <row r="64" spans="1:39">
      <c r="A64" s="310"/>
      <c r="B64" s="310" t="s">
        <v>72</v>
      </c>
      <c r="C64" s="310">
        <v>570929487.99999988</v>
      </c>
      <c r="D64" s="310">
        <v>680808943.79469347</v>
      </c>
      <c r="E64" s="310">
        <v>132</v>
      </c>
      <c r="F64" s="439">
        <v>1.1924571389360319</v>
      </c>
      <c r="G64" s="310"/>
      <c r="H64" s="310"/>
      <c r="I64" s="439">
        <f>F64</f>
        <v>1.1924571389360319</v>
      </c>
      <c r="J64" s="310"/>
      <c r="L64" s="405"/>
      <c r="M64" s="326"/>
      <c r="N64" s="326"/>
      <c r="O64" s="326"/>
      <c r="P64" s="326"/>
      <c r="Q64" s="405"/>
      <c r="R64" s="405"/>
      <c r="S64" s="405"/>
      <c r="T64" s="405"/>
      <c r="U64" s="405"/>
      <c r="V64" s="405"/>
      <c r="W64" s="405"/>
      <c r="X64" s="405"/>
      <c r="Y64" s="405"/>
      <c r="Z64" s="405"/>
      <c r="AA64" s="405"/>
      <c r="AB64" s="405"/>
      <c r="AC64" s="405"/>
      <c r="AD64" s="405"/>
      <c r="AE64" s="405"/>
      <c r="AF64" s="405"/>
      <c r="AG64" s="405"/>
      <c r="AH64" s="405"/>
      <c r="AI64" s="405"/>
      <c r="AJ64" s="405"/>
      <c r="AK64" s="405"/>
      <c r="AL64" s="405"/>
      <c r="AM64" s="405"/>
    </row>
    <row r="65" spans="1:39">
      <c r="A65" s="310"/>
      <c r="B65" s="310" t="s">
        <v>110</v>
      </c>
      <c r="C65" s="438">
        <v>59224380.554442525</v>
      </c>
      <c r="D65" s="310">
        <v>85104825.228553191</v>
      </c>
      <c r="E65" s="310">
        <v>31</v>
      </c>
      <c r="F65" s="439">
        <v>1.4369897064659012</v>
      </c>
      <c r="G65" s="310"/>
      <c r="H65" s="310"/>
      <c r="I65" s="439">
        <f t="shared" ref="I65:I70" si="8">F65</f>
        <v>1.4369897064659012</v>
      </c>
      <c r="J65" s="310"/>
      <c r="L65" s="405"/>
      <c r="M65" s="425"/>
      <c r="N65" s="425" t="s">
        <v>41</v>
      </c>
      <c r="O65" s="425"/>
      <c r="P65" s="425"/>
      <c r="Q65" s="405"/>
      <c r="R65" s="405"/>
      <c r="S65" s="405"/>
      <c r="T65" s="405"/>
      <c r="U65" s="405"/>
      <c r="V65" s="405"/>
      <c r="W65" s="405"/>
      <c r="X65" s="405"/>
      <c r="Y65" s="405"/>
      <c r="Z65" s="405"/>
      <c r="AA65" s="405"/>
      <c r="AB65" s="405"/>
      <c r="AC65" s="405"/>
      <c r="AD65" s="405"/>
      <c r="AE65" s="405"/>
      <c r="AF65" s="405"/>
      <c r="AG65" s="405"/>
      <c r="AH65" s="405"/>
      <c r="AI65" s="405"/>
      <c r="AJ65" s="405"/>
      <c r="AK65" s="405"/>
      <c r="AL65" s="405"/>
      <c r="AM65" s="405"/>
    </row>
    <row r="66" spans="1:39">
      <c r="A66" s="310"/>
      <c r="B66" s="310" t="s">
        <v>114</v>
      </c>
      <c r="C66" s="438">
        <v>186496889.44555736</v>
      </c>
      <c r="D66" s="310">
        <v>231038448.28765625</v>
      </c>
      <c r="E66" s="310">
        <v>26</v>
      </c>
      <c r="F66" s="439">
        <v>1.2388327171274434</v>
      </c>
      <c r="G66" s="310"/>
      <c r="H66" s="310"/>
      <c r="I66" s="439">
        <f t="shared" si="8"/>
        <v>1.2388327171274434</v>
      </c>
      <c r="J66" s="310"/>
      <c r="L66" s="405"/>
      <c r="M66" s="425" t="s">
        <v>59</v>
      </c>
      <c r="N66" s="425" t="s">
        <v>149</v>
      </c>
      <c r="O66" s="425" t="s">
        <v>488</v>
      </c>
      <c r="P66" s="425" t="s">
        <v>489</v>
      </c>
      <c r="Q66" s="405"/>
      <c r="R66" s="405"/>
      <c r="S66" s="405"/>
      <c r="T66" s="405"/>
      <c r="U66" s="405"/>
      <c r="V66" s="405"/>
      <c r="W66" s="405"/>
      <c r="X66" s="405"/>
      <c r="Y66" s="405"/>
      <c r="Z66" s="405"/>
      <c r="AA66" s="405"/>
      <c r="AB66" s="405"/>
      <c r="AC66" s="405"/>
      <c r="AD66" s="405"/>
      <c r="AE66" s="405"/>
      <c r="AF66" s="405"/>
      <c r="AG66" s="405"/>
      <c r="AH66" s="405"/>
      <c r="AI66" s="405"/>
      <c r="AJ66" s="405"/>
      <c r="AK66" s="405"/>
      <c r="AL66" s="405"/>
      <c r="AM66" s="405"/>
    </row>
    <row r="67" spans="1:39">
      <c r="A67" s="310"/>
      <c r="B67" s="310" t="s">
        <v>111</v>
      </c>
      <c r="C67" s="438">
        <v>159704133.08919233</v>
      </c>
      <c r="D67" s="310">
        <v>173510643.46647409</v>
      </c>
      <c r="E67" s="310">
        <v>34</v>
      </c>
      <c r="F67" s="439">
        <v>1.0864505514680138</v>
      </c>
      <c r="G67" s="310"/>
      <c r="H67" s="310"/>
      <c r="I67" s="439">
        <f t="shared" si="8"/>
        <v>1.0864505514680138</v>
      </c>
      <c r="J67" s="310"/>
      <c r="L67" s="405"/>
      <c r="M67" s="425" t="s">
        <v>157</v>
      </c>
      <c r="N67" s="425">
        <v>72989753.853174016</v>
      </c>
      <c r="O67" s="426">
        <v>1</v>
      </c>
      <c r="P67" s="425">
        <v>2812111.565352831</v>
      </c>
      <c r="Q67" s="405"/>
      <c r="R67" s="405"/>
      <c r="S67" s="405"/>
      <c r="T67" s="405"/>
      <c r="U67" s="405"/>
      <c r="V67" s="405"/>
      <c r="W67" s="405"/>
      <c r="X67" s="405"/>
      <c r="Y67" s="405"/>
      <c r="Z67" s="405"/>
      <c r="AA67" s="405"/>
      <c r="AB67" s="405"/>
      <c r="AC67" s="405"/>
      <c r="AD67" s="405"/>
      <c r="AE67" s="405"/>
      <c r="AF67" s="405"/>
      <c r="AG67" s="405"/>
      <c r="AH67" s="405"/>
      <c r="AI67" s="405"/>
      <c r="AJ67" s="405"/>
      <c r="AK67" s="405"/>
      <c r="AL67" s="405"/>
      <c r="AM67" s="405"/>
    </row>
    <row r="68" spans="1:39">
      <c r="A68" s="310"/>
      <c r="B68" s="310" t="s">
        <v>112</v>
      </c>
      <c r="C68" s="438">
        <v>31550759.910807587</v>
      </c>
      <c r="D68" s="310">
        <v>31685104.874314129</v>
      </c>
      <c r="E68" s="310">
        <v>4</v>
      </c>
      <c r="F68" s="439">
        <v>1.004258057932244</v>
      </c>
      <c r="G68" s="310"/>
      <c r="H68" s="310"/>
      <c r="I68" s="439">
        <f t="shared" si="8"/>
        <v>1.004258057932244</v>
      </c>
      <c r="J68" s="310"/>
      <c r="L68" s="405"/>
      <c r="M68" s="425" t="s">
        <v>492</v>
      </c>
      <c r="N68" s="425">
        <v>72989753.853174016</v>
      </c>
      <c r="O68" s="426">
        <v>1</v>
      </c>
      <c r="P68" s="425">
        <v>2812111.565352831</v>
      </c>
      <c r="Q68" s="405"/>
      <c r="R68" s="405"/>
      <c r="S68" s="405"/>
      <c r="T68" s="405"/>
      <c r="U68" s="405"/>
      <c r="V68" s="405"/>
      <c r="W68" s="405"/>
      <c r="X68" s="405"/>
      <c r="Y68" s="405"/>
      <c r="Z68" s="405"/>
      <c r="AA68" s="405"/>
      <c r="AB68" s="405"/>
      <c r="AC68" s="405"/>
      <c r="AD68" s="405"/>
      <c r="AE68" s="405"/>
      <c r="AF68" s="405"/>
      <c r="AG68" s="405"/>
      <c r="AH68" s="405"/>
      <c r="AI68" s="405"/>
      <c r="AJ68" s="405"/>
      <c r="AK68" s="405"/>
      <c r="AL68" s="405"/>
      <c r="AM68" s="405"/>
    </row>
    <row r="69" spans="1:39">
      <c r="A69" s="310"/>
      <c r="B69" s="310" t="s">
        <v>113</v>
      </c>
      <c r="C69" s="438">
        <v>133953325</v>
      </c>
      <c r="D69" s="310">
        <v>159469921.93769556</v>
      </c>
      <c r="E69" s="310">
        <v>37</v>
      </c>
      <c r="F69" s="439">
        <v>1.1904887164069691</v>
      </c>
      <c r="G69" s="310"/>
      <c r="H69" s="310"/>
      <c r="I69" s="439">
        <f t="shared" si="8"/>
        <v>1.1904887164069691</v>
      </c>
      <c r="J69" s="310"/>
      <c r="L69" s="405"/>
      <c r="M69" s="425">
        <v>9</v>
      </c>
      <c r="N69" s="425">
        <v>290038.2613753819</v>
      </c>
      <c r="O69" s="426">
        <v>3.9736846072781946E-3</v>
      </c>
      <c r="P69" s="425">
        <v>24530.03523833544</v>
      </c>
      <c r="Q69" s="405"/>
      <c r="R69" s="405"/>
      <c r="S69" s="405"/>
      <c r="T69" s="405"/>
      <c r="U69" s="405"/>
      <c r="V69" s="405"/>
      <c r="W69" s="405"/>
      <c r="X69" s="405"/>
      <c r="Y69" s="405"/>
      <c r="Z69" s="405"/>
      <c r="AA69" s="405"/>
      <c r="AB69" s="405"/>
      <c r="AC69" s="405"/>
      <c r="AD69" s="405"/>
      <c r="AE69" s="405"/>
      <c r="AF69" s="405"/>
      <c r="AG69" s="405"/>
      <c r="AH69" s="405"/>
      <c r="AI69" s="405"/>
      <c r="AJ69" s="405"/>
      <c r="AK69" s="405"/>
      <c r="AL69" s="405"/>
      <c r="AM69" s="405"/>
    </row>
    <row r="70" spans="1:39">
      <c r="A70" s="310"/>
      <c r="B70" s="310" t="s">
        <v>62</v>
      </c>
      <c r="C70" s="438">
        <v>570929487.99999988</v>
      </c>
      <c r="D70" s="310">
        <v>680808943.79469347</v>
      </c>
      <c r="E70" s="310">
        <v>132</v>
      </c>
      <c r="F70" s="439">
        <v>1.1924571389360319</v>
      </c>
      <c r="G70" s="310"/>
      <c r="H70" s="310"/>
      <c r="I70" s="439">
        <f t="shared" si="8"/>
        <v>1.1924571389360319</v>
      </c>
      <c r="J70" s="310"/>
      <c r="L70" s="405"/>
      <c r="M70" s="425">
        <v>13</v>
      </c>
      <c r="N70" s="425">
        <v>7703300.9425640889</v>
      </c>
      <c r="O70" s="426">
        <v>0.10553948377549029</v>
      </c>
      <c r="P70" s="425">
        <v>499039.50361617969</v>
      </c>
      <c r="Q70" s="405"/>
      <c r="R70" s="405"/>
      <c r="S70" s="405"/>
      <c r="T70" s="405"/>
      <c r="U70" s="405"/>
      <c r="V70" s="405"/>
      <c r="W70" s="405"/>
      <c r="X70" s="405"/>
      <c r="Y70" s="405"/>
      <c r="Z70" s="405"/>
      <c r="AA70" s="405"/>
      <c r="AB70" s="405"/>
      <c r="AC70" s="405"/>
      <c r="AD70" s="405"/>
      <c r="AE70" s="405"/>
      <c r="AF70" s="405"/>
      <c r="AG70" s="405"/>
      <c r="AH70" s="405"/>
      <c r="AI70" s="405"/>
      <c r="AJ70" s="405"/>
      <c r="AK70" s="405"/>
      <c r="AL70" s="405"/>
      <c r="AM70" s="405"/>
    </row>
    <row r="71" spans="1:39">
      <c r="A71" s="310"/>
      <c r="B71" s="310"/>
      <c r="C71" s="310"/>
      <c r="D71" s="310"/>
      <c r="E71" s="310"/>
      <c r="F71" s="310"/>
      <c r="G71" s="310"/>
      <c r="H71" s="310"/>
      <c r="I71" s="310"/>
      <c r="J71" s="310"/>
      <c r="L71" s="405"/>
      <c r="M71" s="425">
        <v>14</v>
      </c>
      <c r="N71" s="425">
        <v>736706.08984027337</v>
      </c>
      <c r="O71" s="426">
        <v>1.0093280918883892E-2</v>
      </c>
      <c r="P71" s="425">
        <v>44045.536935349301</v>
      </c>
      <c r="Q71" s="405"/>
      <c r="R71" s="405"/>
      <c r="S71" s="405"/>
      <c r="T71" s="405"/>
      <c r="U71" s="405"/>
      <c r="V71" s="405"/>
      <c r="W71" s="405"/>
      <c r="X71" s="405"/>
      <c r="Y71" s="405"/>
      <c r="Z71" s="405"/>
      <c r="AA71" s="405"/>
      <c r="AB71" s="405"/>
      <c r="AC71" s="405"/>
      <c r="AD71" s="405"/>
      <c r="AE71" s="405"/>
      <c r="AF71" s="405"/>
      <c r="AG71" s="405"/>
      <c r="AH71" s="405"/>
      <c r="AI71" s="405"/>
      <c r="AJ71" s="405"/>
      <c r="AK71" s="405"/>
      <c r="AL71" s="405"/>
      <c r="AM71" s="405"/>
    </row>
    <row r="72" spans="1:39">
      <c r="A72" s="310"/>
      <c r="B72" s="310"/>
      <c r="C72" s="310" t="s">
        <v>183</v>
      </c>
      <c r="D72" s="310"/>
      <c r="E72" s="310"/>
      <c r="F72" s="310"/>
      <c r="G72" s="310"/>
      <c r="H72" s="310"/>
      <c r="I72" s="310"/>
      <c r="J72" s="310"/>
      <c r="L72" s="405"/>
      <c r="M72" s="425">
        <v>15</v>
      </c>
      <c r="N72" s="425">
        <v>1445049.8026388467</v>
      </c>
      <c r="O72" s="426">
        <v>1.9797981584452316E-2</v>
      </c>
      <c r="P72" s="425">
        <v>72245.834741855069</v>
      </c>
      <c r="Q72" s="405"/>
      <c r="R72" s="405"/>
      <c r="S72" s="405"/>
      <c r="T72" s="405"/>
      <c r="U72" s="405"/>
      <c r="V72" s="405"/>
      <c r="W72" s="405"/>
      <c r="X72" s="405"/>
      <c r="Y72" s="405"/>
      <c r="Z72" s="405"/>
      <c r="AA72" s="405"/>
      <c r="AB72" s="405"/>
      <c r="AC72" s="405"/>
      <c r="AD72" s="405"/>
      <c r="AE72" s="405"/>
      <c r="AF72" s="405"/>
      <c r="AG72" s="405"/>
      <c r="AH72" s="405"/>
      <c r="AI72" s="405"/>
      <c r="AJ72" s="405"/>
      <c r="AK72" s="405"/>
      <c r="AL72" s="405"/>
      <c r="AM72" s="405"/>
    </row>
    <row r="73" spans="1:39" ht="51">
      <c r="A73" s="310"/>
      <c r="B73" s="310" t="s">
        <v>59</v>
      </c>
      <c r="C73" s="435" t="s">
        <v>189</v>
      </c>
      <c r="D73" s="435" t="s">
        <v>184</v>
      </c>
      <c r="E73" s="435" t="s">
        <v>192</v>
      </c>
      <c r="F73" s="435"/>
      <c r="G73" s="310"/>
      <c r="H73" s="310"/>
      <c r="I73" s="435" t="s">
        <v>193</v>
      </c>
      <c r="J73" s="310"/>
      <c r="L73" s="405"/>
      <c r="M73" s="425">
        <v>16</v>
      </c>
      <c r="N73" s="425">
        <v>628883.28101795923</v>
      </c>
      <c r="O73" s="426">
        <v>8.6160487988905816E-3</v>
      </c>
      <c r="P73" s="425">
        <v>34974.809248042897</v>
      </c>
      <c r="Q73" s="405"/>
      <c r="R73" s="405"/>
      <c r="S73" s="405"/>
      <c r="T73" s="405"/>
      <c r="U73" s="405"/>
      <c r="V73" s="405"/>
      <c r="W73" s="405"/>
      <c r="X73" s="405"/>
      <c r="Y73" s="405"/>
      <c r="Z73" s="405"/>
      <c r="AA73" s="405"/>
      <c r="AB73" s="405"/>
      <c r="AC73" s="405"/>
      <c r="AD73" s="405"/>
      <c r="AE73" s="405"/>
      <c r="AF73" s="405"/>
      <c r="AG73" s="405"/>
      <c r="AH73" s="405"/>
      <c r="AI73" s="405"/>
      <c r="AJ73" s="405"/>
      <c r="AK73" s="405"/>
      <c r="AL73" s="405"/>
      <c r="AM73" s="405"/>
    </row>
    <row r="74" spans="1:39">
      <c r="A74" s="310"/>
      <c r="B74" s="310" t="s">
        <v>72</v>
      </c>
      <c r="C74" s="310">
        <v>132</v>
      </c>
      <c r="D74" s="310">
        <v>570929487.99999988</v>
      </c>
      <c r="E74" s="310">
        <v>7286506717.5294104</v>
      </c>
      <c r="F74" s="439">
        <v>12.762533501386448</v>
      </c>
      <c r="G74" s="310"/>
      <c r="H74" s="310"/>
      <c r="I74" s="310"/>
      <c r="J74" s="310"/>
      <c r="L74" s="405"/>
      <c r="M74" s="425">
        <v>17</v>
      </c>
      <c r="N74" s="425">
        <v>115196.69569324149</v>
      </c>
      <c r="O74" s="426">
        <v>1.5782584487813295E-3</v>
      </c>
      <c r="P74" s="425">
        <v>5759.8347846620918</v>
      </c>
      <c r="Q74" s="405"/>
      <c r="R74" s="405"/>
      <c r="S74" s="405"/>
      <c r="T74" s="405"/>
      <c r="U74" s="405"/>
      <c r="V74" s="405"/>
      <c r="W74" s="405"/>
      <c r="X74" s="405"/>
      <c r="Y74" s="405"/>
      <c r="Z74" s="405"/>
      <c r="AA74" s="405"/>
      <c r="AB74" s="405"/>
      <c r="AC74" s="405"/>
      <c r="AD74" s="405"/>
      <c r="AE74" s="405"/>
      <c r="AF74" s="405"/>
      <c r="AG74" s="405"/>
      <c r="AH74" s="405"/>
      <c r="AI74" s="405"/>
      <c r="AJ74" s="405"/>
      <c r="AK74" s="405"/>
      <c r="AL74" s="405"/>
      <c r="AM74" s="405"/>
    </row>
    <row r="75" spans="1:39">
      <c r="A75" s="310"/>
      <c r="B75" s="310" t="s">
        <v>110</v>
      </c>
      <c r="C75" s="310">
        <v>31</v>
      </c>
      <c r="D75" s="438">
        <v>59224380.554442525</v>
      </c>
      <c r="E75" s="310">
        <v>762539769.56248772</v>
      </c>
      <c r="F75" s="439">
        <v>12.875436812066214</v>
      </c>
      <c r="G75" s="310"/>
      <c r="H75" s="310"/>
      <c r="I75" s="310"/>
      <c r="J75" s="310"/>
      <c r="L75" s="405"/>
      <c r="M75" s="425">
        <v>18</v>
      </c>
      <c r="N75" s="425">
        <v>2987815.3774057538</v>
      </c>
      <c r="O75" s="426">
        <v>4.0934723295766071E-2</v>
      </c>
      <c r="P75" s="425">
        <v>151999.32284746991</v>
      </c>
      <c r="Q75" s="405"/>
      <c r="R75" s="405"/>
      <c r="S75" s="405"/>
      <c r="T75" s="405"/>
      <c r="U75" s="405"/>
      <c r="V75" s="405"/>
      <c r="W75" s="405"/>
      <c r="X75" s="405"/>
      <c r="Y75" s="405"/>
      <c r="Z75" s="405"/>
      <c r="AA75" s="405"/>
      <c r="AB75" s="405"/>
      <c r="AC75" s="405"/>
      <c r="AD75" s="405"/>
      <c r="AE75" s="405"/>
      <c r="AF75" s="405"/>
      <c r="AG75" s="405"/>
      <c r="AH75" s="405"/>
      <c r="AI75" s="405"/>
      <c r="AJ75" s="405"/>
      <c r="AK75" s="405"/>
      <c r="AL75" s="405"/>
      <c r="AM75" s="405"/>
    </row>
    <row r="76" spans="1:39">
      <c r="A76" s="310"/>
      <c r="B76" s="310" t="s">
        <v>114</v>
      </c>
      <c r="C76" s="310">
        <v>26</v>
      </c>
      <c r="D76" s="438">
        <v>186496889.44555736</v>
      </c>
      <c r="E76" s="310">
        <v>2300078045.3889713</v>
      </c>
      <c r="F76" s="439">
        <v>12.333063850163656</v>
      </c>
      <c r="G76" s="310"/>
      <c r="H76" s="310"/>
      <c r="I76" s="310"/>
      <c r="J76" s="310"/>
      <c r="L76" s="405"/>
      <c r="M76" s="425">
        <v>19</v>
      </c>
      <c r="N76" s="425">
        <v>634373.51377807837</v>
      </c>
      <c r="O76" s="426">
        <v>8.6912680244707E-3</v>
      </c>
      <c r="P76" s="425">
        <v>28494.933315980408</v>
      </c>
      <c r="Q76" s="405"/>
      <c r="R76" s="405"/>
      <c r="S76" s="405"/>
      <c r="T76" s="405"/>
      <c r="U76" s="405"/>
      <c r="V76" s="405"/>
      <c r="W76" s="405"/>
      <c r="X76" s="405"/>
      <c r="Y76" s="405"/>
      <c r="Z76" s="405"/>
      <c r="AA76" s="405"/>
      <c r="AB76" s="405"/>
      <c r="AC76" s="405"/>
      <c r="AD76" s="405"/>
      <c r="AE76" s="405"/>
      <c r="AF76" s="405"/>
      <c r="AG76" s="405"/>
      <c r="AH76" s="405"/>
      <c r="AI76" s="405"/>
      <c r="AJ76" s="405"/>
      <c r="AK76" s="405"/>
      <c r="AL76" s="405"/>
      <c r="AM76" s="405"/>
    </row>
    <row r="77" spans="1:39">
      <c r="A77" s="310"/>
      <c r="B77" s="310" t="s">
        <v>111</v>
      </c>
      <c r="C77" s="310">
        <v>34</v>
      </c>
      <c r="D77" s="438">
        <v>159704133.08919233</v>
      </c>
      <c r="E77" s="310">
        <v>1625090281.1278839</v>
      </c>
      <c r="F77" s="439">
        <v>10.17563070969676</v>
      </c>
      <c r="G77" s="310"/>
      <c r="H77" s="310"/>
      <c r="I77" s="310"/>
      <c r="J77" s="310"/>
      <c r="L77" s="405"/>
      <c r="M77" s="425">
        <v>20</v>
      </c>
      <c r="N77" s="425">
        <v>1161783.3196380257</v>
      </c>
      <c r="O77" s="426">
        <v>1.5917074086522688E-2</v>
      </c>
      <c r="P77" s="425">
        <v>50512.318245131464</v>
      </c>
      <c r="Q77" s="405"/>
      <c r="R77" s="405"/>
      <c r="S77" s="405"/>
      <c r="T77" s="405"/>
      <c r="U77" s="405"/>
      <c r="V77" s="405"/>
      <c r="W77" s="405"/>
      <c r="X77" s="405"/>
      <c r="Y77" s="405"/>
      <c r="Z77" s="405"/>
      <c r="AA77" s="405"/>
      <c r="AB77" s="405"/>
      <c r="AC77" s="405"/>
      <c r="AD77" s="405"/>
      <c r="AE77" s="405"/>
      <c r="AF77" s="405"/>
      <c r="AG77" s="405"/>
      <c r="AH77" s="405"/>
      <c r="AI77" s="405"/>
      <c r="AJ77" s="405"/>
      <c r="AK77" s="405"/>
      <c r="AL77" s="405"/>
      <c r="AM77" s="405"/>
    </row>
    <row r="78" spans="1:39">
      <c r="A78" s="310"/>
      <c r="B78" s="310" t="s">
        <v>112</v>
      </c>
      <c r="C78" s="310">
        <v>4</v>
      </c>
      <c r="D78" s="438">
        <v>31550759.910807587</v>
      </c>
      <c r="E78" s="310">
        <v>320274812.83238244</v>
      </c>
      <c r="F78" s="439">
        <v>10.151096637221521</v>
      </c>
      <c r="G78" s="310"/>
      <c r="H78" s="310"/>
      <c r="I78" s="310"/>
      <c r="J78" s="310"/>
      <c r="L78" s="405"/>
      <c r="M78" s="425">
        <v>22</v>
      </c>
      <c r="N78" s="425">
        <v>275970.96740879893</v>
      </c>
      <c r="O78" s="426">
        <v>3.7809548990114608E-3</v>
      </c>
      <c r="P78" s="425">
        <v>11668.792578875486</v>
      </c>
      <c r="Q78" s="405"/>
      <c r="R78" s="405"/>
      <c r="S78" s="405"/>
      <c r="T78" s="405"/>
      <c r="U78" s="405"/>
      <c r="V78" s="405"/>
      <c r="W78" s="405"/>
      <c r="X78" s="405"/>
      <c r="Y78" s="405"/>
      <c r="Z78" s="405"/>
      <c r="AA78" s="405"/>
      <c r="AB78" s="405"/>
      <c r="AC78" s="405"/>
      <c r="AD78" s="405"/>
      <c r="AE78" s="405"/>
      <c r="AF78" s="405"/>
      <c r="AG78" s="405"/>
      <c r="AH78" s="405"/>
      <c r="AI78" s="405"/>
      <c r="AJ78" s="405"/>
      <c r="AK78" s="405"/>
      <c r="AL78" s="405"/>
      <c r="AM78" s="405"/>
    </row>
    <row r="79" spans="1:39">
      <c r="A79" s="310"/>
      <c r="B79" s="310" t="s">
        <v>113</v>
      </c>
      <c r="C79" s="310">
        <v>37</v>
      </c>
      <c r="D79" s="438">
        <v>133953325</v>
      </c>
      <c r="E79" s="310">
        <v>2278523808.6176853</v>
      </c>
      <c r="F79" s="439">
        <v>17.00983390011174</v>
      </c>
      <c r="G79" s="310"/>
      <c r="H79" s="310"/>
      <c r="I79" s="310"/>
      <c r="J79" s="310"/>
      <c r="L79" s="405"/>
      <c r="M79" s="425">
        <v>23</v>
      </c>
      <c r="N79" s="425">
        <v>5326501.5886386614</v>
      </c>
      <c r="O79" s="426">
        <v>7.2976017967582643E-2</v>
      </c>
      <c r="P79" s="425">
        <v>202106.49544817657</v>
      </c>
      <c r="Q79" s="405"/>
      <c r="R79" s="405"/>
      <c r="S79" s="405"/>
      <c r="T79" s="405"/>
      <c r="U79" s="405"/>
      <c r="V79" s="405"/>
      <c r="W79" s="405"/>
      <c r="X79" s="405"/>
      <c r="Y79" s="405"/>
      <c r="Z79" s="405"/>
      <c r="AA79" s="405"/>
      <c r="AB79" s="405"/>
      <c r="AC79" s="405"/>
      <c r="AD79" s="405"/>
      <c r="AE79" s="405"/>
      <c r="AF79" s="405"/>
      <c r="AG79" s="405"/>
      <c r="AH79" s="405"/>
      <c r="AI79" s="405"/>
      <c r="AJ79" s="405"/>
      <c r="AK79" s="405"/>
      <c r="AL79" s="405"/>
      <c r="AM79" s="405"/>
    </row>
    <row r="80" spans="1:39">
      <c r="A80" s="310"/>
      <c r="B80" s="310" t="s">
        <v>62</v>
      </c>
      <c r="C80" s="310">
        <v>132</v>
      </c>
      <c r="D80" s="438">
        <v>570929487.99999988</v>
      </c>
      <c r="E80" s="310">
        <v>7286506717.5294104</v>
      </c>
      <c r="F80" s="439">
        <v>12.762533501386448</v>
      </c>
      <c r="G80" s="310"/>
      <c r="H80" s="310"/>
      <c r="I80" s="310"/>
      <c r="J80" s="310"/>
      <c r="L80" s="405"/>
      <c r="M80" s="425">
        <v>24</v>
      </c>
      <c r="N80" s="425">
        <v>748998.81806239521</v>
      </c>
      <c r="O80" s="426">
        <v>1.0261698094900814E-2</v>
      </c>
      <c r="P80" s="425">
        <v>34772.134823693596</v>
      </c>
      <c r="Q80" s="405"/>
      <c r="R80" s="405"/>
      <c r="S80" s="405"/>
      <c r="T80" s="405"/>
      <c r="U80" s="405"/>
      <c r="V80" s="405"/>
      <c r="W80" s="405"/>
      <c r="X80" s="405"/>
      <c r="Y80" s="405"/>
      <c r="Z80" s="405"/>
      <c r="AA80" s="405"/>
      <c r="AB80" s="405"/>
      <c r="AC80" s="405"/>
      <c r="AD80" s="405"/>
      <c r="AE80" s="405"/>
      <c r="AF80" s="405"/>
      <c r="AG80" s="405"/>
      <c r="AH80" s="405"/>
      <c r="AI80" s="405"/>
      <c r="AJ80" s="405"/>
      <c r="AK80" s="405"/>
      <c r="AL80" s="405"/>
      <c r="AM80" s="405"/>
    </row>
    <row r="81" spans="1:39">
      <c r="A81" s="310"/>
      <c r="B81" s="310"/>
      <c r="C81" s="310"/>
      <c r="D81" s="310"/>
      <c r="E81" s="310"/>
      <c r="F81" s="310"/>
      <c r="G81" s="310"/>
      <c r="H81" s="310"/>
      <c r="I81" s="310"/>
      <c r="J81" s="310"/>
      <c r="L81" s="405"/>
      <c r="M81" s="428">
        <v>26</v>
      </c>
      <c r="N81" s="429">
        <v>21608243.375583999</v>
      </c>
      <c r="O81" s="430">
        <v>0.29604488623226599</v>
      </c>
      <c r="P81" s="431">
        <v>821627.91249792592</v>
      </c>
      <c r="Q81" s="405"/>
      <c r="R81" s="405"/>
      <c r="S81" s="405"/>
      <c r="T81" s="405"/>
      <c r="U81" s="405"/>
      <c r="V81" s="405"/>
      <c r="W81" s="405"/>
      <c r="X81" s="405"/>
      <c r="Y81" s="405"/>
      <c r="Z81" s="405"/>
      <c r="AA81" s="405"/>
      <c r="AB81" s="405"/>
      <c r="AC81" s="405"/>
      <c r="AD81" s="405"/>
      <c r="AE81" s="405"/>
      <c r="AF81" s="405"/>
      <c r="AG81" s="405"/>
      <c r="AH81" s="405"/>
      <c r="AI81" s="405"/>
      <c r="AJ81" s="405"/>
      <c r="AK81" s="405"/>
      <c r="AL81" s="405"/>
      <c r="AM81" s="405"/>
    </row>
    <row r="82" spans="1:39">
      <c r="A82" s="310"/>
      <c r="B82" s="310"/>
      <c r="C82" s="310" t="s">
        <v>183</v>
      </c>
      <c r="D82" s="310"/>
      <c r="E82" s="310"/>
      <c r="F82" s="310"/>
      <c r="G82" s="310"/>
      <c r="H82" s="310"/>
      <c r="I82" s="310"/>
      <c r="J82" s="310"/>
      <c r="L82" s="405"/>
      <c r="M82" s="425">
        <v>27</v>
      </c>
      <c r="N82" s="425">
        <v>225062.55026419295</v>
      </c>
      <c r="O82" s="426">
        <v>3.0834814255837626E-3</v>
      </c>
      <c r="P82" s="425">
        <v>8153.6353575861667</v>
      </c>
      <c r="Q82" s="405"/>
      <c r="R82" s="405"/>
      <c r="S82" s="405"/>
      <c r="T82" s="405"/>
      <c r="U82" s="405"/>
      <c r="V82" s="405"/>
      <c r="W82" s="405"/>
      <c r="X82" s="405"/>
      <c r="Y82" s="405"/>
      <c r="Z82" s="405"/>
      <c r="AA82" s="405"/>
      <c r="AB82" s="405"/>
      <c r="AC82" s="405"/>
      <c r="AD82" s="405"/>
      <c r="AE82" s="405"/>
      <c r="AF82" s="405"/>
      <c r="AG82" s="405"/>
      <c r="AH82" s="405"/>
      <c r="AI82" s="405"/>
      <c r="AJ82" s="405"/>
      <c r="AK82" s="405"/>
      <c r="AL82" s="405"/>
      <c r="AM82" s="405"/>
    </row>
    <row r="83" spans="1:39" ht="51">
      <c r="A83" s="310"/>
      <c r="B83" s="310" t="s">
        <v>59</v>
      </c>
      <c r="C83" s="435" t="s">
        <v>189</v>
      </c>
      <c r="D83" s="435" t="s">
        <v>184</v>
      </c>
      <c r="E83" s="435" t="s">
        <v>191</v>
      </c>
      <c r="F83" s="435"/>
      <c r="G83" s="310"/>
      <c r="H83" s="310"/>
      <c r="I83" s="435" t="s">
        <v>193</v>
      </c>
      <c r="J83" s="310"/>
      <c r="L83" s="405"/>
      <c r="M83" s="425">
        <v>28</v>
      </c>
      <c r="N83" s="425">
        <v>2648761.220951092</v>
      </c>
      <c r="O83" s="426">
        <v>3.6289493814150031E-2</v>
      </c>
      <c r="P83" s="425">
        <v>91338.671385066118</v>
      </c>
      <c r="Q83" s="405"/>
      <c r="R83" s="405"/>
      <c r="S83" s="405"/>
      <c r="T83" s="405"/>
      <c r="U83" s="405"/>
      <c r="V83" s="405"/>
      <c r="W83" s="405"/>
      <c r="X83" s="405"/>
      <c r="Y83" s="405"/>
      <c r="Z83" s="405"/>
      <c r="AA83" s="405"/>
      <c r="AB83" s="405"/>
      <c r="AC83" s="405"/>
      <c r="AD83" s="405"/>
      <c r="AE83" s="405"/>
      <c r="AF83" s="405"/>
      <c r="AG83" s="405"/>
      <c r="AH83" s="405"/>
      <c r="AI83" s="405"/>
      <c r="AJ83" s="405"/>
      <c r="AK83" s="405"/>
      <c r="AL83" s="405"/>
      <c r="AM83" s="405"/>
    </row>
    <row r="84" spans="1:39">
      <c r="A84" s="310"/>
      <c r="B84" s="310" t="s">
        <v>72</v>
      </c>
      <c r="C84" s="310">
        <v>132</v>
      </c>
      <c r="D84" s="310">
        <v>570929487.99999988</v>
      </c>
      <c r="E84" s="310">
        <v>9318768185.4901543</v>
      </c>
      <c r="F84" s="439">
        <v>16.322099981443166</v>
      </c>
      <c r="G84" s="310"/>
      <c r="H84" s="310"/>
      <c r="I84" s="310"/>
      <c r="J84" s="310"/>
      <c r="L84" s="405"/>
      <c r="M84" s="425">
        <v>30</v>
      </c>
      <c r="N84" s="425">
        <v>639042.28405917669</v>
      </c>
      <c r="O84" s="426">
        <v>8.7552327597195684E-3</v>
      </c>
      <c r="P84" s="425">
        <v>17628.752663701383</v>
      </c>
      <c r="Q84" s="405"/>
      <c r="R84" s="405"/>
      <c r="S84" s="405"/>
      <c r="T84" s="405"/>
      <c r="U84" s="405"/>
      <c r="V84" s="405"/>
      <c r="W84" s="405"/>
      <c r="X84" s="405"/>
      <c r="Y84" s="405"/>
      <c r="Z84" s="405"/>
      <c r="AA84" s="405"/>
      <c r="AB84" s="405"/>
      <c r="AC84" s="405"/>
      <c r="AD84" s="405"/>
      <c r="AE84" s="405"/>
      <c r="AF84" s="405"/>
      <c r="AG84" s="405"/>
      <c r="AH84" s="405"/>
      <c r="AI84" s="405"/>
      <c r="AJ84" s="405"/>
      <c r="AK84" s="405"/>
      <c r="AL84" s="405"/>
      <c r="AM84" s="405"/>
    </row>
    <row r="85" spans="1:39">
      <c r="A85" s="310"/>
      <c r="B85" s="310" t="s">
        <v>110</v>
      </c>
      <c r="C85" s="310">
        <v>31</v>
      </c>
      <c r="D85" s="438">
        <v>59224380.554442525</v>
      </c>
      <c r="E85" s="310">
        <v>1957462776.9985507</v>
      </c>
      <c r="F85" s="439">
        <v>33.051637833495548</v>
      </c>
      <c r="G85" s="310"/>
      <c r="H85" s="310"/>
      <c r="I85" s="310"/>
      <c r="J85" s="310"/>
      <c r="L85" s="405"/>
      <c r="M85" s="428">
        <v>32</v>
      </c>
      <c r="N85" s="429">
        <v>19049023.039632455</v>
      </c>
      <c r="O85" s="430">
        <v>0.2609821520696099</v>
      </c>
      <c r="P85" s="431">
        <v>565112.14836393599</v>
      </c>
      <c r="Q85" s="405"/>
      <c r="R85" s="405"/>
      <c r="S85" s="405"/>
      <c r="T85" s="405"/>
      <c r="U85" s="405"/>
      <c r="V85" s="405"/>
      <c r="W85" s="405"/>
      <c r="X85" s="405"/>
      <c r="Y85" s="405"/>
      <c r="Z85" s="405"/>
      <c r="AA85" s="405"/>
      <c r="AB85" s="405"/>
      <c r="AC85" s="405"/>
      <c r="AD85" s="405"/>
      <c r="AE85" s="405"/>
      <c r="AF85" s="405"/>
      <c r="AG85" s="405"/>
      <c r="AH85" s="405"/>
      <c r="AI85" s="405"/>
      <c r="AJ85" s="405"/>
      <c r="AK85" s="405"/>
      <c r="AL85" s="405"/>
      <c r="AM85" s="405"/>
    </row>
    <row r="86" spans="1:39">
      <c r="A86" s="310"/>
      <c r="B86" s="310" t="s">
        <v>114</v>
      </c>
      <c r="C86" s="310">
        <v>26</v>
      </c>
      <c r="D86" s="438">
        <v>186496889.44555736</v>
      </c>
      <c r="E86" s="310">
        <v>4318944619.5769129</v>
      </c>
      <c r="F86" s="439">
        <v>23.158266244637343</v>
      </c>
      <c r="G86" s="310"/>
      <c r="H86" s="310"/>
      <c r="I86" s="310"/>
      <c r="J86" s="310"/>
      <c r="L86" s="405"/>
      <c r="M86" s="425">
        <v>35</v>
      </c>
      <c r="N86" s="425">
        <v>339196.98995500611</v>
      </c>
      <c r="O86" s="426">
        <v>4.6471863795750539E-3</v>
      </c>
      <c r="P86" s="425">
        <v>8017.0710972874786</v>
      </c>
      <c r="Q86" s="405"/>
      <c r="R86" s="405"/>
      <c r="S86" s="405"/>
      <c r="T86" s="405"/>
      <c r="U86" s="405"/>
      <c r="V86" s="405"/>
      <c r="W86" s="405"/>
      <c r="X86" s="405"/>
      <c r="Y86" s="405"/>
      <c r="Z86" s="405"/>
      <c r="AA86" s="405"/>
      <c r="AB86" s="405"/>
      <c r="AC86" s="405"/>
      <c r="AD86" s="405"/>
      <c r="AE86" s="405"/>
      <c r="AF86" s="405"/>
      <c r="AG86" s="405"/>
      <c r="AH86" s="405"/>
      <c r="AI86" s="405"/>
      <c r="AJ86" s="405"/>
      <c r="AK86" s="405"/>
      <c r="AL86" s="405"/>
      <c r="AM86" s="405"/>
    </row>
    <row r="87" spans="1:39">
      <c r="A87" s="310"/>
      <c r="B87" s="310" t="s">
        <v>111</v>
      </c>
      <c r="C87" s="310">
        <v>34</v>
      </c>
      <c r="D87" s="438">
        <v>159704133.08919233</v>
      </c>
      <c r="E87" s="310">
        <v>1859960425.35218</v>
      </c>
      <c r="F87" s="439">
        <v>11.646288604900541</v>
      </c>
      <c r="G87" s="310"/>
      <c r="H87" s="310"/>
      <c r="I87" s="310"/>
      <c r="J87" s="310"/>
      <c r="L87" s="405"/>
      <c r="M87" s="425">
        <v>36</v>
      </c>
      <c r="N87" s="425">
        <v>31554.999958015884</v>
      </c>
      <c r="O87" s="426">
        <v>4.3232095317778207E-4</v>
      </c>
      <c r="P87" s="425">
        <v>860.59090794588985</v>
      </c>
      <c r="Q87" s="405"/>
      <c r="R87" s="405"/>
      <c r="S87" s="405"/>
      <c r="T87" s="405"/>
      <c r="U87" s="405"/>
      <c r="V87" s="405"/>
      <c r="W87" s="405"/>
      <c r="X87" s="405"/>
      <c r="Y87" s="405"/>
      <c r="Z87" s="405"/>
      <c r="AA87" s="405"/>
      <c r="AB87" s="405"/>
      <c r="AC87" s="405"/>
      <c r="AD87" s="405"/>
      <c r="AE87" s="405"/>
      <c r="AF87" s="405"/>
      <c r="AG87" s="405"/>
      <c r="AH87" s="405"/>
      <c r="AI87" s="405"/>
      <c r="AJ87" s="405"/>
      <c r="AK87" s="405"/>
      <c r="AL87" s="405"/>
      <c r="AM87" s="405"/>
    </row>
    <row r="88" spans="1:39">
      <c r="A88" s="310"/>
      <c r="B88" s="310" t="s">
        <v>112</v>
      </c>
      <c r="C88" s="310">
        <v>4</v>
      </c>
      <c r="D88" s="438">
        <v>31550759.910807587</v>
      </c>
      <c r="E88" s="310">
        <v>49546379.852358915</v>
      </c>
      <c r="F88" s="439">
        <v>1.570370412390194</v>
      </c>
      <c r="G88" s="310"/>
      <c r="H88" s="310"/>
      <c r="I88" s="310"/>
      <c r="J88" s="310"/>
      <c r="L88" s="405"/>
      <c r="M88" s="425">
        <v>40</v>
      </c>
      <c r="N88" s="425">
        <v>1197935.0247872323</v>
      </c>
      <c r="O88" s="426">
        <v>1.6412372443356846E-2</v>
      </c>
      <c r="P88" s="425">
        <v>26192.680436632909</v>
      </c>
      <c r="Q88" s="405"/>
      <c r="R88" s="405"/>
      <c r="S88" s="405"/>
      <c r="T88" s="405"/>
      <c r="U88" s="405"/>
      <c r="V88" s="405"/>
      <c r="W88" s="405"/>
      <c r="X88" s="405"/>
      <c r="Y88" s="405"/>
      <c r="Z88" s="405"/>
      <c r="AA88" s="405"/>
      <c r="AB88" s="405"/>
      <c r="AC88" s="405"/>
      <c r="AD88" s="405"/>
      <c r="AE88" s="405"/>
      <c r="AF88" s="405"/>
      <c r="AG88" s="405"/>
      <c r="AH88" s="405"/>
      <c r="AI88" s="405"/>
      <c r="AJ88" s="405"/>
      <c r="AK88" s="405"/>
      <c r="AL88" s="405"/>
      <c r="AM88" s="405"/>
    </row>
    <row r="89" spans="1:39">
      <c r="A89" s="310"/>
      <c r="B89" s="310" t="s">
        <v>113</v>
      </c>
      <c r="C89" s="310">
        <v>37</v>
      </c>
      <c r="D89" s="438">
        <v>133953325</v>
      </c>
      <c r="E89" s="310">
        <v>1132853983.7101481</v>
      </c>
      <c r="F89" s="439">
        <v>8.4570799844658442</v>
      </c>
      <c r="G89" s="310"/>
      <c r="H89" s="310"/>
      <c r="I89" s="310"/>
      <c r="J89" s="310"/>
      <c r="L89" s="405"/>
      <c r="M89" s="425">
        <v>41</v>
      </c>
      <c r="N89" s="425">
        <v>508839.85707750323</v>
      </c>
      <c r="O89" s="426">
        <v>6.971387492292193E-3</v>
      </c>
      <c r="P89" s="425">
        <v>11183.29356214289</v>
      </c>
      <c r="Q89" s="405"/>
      <c r="R89" s="405"/>
      <c r="S89" s="405"/>
      <c r="T89" s="405"/>
      <c r="U89" s="405"/>
      <c r="V89" s="405"/>
      <c r="W89" s="405"/>
      <c r="X89" s="405"/>
      <c r="Y89" s="405"/>
      <c r="Z89" s="405"/>
      <c r="AA89" s="405"/>
      <c r="AB89" s="405"/>
      <c r="AC89" s="405"/>
      <c r="AD89" s="405"/>
      <c r="AE89" s="405"/>
      <c r="AF89" s="405"/>
      <c r="AG89" s="405"/>
      <c r="AH89" s="405"/>
      <c r="AI89" s="405"/>
      <c r="AJ89" s="405"/>
      <c r="AK89" s="405"/>
      <c r="AL89" s="405"/>
      <c r="AM89" s="405"/>
    </row>
    <row r="90" spans="1:39">
      <c r="A90" s="310"/>
      <c r="B90" s="310" t="s">
        <v>62</v>
      </c>
      <c r="C90" s="310">
        <v>132</v>
      </c>
      <c r="D90" s="438">
        <v>570929487.99999988</v>
      </c>
      <c r="E90" s="310">
        <v>9318768185.4901543</v>
      </c>
      <c r="F90" s="439">
        <v>16.322099981443166</v>
      </c>
      <c r="G90" s="310"/>
      <c r="H90" s="310"/>
      <c r="I90" s="310"/>
      <c r="J90" s="310"/>
      <c r="L90" s="405"/>
      <c r="M90" s="428">
        <v>42</v>
      </c>
      <c r="N90" s="429">
        <v>4681276.4109328967</v>
      </c>
      <c r="O90" s="430">
        <v>6.4136076145012613E-2</v>
      </c>
      <c r="P90" s="431">
        <v>101735.6991761948</v>
      </c>
      <c r="Q90" s="405"/>
      <c r="R90" s="405"/>
      <c r="S90" s="405"/>
      <c r="T90" s="405"/>
      <c r="U90" s="405"/>
      <c r="V90" s="405"/>
      <c r="W90" s="405"/>
      <c r="X90" s="405"/>
      <c r="Y90" s="405"/>
      <c r="Z90" s="405"/>
      <c r="AA90" s="405"/>
      <c r="AB90" s="405"/>
      <c r="AC90" s="405"/>
      <c r="AD90" s="405"/>
      <c r="AE90" s="405"/>
      <c r="AF90" s="405"/>
      <c r="AG90" s="405"/>
      <c r="AH90" s="405"/>
      <c r="AI90" s="405"/>
      <c r="AJ90" s="405"/>
      <c r="AK90" s="405"/>
      <c r="AL90" s="405"/>
      <c r="AM90" s="405"/>
    </row>
    <row r="91" spans="1:39">
      <c r="A91" s="310"/>
      <c r="B91" s="310"/>
      <c r="C91" s="310"/>
      <c r="D91" s="310"/>
      <c r="E91" s="310"/>
      <c r="F91" s="310"/>
      <c r="G91" s="310"/>
      <c r="H91" s="310"/>
      <c r="I91" s="310"/>
      <c r="J91" s="310"/>
      <c r="L91" s="405"/>
      <c r="M91" s="425">
        <v>46</v>
      </c>
      <c r="N91" s="425">
        <v>6199.4419109435421</v>
      </c>
      <c r="O91" s="426">
        <v>8.4935783225332178E-5</v>
      </c>
      <c r="P91" s="425">
        <v>111.55808065965243</v>
      </c>
      <c r="Q91" s="405"/>
      <c r="R91" s="405"/>
      <c r="S91" s="405"/>
      <c r="T91" s="405"/>
      <c r="U91" s="405"/>
      <c r="V91" s="405"/>
      <c r="W91" s="405"/>
      <c r="X91" s="405"/>
      <c r="Y91" s="405"/>
      <c r="Z91" s="405"/>
      <c r="AA91" s="405"/>
      <c r="AB91" s="405"/>
      <c r="AC91" s="405"/>
      <c r="AD91" s="405"/>
      <c r="AE91" s="405"/>
      <c r="AF91" s="405"/>
      <c r="AG91" s="405"/>
      <c r="AH91" s="405"/>
      <c r="AI91" s="405"/>
      <c r="AJ91" s="405"/>
      <c r="AK91" s="405"/>
      <c r="AL91" s="405"/>
      <c r="AM91" s="405"/>
    </row>
    <row r="92" spans="1:39">
      <c r="A92" s="310"/>
      <c r="B92" s="310"/>
      <c r="C92" s="310"/>
      <c r="D92" s="310"/>
      <c r="E92" s="310"/>
      <c r="F92" s="310"/>
      <c r="G92" s="310"/>
      <c r="H92" s="310"/>
      <c r="I92" s="310"/>
      <c r="J92" s="310"/>
      <c r="L92" s="405"/>
      <c r="M92" s="425" t="s">
        <v>62</v>
      </c>
      <c r="N92" s="425">
        <v>72989753.853174016</v>
      </c>
      <c r="O92" s="426">
        <v>1</v>
      </c>
      <c r="P92" s="425">
        <v>2812111.565352831</v>
      </c>
      <c r="Q92" s="405"/>
      <c r="R92" s="405"/>
      <c r="S92" s="405"/>
      <c r="T92" s="405"/>
      <c r="U92" s="405"/>
      <c r="V92" s="405"/>
      <c r="W92" s="405"/>
      <c r="X92" s="405"/>
      <c r="Y92" s="405"/>
      <c r="Z92" s="405"/>
      <c r="AA92" s="405"/>
      <c r="AB92" s="405"/>
      <c r="AC92" s="405"/>
      <c r="AD92" s="405"/>
      <c r="AE92" s="405"/>
      <c r="AF92" s="405"/>
      <c r="AG92" s="405"/>
      <c r="AH92" s="405"/>
      <c r="AI92" s="405"/>
      <c r="AJ92" s="405"/>
      <c r="AK92" s="405"/>
      <c r="AL92" s="405"/>
      <c r="AM92" s="405"/>
    </row>
    <row r="93" spans="1:39">
      <c r="A93" s="310"/>
      <c r="B93" s="310"/>
      <c r="C93" s="310" t="s">
        <v>183</v>
      </c>
      <c r="D93" s="310"/>
      <c r="E93" s="310"/>
      <c r="F93" s="310"/>
      <c r="G93" s="310"/>
      <c r="H93" s="310"/>
      <c r="I93" s="310"/>
      <c r="J93" s="310"/>
      <c r="L93" s="405"/>
      <c r="M93" s="405"/>
      <c r="N93" s="405"/>
      <c r="O93" s="405"/>
      <c r="P93" s="405"/>
      <c r="Q93" s="405"/>
      <c r="R93" s="405"/>
      <c r="S93" s="405"/>
      <c r="T93" s="405"/>
      <c r="U93" s="405"/>
      <c r="V93" s="405"/>
      <c r="W93" s="405"/>
      <c r="X93" s="405"/>
      <c r="Y93" s="405"/>
      <c r="Z93" s="405"/>
      <c r="AA93" s="405"/>
      <c r="AB93" s="405"/>
      <c r="AC93" s="405"/>
      <c r="AD93" s="405"/>
      <c r="AE93" s="405"/>
      <c r="AF93" s="405"/>
      <c r="AG93" s="405"/>
      <c r="AH93" s="405"/>
      <c r="AI93" s="405"/>
      <c r="AJ93" s="405"/>
      <c r="AK93" s="405"/>
      <c r="AL93" s="405"/>
      <c r="AM93" s="405"/>
    </row>
    <row r="94" spans="1:39" ht="51">
      <c r="A94" s="310"/>
      <c r="B94" s="310" t="s">
        <v>59</v>
      </c>
      <c r="C94" s="435" t="s">
        <v>184</v>
      </c>
      <c r="D94" s="435" t="s">
        <v>185</v>
      </c>
      <c r="E94" s="435" t="s">
        <v>188</v>
      </c>
      <c r="F94" s="435"/>
      <c r="G94" s="310"/>
      <c r="H94" s="310"/>
      <c r="I94" s="435" t="s">
        <v>193</v>
      </c>
      <c r="J94" s="310"/>
      <c r="L94" s="405"/>
      <c r="M94" s="405"/>
      <c r="N94" s="405"/>
      <c r="O94" s="405"/>
      <c r="P94" s="405"/>
      <c r="Q94" s="405"/>
      <c r="R94" s="405"/>
      <c r="S94" s="405"/>
      <c r="T94" s="405"/>
      <c r="U94" s="405"/>
      <c r="V94" s="405"/>
      <c r="W94" s="405"/>
      <c r="X94" s="405"/>
      <c r="Y94" s="405"/>
      <c r="Z94" s="405"/>
      <c r="AA94" s="405"/>
      <c r="AB94" s="405"/>
      <c r="AC94" s="405"/>
      <c r="AD94" s="405"/>
      <c r="AE94" s="405"/>
      <c r="AF94" s="405"/>
      <c r="AG94" s="405"/>
      <c r="AH94" s="405"/>
      <c r="AI94" s="405"/>
      <c r="AJ94" s="405"/>
      <c r="AK94" s="405"/>
      <c r="AL94" s="405"/>
      <c r="AM94" s="405"/>
    </row>
    <row r="95" spans="1:39">
      <c r="A95" s="310"/>
      <c r="B95" s="310" t="s">
        <v>28</v>
      </c>
      <c r="C95" s="310">
        <v>77120838</v>
      </c>
      <c r="D95" s="310">
        <v>553801118359.54578</v>
      </c>
      <c r="E95" s="310">
        <v>74</v>
      </c>
      <c r="F95" s="310"/>
      <c r="G95" s="437">
        <v>7180.9530695134017</v>
      </c>
      <c r="H95" s="310"/>
      <c r="I95" s="310"/>
      <c r="J95" s="310"/>
      <c r="L95" s="405"/>
      <c r="M95" s="405"/>
      <c r="N95" s="405"/>
      <c r="O95" s="405"/>
      <c r="P95" s="405"/>
      <c r="Q95" s="405"/>
      <c r="R95" s="405"/>
      <c r="S95" s="405"/>
      <c r="T95" s="405"/>
      <c r="U95" s="405"/>
      <c r="V95" s="405"/>
      <c r="W95" s="405"/>
      <c r="X95" s="405"/>
      <c r="Y95" s="405"/>
      <c r="Z95" s="405"/>
      <c r="AA95" s="405"/>
      <c r="AB95" s="405"/>
      <c r="AC95" s="405"/>
      <c r="AD95" s="405"/>
      <c r="AE95" s="405"/>
      <c r="AF95" s="405"/>
      <c r="AG95" s="405"/>
      <c r="AH95" s="405"/>
      <c r="AI95" s="405"/>
      <c r="AJ95" s="405"/>
      <c r="AK95" s="405"/>
      <c r="AL95" s="405"/>
      <c r="AM95" s="405"/>
    </row>
    <row r="96" spans="1:39">
      <c r="A96" s="310"/>
      <c r="B96" s="310" t="s">
        <v>110</v>
      </c>
      <c r="C96" s="310">
        <v>11691087.999999996</v>
      </c>
      <c r="D96" s="310">
        <v>79695433476.615662</v>
      </c>
      <c r="E96" s="310">
        <v>38</v>
      </c>
      <c r="F96" s="310"/>
      <c r="G96" s="437">
        <v>6816.7679070259064</v>
      </c>
      <c r="H96" s="310"/>
      <c r="I96" s="310"/>
      <c r="J96" s="310"/>
      <c r="L96" s="405"/>
      <c r="M96" s="405"/>
      <c r="N96" s="405"/>
      <c r="O96" s="405"/>
      <c r="P96" s="405"/>
      <c r="Q96" s="405"/>
      <c r="R96" s="405"/>
      <c r="S96" s="405"/>
      <c r="T96" s="405"/>
      <c r="U96" s="405"/>
      <c r="V96" s="405"/>
      <c r="W96" s="405"/>
      <c r="X96" s="405"/>
      <c r="Y96" s="405"/>
      <c r="Z96" s="405"/>
      <c r="AA96" s="405"/>
      <c r="AB96" s="405"/>
      <c r="AC96" s="405"/>
      <c r="AD96" s="405"/>
      <c r="AE96" s="405"/>
      <c r="AF96" s="405"/>
      <c r="AG96" s="405"/>
      <c r="AH96" s="405"/>
      <c r="AI96" s="405"/>
      <c r="AJ96" s="405"/>
      <c r="AK96" s="405"/>
      <c r="AL96" s="405"/>
      <c r="AM96" s="405"/>
    </row>
    <row r="97" spans="1:39">
      <c r="A97" s="310"/>
      <c r="B97" s="310" t="s">
        <v>114</v>
      </c>
      <c r="C97" s="310">
        <v>20538489.216240078</v>
      </c>
      <c r="D97" s="310">
        <v>114811684724.19363</v>
      </c>
      <c r="E97" s="310">
        <v>24</v>
      </c>
      <c r="F97" s="310"/>
      <c r="G97" s="437">
        <v>5590.0744945451188</v>
      </c>
      <c r="H97" s="437">
        <v>7246.0262324543528</v>
      </c>
      <c r="I97" s="310"/>
      <c r="J97" s="310"/>
      <c r="L97" s="405"/>
      <c r="M97" s="405"/>
      <c r="N97" s="405"/>
      <c r="O97" s="405"/>
      <c r="P97" s="405"/>
      <c r="Q97" s="405"/>
      <c r="R97" s="405"/>
      <c r="S97" s="405"/>
      <c r="T97" s="405"/>
      <c r="U97" s="405"/>
      <c r="V97" s="405"/>
      <c r="W97" s="405"/>
      <c r="X97" s="405"/>
      <c r="Y97" s="405"/>
      <c r="Z97" s="405"/>
      <c r="AA97" s="405"/>
      <c r="AB97" s="405"/>
      <c r="AC97" s="405"/>
      <c r="AD97" s="405"/>
      <c r="AE97" s="405"/>
      <c r="AF97" s="405"/>
      <c r="AG97" s="405"/>
      <c r="AH97" s="405"/>
      <c r="AI97" s="405"/>
      <c r="AJ97" s="405"/>
      <c r="AK97" s="405"/>
      <c r="AL97" s="405"/>
      <c r="AM97" s="405"/>
    </row>
    <row r="98" spans="1:39">
      <c r="A98" s="310"/>
      <c r="B98" s="310" t="s">
        <v>111</v>
      </c>
      <c r="C98" s="310">
        <v>26316120.668866519</v>
      </c>
      <c r="D98" s="310">
        <v>197021576115.0278</v>
      </c>
      <c r="E98" s="310">
        <v>8</v>
      </c>
      <c r="F98" s="310"/>
      <c r="G98" s="437">
        <v>7486.7256688070911</v>
      </c>
      <c r="H98" s="437"/>
      <c r="I98" s="310"/>
      <c r="J98" s="310"/>
      <c r="L98" s="405"/>
      <c r="M98" s="405"/>
      <c r="N98" s="405"/>
      <c r="O98" s="405"/>
      <c r="P98" s="405"/>
      <c r="Q98" s="405"/>
      <c r="R98" s="405"/>
      <c r="S98" s="405"/>
      <c r="T98" s="405"/>
      <c r="U98" s="405"/>
      <c r="V98" s="405"/>
      <c r="W98" s="405"/>
      <c r="X98" s="405"/>
      <c r="Y98" s="405"/>
      <c r="Z98" s="405"/>
      <c r="AA98" s="405"/>
      <c r="AB98" s="405"/>
      <c r="AC98" s="405"/>
      <c r="AD98" s="405"/>
      <c r="AE98" s="405"/>
      <c r="AF98" s="405"/>
      <c r="AG98" s="405"/>
      <c r="AH98" s="405"/>
      <c r="AI98" s="405"/>
      <c r="AJ98" s="405"/>
      <c r="AK98" s="405"/>
      <c r="AL98" s="405"/>
      <c r="AM98" s="405"/>
    </row>
    <row r="99" spans="1:39">
      <c r="A99" s="310"/>
      <c r="B99" s="310" t="s">
        <v>112</v>
      </c>
      <c r="C99" s="310">
        <v>18575140.114893399</v>
      </c>
      <c r="D99" s="310">
        <v>162272424043.70874</v>
      </c>
      <c r="E99" s="310">
        <v>4</v>
      </c>
      <c r="F99" s="310"/>
      <c r="G99" s="437">
        <v>8736</v>
      </c>
      <c r="H99" s="437"/>
      <c r="I99" s="310"/>
      <c r="J99" s="310"/>
      <c r="L99" s="405"/>
      <c r="M99" s="405"/>
      <c r="N99" s="405"/>
      <c r="O99" s="405"/>
      <c r="P99" s="405"/>
      <c r="Q99" s="405"/>
      <c r="R99" s="405"/>
      <c r="S99" s="405"/>
      <c r="T99" s="405"/>
      <c r="U99" s="405"/>
      <c r="V99" s="405"/>
      <c r="W99" s="405"/>
      <c r="X99" s="405"/>
      <c r="Y99" s="405"/>
      <c r="Z99" s="405"/>
      <c r="AA99" s="405"/>
      <c r="AB99" s="405"/>
      <c r="AC99" s="405"/>
      <c r="AD99" s="405"/>
      <c r="AE99" s="405"/>
      <c r="AF99" s="405"/>
      <c r="AG99" s="405"/>
      <c r="AH99" s="405"/>
      <c r="AI99" s="405"/>
      <c r="AJ99" s="405"/>
      <c r="AK99" s="405"/>
      <c r="AL99" s="405"/>
      <c r="AM99" s="405"/>
    </row>
    <row r="100" spans="1:39">
      <c r="A100" s="310"/>
      <c r="B100" s="310" t="s">
        <v>62</v>
      </c>
      <c r="C100" s="310">
        <v>77120838</v>
      </c>
      <c r="D100" s="310">
        <v>553801118359.54578</v>
      </c>
      <c r="E100" s="310">
        <v>74</v>
      </c>
      <c r="F100" s="310"/>
      <c r="G100" s="437">
        <v>7180.9530695134017</v>
      </c>
      <c r="H100" s="310"/>
      <c r="I100" s="310"/>
      <c r="J100" s="310"/>
      <c r="L100" s="405"/>
      <c r="M100" s="405"/>
      <c r="N100" s="405"/>
      <c r="O100" s="405"/>
      <c r="P100" s="405"/>
      <c r="Q100" s="405"/>
      <c r="R100" s="405"/>
      <c r="S100" s="405"/>
      <c r="T100" s="405"/>
      <c r="U100" s="405"/>
      <c r="V100" s="405"/>
      <c r="W100" s="405"/>
      <c r="X100" s="405"/>
      <c r="Y100" s="405"/>
      <c r="Z100" s="405"/>
      <c r="AA100" s="405"/>
      <c r="AB100" s="405"/>
      <c r="AC100" s="405"/>
      <c r="AD100" s="405"/>
      <c r="AE100" s="405"/>
      <c r="AF100" s="405"/>
      <c r="AG100" s="405"/>
      <c r="AH100" s="405"/>
      <c r="AI100" s="405"/>
      <c r="AJ100" s="405"/>
      <c r="AK100" s="405"/>
      <c r="AL100" s="405"/>
      <c r="AM100" s="405"/>
    </row>
    <row r="101" spans="1:39">
      <c r="A101" s="310"/>
      <c r="B101" s="310"/>
      <c r="C101" s="310"/>
      <c r="D101" s="310"/>
      <c r="E101" s="310"/>
      <c r="F101" s="310"/>
      <c r="G101" s="310"/>
      <c r="H101" s="310"/>
      <c r="I101" s="310"/>
      <c r="J101" s="310"/>
      <c r="L101" s="405"/>
      <c r="M101" s="405"/>
      <c r="N101" s="405"/>
      <c r="O101" s="405"/>
      <c r="P101" s="405"/>
      <c r="Q101" s="405"/>
      <c r="R101" s="405"/>
      <c r="S101" s="405"/>
      <c r="T101" s="405"/>
      <c r="U101" s="405"/>
      <c r="V101" s="405"/>
      <c r="W101" s="405"/>
      <c r="X101" s="405"/>
      <c r="Y101" s="405"/>
      <c r="Z101" s="405"/>
      <c r="AA101" s="405"/>
      <c r="AB101" s="405"/>
      <c r="AC101" s="405"/>
      <c r="AD101" s="405"/>
      <c r="AE101" s="405"/>
      <c r="AF101" s="405"/>
      <c r="AG101" s="405"/>
      <c r="AH101" s="405"/>
      <c r="AI101" s="405"/>
      <c r="AJ101" s="405"/>
      <c r="AK101" s="405"/>
      <c r="AL101" s="405"/>
      <c r="AM101" s="405"/>
    </row>
    <row r="102" spans="1:39">
      <c r="A102" s="310"/>
      <c r="B102" s="310"/>
      <c r="C102" s="310"/>
      <c r="D102" s="310"/>
      <c r="E102" s="310"/>
      <c r="F102" s="310"/>
      <c r="G102" s="310"/>
      <c r="H102" s="310"/>
      <c r="I102" s="310"/>
      <c r="J102" s="310"/>
      <c r="L102" s="405"/>
      <c r="M102" s="405"/>
      <c r="N102" s="405"/>
      <c r="O102" s="405"/>
      <c r="P102" s="405"/>
      <c r="Q102" s="405"/>
      <c r="R102" s="405"/>
      <c r="S102" s="405"/>
      <c r="T102" s="405"/>
      <c r="U102" s="405"/>
      <c r="V102" s="405"/>
      <c r="W102" s="405"/>
      <c r="X102" s="405"/>
      <c r="Y102" s="405"/>
      <c r="Z102" s="405"/>
      <c r="AA102" s="405"/>
      <c r="AB102" s="405"/>
      <c r="AC102" s="405"/>
      <c r="AD102" s="405"/>
      <c r="AE102" s="405"/>
      <c r="AF102" s="405"/>
      <c r="AG102" s="405"/>
      <c r="AH102" s="405"/>
      <c r="AI102" s="405"/>
      <c r="AJ102" s="405"/>
      <c r="AK102" s="405"/>
      <c r="AL102" s="405"/>
      <c r="AM102" s="405"/>
    </row>
    <row r="103" spans="1:39">
      <c r="A103" s="310"/>
      <c r="B103" s="310"/>
      <c r="C103" s="310" t="s">
        <v>183</v>
      </c>
      <c r="D103" s="310"/>
      <c r="E103" s="310"/>
      <c r="F103" s="310"/>
      <c r="G103" s="310"/>
      <c r="H103" s="310"/>
      <c r="I103" s="310"/>
      <c r="J103" s="310"/>
      <c r="L103" s="405"/>
      <c r="M103" s="405"/>
      <c r="N103" s="405"/>
      <c r="O103" s="405"/>
      <c r="P103" s="405"/>
      <c r="Q103" s="405"/>
      <c r="R103" s="405"/>
      <c r="S103" s="405"/>
      <c r="T103" s="405"/>
      <c r="U103" s="405"/>
      <c r="V103" s="405"/>
      <c r="W103" s="405"/>
      <c r="X103" s="405"/>
      <c r="Y103" s="405"/>
      <c r="Z103" s="405"/>
      <c r="AA103" s="405"/>
      <c r="AB103" s="405"/>
      <c r="AC103" s="405"/>
      <c r="AD103" s="405"/>
      <c r="AE103" s="405"/>
      <c r="AF103" s="405"/>
      <c r="AG103" s="405"/>
      <c r="AH103" s="405"/>
      <c r="AI103" s="405"/>
      <c r="AJ103" s="405"/>
      <c r="AK103" s="405"/>
      <c r="AL103" s="405"/>
      <c r="AM103" s="405"/>
    </row>
    <row r="104" spans="1:39" ht="38.25">
      <c r="A104" s="310"/>
      <c r="B104" s="310" t="s">
        <v>59</v>
      </c>
      <c r="C104" s="435" t="s">
        <v>184</v>
      </c>
      <c r="D104" s="435" t="s">
        <v>190</v>
      </c>
      <c r="E104" s="435" t="s">
        <v>189</v>
      </c>
      <c r="F104" s="435"/>
      <c r="G104" s="310"/>
      <c r="H104" s="310"/>
      <c r="I104" s="435" t="s">
        <v>193</v>
      </c>
      <c r="J104" s="310"/>
      <c r="L104" s="405"/>
      <c r="M104" s="405"/>
      <c r="N104" s="405"/>
      <c r="O104" s="405"/>
      <c r="P104" s="405"/>
      <c r="Q104" s="405"/>
      <c r="R104" s="405"/>
      <c r="S104" s="405"/>
      <c r="T104" s="405"/>
      <c r="U104" s="405"/>
      <c r="V104" s="405"/>
      <c r="W104" s="405"/>
      <c r="X104" s="405"/>
      <c r="Y104" s="405"/>
      <c r="Z104" s="405"/>
      <c r="AA104" s="405"/>
      <c r="AB104" s="405"/>
      <c r="AC104" s="405"/>
      <c r="AD104" s="405"/>
      <c r="AE104" s="405"/>
      <c r="AF104" s="405"/>
      <c r="AG104" s="405"/>
      <c r="AH104" s="405"/>
      <c r="AI104" s="405"/>
      <c r="AJ104" s="405"/>
      <c r="AK104" s="405"/>
      <c r="AL104" s="405"/>
      <c r="AM104" s="405"/>
    </row>
    <row r="105" spans="1:39">
      <c r="A105" s="310"/>
      <c r="B105" s="310" t="s">
        <v>28</v>
      </c>
      <c r="C105" s="310">
        <v>77120838</v>
      </c>
      <c r="D105" s="310">
        <v>88585503.157569811</v>
      </c>
      <c r="E105" s="310">
        <v>74</v>
      </c>
      <c r="F105" s="310"/>
      <c r="G105" s="310"/>
      <c r="H105" s="310"/>
      <c r="I105" s="310"/>
      <c r="J105" s="310"/>
      <c r="L105" s="405"/>
      <c r="M105" s="405"/>
      <c r="N105" s="405"/>
      <c r="O105" s="405"/>
      <c r="P105" s="405"/>
      <c r="Q105" s="405"/>
      <c r="R105" s="405"/>
      <c r="S105" s="405"/>
      <c r="T105" s="405"/>
      <c r="U105" s="405"/>
      <c r="V105" s="405"/>
      <c r="W105" s="405"/>
      <c r="X105" s="405"/>
      <c r="Y105" s="405"/>
      <c r="Z105" s="405"/>
      <c r="AA105" s="405"/>
      <c r="AB105" s="405"/>
      <c r="AC105" s="405"/>
      <c r="AD105" s="405"/>
      <c r="AE105" s="405"/>
      <c r="AF105" s="405"/>
      <c r="AG105" s="405"/>
      <c r="AH105" s="405"/>
      <c r="AI105" s="405"/>
      <c r="AJ105" s="405"/>
      <c r="AK105" s="405"/>
      <c r="AL105" s="405"/>
      <c r="AM105" s="405"/>
    </row>
    <row r="106" spans="1:39">
      <c r="A106" s="310"/>
      <c r="B106" s="310" t="s">
        <v>110</v>
      </c>
      <c r="C106" s="438">
        <v>11691087.999999996</v>
      </c>
      <c r="D106" s="310">
        <v>13314112.54423131</v>
      </c>
      <c r="E106" s="310">
        <v>38</v>
      </c>
      <c r="F106" s="310"/>
      <c r="G106" s="310"/>
      <c r="H106" s="310"/>
      <c r="I106" s="310"/>
      <c r="J106" s="310"/>
      <c r="L106" s="405"/>
      <c r="M106" s="405"/>
      <c r="N106" s="405"/>
      <c r="O106" s="405"/>
      <c r="P106" s="405"/>
      <c r="Q106" s="405"/>
      <c r="R106" s="405"/>
      <c r="S106" s="405"/>
      <c r="T106" s="405"/>
      <c r="U106" s="405"/>
      <c r="V106" s="405"/>
      <c r="W106" s="405"/>
      <c r="X106" s="405"/>
      <c r="Y106" s="405"/>
      <c r="Z106" s="405"/>
      <c r="AA106" s="405"/>
      <c r="AB106" s="405"/>
      <c r="AC106" s="405"/>
      <c r="AD106" s="405"/>
      <c r="AE106" s="405"/>
      <c r="AF106" s="405"/>
      <c r="AG106" s="405"/>
      <c r="AH106" s="405"/>
      <c r="AI106" s="405"/>
      <c r="AJ106" s="405"/>
      <c r="AK106" s="405"/>
      <c r="AL106" s="405"/>
      <c r="AM106" s="405"/>
    </row>
    <row r="107" spans="1:39">
      <c r="A107" s="310"/>
      <c r="B107" s="310" t="s">
        <v>114</v>
      </c>
      <c r="C107" s="438">
        <v>20538489.216240078</v>
      </c>
      <c r="D107" s="310">
        <v>22680804.204463065</v>
      </c>
      <c r="E107" s="310">
        <v>24</v>
      </c>
      <c r="F107" s="310"/>
      <c r="G107" s="310"/>
      <c r="H107" s="310"/>
      <c r="I107" s="310"/>
      <c r="J107" s="310"/>
      <c r="L107" s="405"/>
      <c r="M107" s="405"/>
      <c r="N107" s="405"/>
      <c r="O107" s="405"/>
      <c r="P107" s="405"/>
      <c r="Q107" s="405"/>
      <c r="R107" s="405"/>
      <c r="S107" s="405"/>
      <c r="T107" s="405"/>
      <c r="U107" s="405"/>
      <c r="V107" s="405"/>
      <c r="W107" s="405"/>
      <c r="X107" s="405"/>
      <c r="Y107" s="405"/>
      <c r="Z107" s="405"/>
      <c r="AA107" s="405"/>
      <c r="AB107" s="405"/>
      <c r="AC107" s="405"/>
      <c r="AD107" s="405"/>
      <c r="AE107" s="405"/>
      <c r="AF107" s="405"/>
      <c r="AG107" s="405"/>
      <c r="AH107" s="405"/>
      <c r="AI107" s="405"/>
      <c r="AJ107" s="405"/>
      <c r="AK107" s="405"/>
      <c r="AL107" s="405"/>
      <c r="AM107" s="405"/>
    </row>
    <row r="108" spans="1:39">
      <c r="A108" s="310"/>
      <c r="B108" s="310" t="s">
        <v>111</v>
      </c>
      <c r="C108" s="438">
        <v>26316120.668866519</v>
      </c>
      <c r="D108" s="310">
        <v>30412742.159074575</v>
      </c>
      <c r="E108" s="310">
        <v>8</v>
      </c>
      <c r="F108" s="310"/>
      <c r="G108" s="310"/>
      <c r="H108" s="310"/>
      <c r="I108" s="310"/>
      <c r="J108" s="310"/>
      <c r="L108" s="405"/>
      <c r="M108" s="405"/>
      <c r="N108" s="405"/>
      <c r="O108" s="405"/>
      <c r="P108" s="405"/>
      <c r="Q108" s="405"/>
      <c r="R108" s="405"/>
      <c r="S108" s="405"/>
      <c r="T108" s="405"/>
      <c r="U108" s="405"/>
      <c r="V108" s="405"/>
      <c r="W108" s="405"/>
      <c r="X108" s="405"/>
      <c r="Y108" s="405"/>
      <c r="Z108" s="405"/>
      <c r="AA108" s="405"/>
      <c r="AB108" s="405"/>
      <c r="AC108" s="405"/>
      <c r="AD108" s="405"/>
      <c r="AE108" s="405"/>
      <c r="AF108" s="405"/>
      <c r="AG108" s="405"/>
      <c r="AH108" s="405"/>
      <c r="AI108" s="405"/>
      <c r="AJ108" s="405"/>
      <c r="AK108" s="405"/>
      <c r="AL108" s="405"/>
      <c r="AM108" s="405"/>
    </row>
    <row r="109" spans="1:39">
      <c r="A109" s="310"/>
      <c r="B109" s="310" t="s">
        <v>112</v>
      </c>
      <c r="C109" s="438">
        <v>18575140.114893399</v>
      </c>
      <c r="D109" s="310">
        <v>22177844.249800853</v>
      </c>
      <c r="E109" s="310">
        <v>4</v>
      </c>
      <c r="F109" s="310"/>
      <c r="G109" s="310"/>
      <c r="H109" s="310"/>
      <c r="I109" s="310"/>
      <c r="J109" s="310"/>
      <c r="L109" s="405"/>
      <c r="M109" s="405"/>
      <c r="N109" s="405"/>
      <c r="O109" s="405"/>
      <c r="P109" s="405"/>
      <c r="Q109" s="405"/>
      <c r="R109" s="405"/>
      <c r="S109" s="405"/>
      <c r="T109" s="405"/>
      <c r="U109" s="405"/>
      <c r="V109" s="405"/>
      <c r="W109" s="405"/>
      <c r="X109" s="405"/>
      <c r="Y109" s="405"/>
      <c r="Z109" s="405"/>
      <c r="AA109" s="405"/>
      <c r="AB109" s="405"/>
      <c r="AC109" s="405"/>
      <c r="AD109" s="405"/>
      <c r="AE109" s="405"/>
      <c r="AF109" s="405"/>
      <c r="AG109" s="405"/>
      <c r="AH109" s="405"/>
      <c r="AI109" s="405"/>
      <c r="AJ109" s="405"/>
      <c r="AK109" s="405"/>
      <c r="AL109" s="405"/>
      <c r="AM109" s="405"/>
    </row>
    <row r="110" spans="1:39">
      <c r="A110" s="310"/>
      <c r="B110" s="310" t="s">
        <v>62</v>
      </c>
      <c r="C110" s="438">
        <v>77120838</v>
      </c>
      <c r="D110" s="310">
        <v>88585503.157569811</v>
      </c>
      <c r="E110" s="310">
        <v>74</v>
      </c>
      <c r="F110" s="310"/>
      <c r="G110" s="310"/>
      <c r="H110" s="310"/>
      <c r="I110" s="310"/>
      <c r="J110" s="310"/>
      <c r="L110" s="405"/>
      <c r="M110" s="405"/>
      <c r="N110" s="405"/>
      <c r="O110" s="405"/>
      <c r="P110" s="405"/>
      <c r="Q110" s="405"/>
      <c r="R110" s="405"/>
      <c r="S110" s="405"/>
      <c r="T110" s="405"/>
      <c r="U110" s="405"/>
      <c r="V110" s="405"/>
      <c r="W110" s="405"/>
      <c r="X110" s="405"/>
      <c r="Y110" s="405"/>
      <c r="Z110" s="405"/>
      <c r="AA110" s="405"/>
      <c r="AB110" s="405"/>
      <c r="AC110" s="405"/>
      <c r="AD110" s="405"/>
      <c r="AE110" s="405"/>
      <c r="AF110" s="405"/>
      <c r="AG110" s="405"/>
      <c r="AH110" s="405"/>
      <c r="AI110" s="405"/>
      <c r="AJ110" s="405"/>
      <c r="AK110" s="405"/>
      <c r="AL110" s="405"/>
      <c r="AM110" s="405"/>
    </row>
    <row r="111" spans="1:39">
      <c r="A111" s="310"/>
      <c r="B111" s="310"/>
      <c r="C111" s="310"/>
      <c r="D111" s="310"/>
      <c r="E111" s="310"/>
      <c r="F111" s="310"/>
      <c r="G111" s="310"/>
      <c r="H111" s="310"/>
      <c r="I111" s="310"/>
      <c r="J111" s="310"/>
      <c r="L111" s="405"/>
      <c r="M111" s="405"/>
      <c r="N111" s="405"/>
      <c r="O111" s="405"/>
      <c r="P111" s="405"/>
      <c r="Q111" s="405"/>
      <c r="R111" s="405"/>
      <c r="S111" s="405"/>
      <c r="T111" s="405"/>
      <c r="U111" s="405"/>
      <c r="V111" s="405"/>
      <c r="W111" s="405"/>
      <c r="X111" s="405"/>
      <c r="Y111" s="405"/>
      <c r="Z111" s="405"/>
      <c r="AA111" s="405"/>
      <c r="AB111" s="405"/>
      <c r="AC111" s="405"/>
      <c r="AD111" s="405"/>
      <c r="AE111" s="405"/>
      <c r="AF111" s="405"/>
      <c r="AG111" s="405"/>
      <c r="AH111" s="405"/>
      <c r="AI111" s="405"/>
      <c r="AJ111" s="405"/>
      <c r="AK111" s="405"/>
      <c r="AL111" s="405"/>
      <c r="AM111" s="405"/>
    </row>
    <row r="112" spans="1:39">
      <c r="A112" s="310"/>
      <c r="B112" s="310"/>
      <c r="C112" s="310"/>
      <c r="D112" s="310"/>
      <c r="E112" s="310"/>
      <c r="F112" s="310"/>
      <c r="G112" s="310"/>
      <c r="H112" s="310"/>
      <c r="I112" s="310"/>
      <c r="J112" s="310"/>
      <c r="L112" s="405"/>
      <c r="M112" s="405"/>
      <c r="N112" s="405"/>
      <c r="O112" s="405"/>
      <c r="P112" s="405"/>
      <c r="Q112" s="405"/>
      <c r="R112" s="405"/>
      <c r="S112" s="405"/>
      <c r="T112" s="405"/>
      <c r="U112" s="405"/>
      <c r="V112" s="405"/>
      <c r="W112" s="405"/>
      <c r="X112" s="405"/>
      <c r="Y112" s="405"/>
      <c r="Z112" s="405"/>
      <c r="AA112" s="405"/>
      <c r="AB112" s="405"/>
      <c r="AC112" s="405"/>
      <c r="AD112" s="405"/>
      <c r="AE112" s="405"/>
      <c r="AF112" s="405"/>
      <c r="AG112" s="405"/>
      <c r="AH112" s="405"/>
      <c r="AI112" s="405"/>
      <c r="AJ112" s="405"/>
      <c r="AK112" s="405"/>
      <c r="AL112" s="405"/>
      <c r="AM112" s="405"/>
    </row>
    <row r="113" spans="1:39">
      <c r="A113" s="310"/>
      <c r="B113" s="310"/>
      <c r="C113" s="310" t="s">
        <v>183</v>
      </c>
      <c r="D113" s="310"/>
      <c r="E113" s="310"/>
      <c r="F113" s="310"/>
      <c r="G113" s="310"/>
      <c r="H113" s="310"/>
      <c r="I113" s="310"/>
      <c r="J113" s="310"/>
      <c r="L113" s="405"/>
      <c r="M113" s="405"/>
      <c r="N113" s="405"/>
      <c r="O113" s="405"/>
      <c r="P113" s="405"/>
      <c r="Q113" s="405"/>
      <c r="R113" s="405"/>
      <c r="S113" s="405"/>
      <c r="T113" s="405"/>
      <c r="U113" s="405"/>
      <c r="V113" s="405"/>
      <c r="W113" s="405"/>
      <c r="X113" s="405"/>
      <c r="Y113" s="405"/>
      <c r="Z113" s="405"/>
      <c r="AA113" s="405"/>
      <c r="AB113" s="405"/>
      <c r="AC113" s="405"/>
      <c r="AD113" s="405"/>
      <c r="AE113" s="405"/>
      <c r="AF113" s="405"/>
      <c r="AG113" s="405"/>
      <c r="AH113" s="405"/>
      <c r="AI113" s="405"/>
      <c r="AJ113" s="405"/>
      <c r="AK113" s="405"/>
      <c r="AL113" s="405"/>
      <c r="AM113" s="405"/>
    </row>
    <row r="114" spans="1:39" ht="14.25" customHeight="1">
      <c r="A114" s="310"/>
      <c r="B114" s="310" t="s">
        <v>59</v>
      </c>
      <c r="C114" s="435" t="s">
        <v>189</v>
      </c>
      <c r="D114" s="435" t="s">
        <v>184</v>
      </c>
      <c r="E114" s="435" t="s">
        <v>192</v>
      </c>
      <c r="F114" s="435"/>
      <c r="G114" s="310"/>
      <c r="H114" s="310"/>
      <c r="I114" s="435" t="s">
        <v>193</v>
      </c>
      <c r="J114" s="310"/>
      <c r="L114" s="405"/>
      <c r="M114" s="405"/>
      <c r="N114" s="405"/>
      <c r="O114" s="405"/>
      <c r="P114" s="405"/>
      <c r="Q114" s="405"/>
      <c r="R114" s="405"/>
      <c r="S114" s="405"/>
      <c r="T114" s="405"/>
      <c r="U114" s="405"/>
      <c r="V114" s="405"/>
      <c r="W114" s="405"/>
      <c r="X114" s="405"/>
      <c r="Y114" s="405"/>
      <c r="Z114" s="405"/>
      <c r="AA114" s="405"/>
      <c r="AB114" s="405"/>
      <c r="AC114" s="405"/>
      <c r="AD114" s="405"/>
      <c r="AE114" s="405"/>
      <c r="AF114" s="405"/>
      <c r="AG114" s="405"/>
      <c r="AH114" s="405"/>
      <c r="AI114" s="405"/>
      <c r="AJ114" s="405"/>
      <c r="AK114" s="405"/>
      <c r="AL114" s="405"/>
      <c r="AM114" s="405"/>
    </row>
    <row r="115" spans="1:39">
      <c r="A115" s="310"/>
      <c r="B115" s="310" t="s">
        <v>28</v>
      </c>
      <c r="C115" s="310">
        <v>74</v>
      </c>
      <c r="D115" s="310">
        <v>77120838</v>
      </c>
      <c r="E115" s="310">
        <v>4393713121.4449043</v>
      </c>
      <c r="F115" s="310"/>
      <c r="G115" s="310"/>
      <c r="H115" s="310"/>
      <c r="I115" s="310"/>
      <c r="J115" s="310"/>
      <c r="L115" s="405"/>
      <c r="M115" s="405"/>
      <c r="N115" s="405"/>
      <c r="O115" s="405"/>
      <c r="P115" s="405"/>
      <c r="Q115" s="405"/>
      <c r="R115" s="405"/>
      <c r="S115" s="405"/>
      <c r="T115" s="405"/>
      <c r="U115" s="405"/>
      <c r="V115" s="405"/>
      <c r="W115" s="405"/>
      <c r="X115" s="405"/>
      <c r="Y115" s="405"/>
      <c r="Z115" s="405"/>
      <c r="AA115" s="405"/>
      <c r="AB115" s="405"/>
      <c r="AC115" s="405"/>
      <c r="AD115" s="405"/>
      <c r="AE115" s="405"/>
      <c r="AF115" s="405"/>
      <c r="AG115" s="405"/>
      <c r="AH115" s="405"/>
      <c r="AI115" s="405"/>
      <c r="AJ115" s="405"/>
      <c r="AK115" s="405"/>
      <c r="AL115" s="405"/>
      <c r="AM115" s="405"/>
    </row>
    <row r="116" spans="1:39">
      <c r="A116" s="310"/>
      <c r="B116" s="310" t="s">
        <v>110</v>
      </c>
      <c r="C116" s="310">
        <v>38</v>
      </c>
      <c r="D116" s="438">
        <v>11691087.999999996</v>
      </c>
      <c r="E116" s="310">
        <v>922451916.96582317</v>
      </c>
      <c r="F116" s="310"/>
      <c r="G116" s="310"/>
      <c r="H116" s="310"/>
      <c r="I116" s="310"/>
      <c r="J116" s="310"/>
      <c r="L116" s="405"/>
      <c r="M116" s="405"/>
      <c r="N116" s="405"/>
      <c r="O116" s="405"/>
      <c r="P116" s="405"/>
      <c r="Q116" s="405"/>
      <c r="R116" s="405"/>
      <c r="S116" s="405"/>
      <c r="T116" s="405"/>
      <c r="U116" s="405"/>
      <c r="V116" s="405"/>
      <c r="W116" s="405"/>
      <c r="X116" s="405"/>
      <c r="Y116" s="405"/>
      <c r="Z116" s="405"/>
      <c r="AA116" s="405"/>
      <c r="AB116" s="405"/>
      <c r="AC116" s="405"/>
      <c r="AD116" s="405"/>
      <c r="AE116" s="405"/>
      <c r="AF116" s="405"/>
      <c r="AG116" s="405"/>
      <c r="AH116" s="405"/>
      <c r="AI116" s="405"/>
      <c r="AJ116" s="405"/>
      <c r="AK116" s="405"/>
      <c r="AL116" s="405"/>
      <c r="AM116" s="405"/>
    </row>
    <row r="117" spans="1:39">
      <c r="A117" s="310"/>
      <c r="B117" s="310" t="s">
        <v>114</v>
      </c>
      <c r="C117" s="310">
        <v>24</v>
      </c>
      <c r="D117" s="438">
        <v>20538489.216240078</v>
      </c>
      <c r="E117" s="310">
        <v>1059031438.9080244</v>
      </c>
      <c r="F117" s="310"/>
      <c r="G117" s="310"/>
      <c r="H117" s="310"/>
      <c r="I117" s="310"/>
      <c r="J117" s="310"/>
      <c r="L117" s="405"/>
      <c r="M117" s="405"/>
      <c r="N117" s="405"/>
      <c r="O117" s="405"/>
      <c r="P117" s="405"/>
      <c r="Q117" s="405"/>
      <c r="R117" s="405"/>
      <c r="S117" s="405"/>
      <c r="T117" s="405"/>
      <c r="U117" s="405"/>
      <c r="V117" s="405"/>
      <c r="W117" s="405"/>
      <c r="X117" s="405"/>
      <c r="Y117" s="405"/>
      <c r="Z117" s="405"/>
      <c r="AA117" s="405"/>
      <c r="AB117" s="405"/>
      <c r="AC117" s="405"/>
      <c r="AD117" s="405"/>
      <c r="AE117" s="405"/>
      <c r="AF117" s="405"/>
      <c r="AG117" s="405"/>
      <c r="AH117" s="405"/>
      <c r="AI117" s="405"/>
      <c r="AJ117" s="405"/>
      <c r="AK117" s="405"/>
      <c r="AL117" s="405"/>
      <c r="AM117" s="405"/>
    </row>
    <row r="118" spans="1:39">
      <c r="A118" s="310"/>
      <c r="B118" s="310" t="s">
        <v>111</v>
      </c>
      <c r="C118" s="310">
        <v>8</v>
      </c>
      <c r="D118" s="438">
        <v>26316120.668866519</v>
      </c>
      <c r="E118" s="310">
        <v>1385785320.5030253</v>
      </c>
      <c r="F118" s="310"/>
      <c r="G118" s="310"/>
      <c r="H118" s="310"/>
      <c r="I118" s="310"/>
      <c r="J118" s="310"/>
      <c r="L118" s="405"/>
      <c r="M118" s="405"/>
      <c r="N118" s="405"/>
      <c r="O118" s="405"/>
      <c r="P118" s="405"/>
      <c r="Q118" s="405"/>
      <c r="R118" s="405"/>
      <c r="S118" s="405"/>
      <c r="T118" s="405"/>
      <c r="U118" s="405"/>
      <c r="V118" s="405"/>
      <c r="W118" s="405"/>
      <c r="X118" s="405"/>
      <c r="Y118" s="405"/>
      <c r="Z118" s="405"/>
      <c r="AA118" s="405"/>
      <c r="AB118" s="405"/>
      <c r="AC118" s="405"/>
      <c r="AD118" s="405"/>
      <c r="AE118" s="405"/>
      <c r="AF118" s="405"/>
      <c r="AG118" s="405"/>
      <c r="AH118" s="405"/>
      <c r="AI118" s="405"/>
      <c r="AJ118" s="405"/>
      <c r="AK118" s="405"/>
      <c r="AL118" s="405"/>
      <c r="AM118" s="405"/>
    </row>
    <row r="119" spans="1:39">
      <c r="A119" s="310"/>
      <c r="B119" s="310" t="s">
        <v>112</v>
      </c>
      <c r="C119" s="310">
        <v>4</v>
      </c>
      <c r="D119" s="438">
        <v>18575140.114893399</v>
      </c>
      <c r="E119" s="310">
        <v>1026444445.0680311</v>
      </c>
      <c r="F119" s="310"/>
      <c r="G119" s="310"/>
      <c r="H119" s="310"/>
      <c r="I119" s="310"/>
      <c r="J119" s="310"/>
      <c r="L119" s="405"/>
      <c r="M119" s="405"/>
      <c r="N119" s="405"/>
      <c r="O119" s="405"/>
      <c r="P119" s="405"/>
      <c r="Q119" s="405"/>
      <c r="R119" s="405"/>
      <c r="S119" s="405"/>
      <c r="T119" s="405"/>
      <c r="U119" s="405"/>
      <c r="V119" s="405"/>
      <c r="W119" s="405"/>
      <c r="X119" s="405"/>
      <c r="Y119" s="405"/>
      <c r="Z119" s="405"/>
      <c r="AA119" s="405"/>
      <c r="AB119" s="405"/>
      <c r="AC119" s="405"/>
      <c r="AD119" s="405"/>
      <c r="AE119" s="405"/>
      <c r="AF119" s="405"/>
      <c r="AG119" s="405"/>
      <c r="AH119" s="405"/>
      <c r="AI119" s="405"/>
      <c r="AJ119" s="405"/>
      <c r="AK119" s="405"/>
      <c r="AL119" s="405"/>
      <c r="AM119" s="405"/>
    </row>
    <row r="120" spans="1:39">
      <c r="A120" s="310"/>
      <c r="B120" s="310" t="s">
        <v>62</v>
      </c>
      <c r="C120" s="310">
        <v>74</v>
      </c>
      <c r="D120" s="438">
        <v>77120838</v>
      </c>
      <c r="E120" s="310">
        <v>4393713121.4449043</v>
      </c>
      <c r="F120" s="310"/>
      <c r="G120" s="310"/>
      <c r="H120" s="310"/>
      <c r="I120" s="310"/>
      <c r="J120" s="310"/>
      <c r="L120" s="405"/>
      <c r="M120" s="405"/>
      <c r="N120" s="405"/>
      <c r="O120" s="405"/>
      <c r="P120" s="405"/>
      <c r="Q120" s="405"/>
      <c r="R120" s="405"/>
      <c r="S120" s="405"/>
      <c r="T120" s="405"/>
      <c r="U120" s="405"/>
      <c r="V120" s="405"/>
      <c r="W120" s="405"/>
      <c r="X120" s="405"/>
      <c r="Y120" s="405"/>
      <c r="Z120" s="405"/>
      <c r="AA120" s="405"/>
      <c r="AB120" s="405"/>
      <c r="AC120" s="405"/>
      <c r="AD120" s="405"/>
      <c r="AE120" s="405"/>
      <c r="AF120" s="405"/>
      <c r="AG120" s="405"/>
      <c r="AH120" s="405"/>
      <c r="AI120" s="405"/>
      <c r="AJ120" s="405"/>
      <c r="AK120" s="405"/>
      <c r="AL120" s="405"/>
      <c r="AM120" s="405"/>
    </row>
    <row r="121" spans="1:39">
      <c r="A121" s="310"/>
      <c r="B121" s="310"/>
      <c r="C121" s="310"/>
      <c r="D121" s="310"/>
      <c r="E121" s="310"/>
      <c r="F121" s="310"/>
      <c r="G121" s="310"/>
      <c r="H121" s="310"/>
      <c r="I121" s="310"/>
      <c r="J121" s="310"/>
      <c r="L121" s="405"/>
      <c r="M121" s="405"/>
      <c r="N121" s="405"/>
      <c r="O121" s="405"/>
      <c r="P121" s="405"/>
      <c r="Q121" s="405"/>
      <c r="R121" s="405"/>
      <c r="S121" s="405"/>
      <c r="T121" s="405"/>
      <c r="U121" s="405"/>
      <c r="V121" s="405"/>
      <c r="W121" s="405"/>
      <c r="X121" s="405"/>
      <c r="Y121" s="405"/>
      <c r="Z121" s="405"/>
      <c r="AA121" s="405"/>
      <c r="AB121" s="405"/>
      <c r="AC121" s="405"/>
      <c r="AD121" s="405"/>
      <c r="AE121" s="405"/>
      <c r="AF121" s="405"/>
      <c r="AG121" s="405"/>
      <c r="AH121" s="405"/>
      <c r="AI121" s="405"/>
      <c r="AJ121" s="405"/>
      <c r="AK121" s="405"/>
      <c r="AL121" s="405"/>
      <c r="AM121" s="405"/>
    </row>
    <row r="122" spans="1:39">
      <c r="A122" s="310"/>
      <c r="B122" s="310"/>
      <c r="C122" s="310"/>
      <c r="D122" s="310"/>
      <c r="E122" s="310"/>
      <c r="F122" s="310"/>
      <c r="G122" s="310"/>
      <c r="H122" s="310"/>
      <c r="I122" s="310"/>
      <c r="J122" s="310"/>
      <c r="L122" s="405"/>
      <c r="M122" s="405"/>
      <c r="N122" s="405"/>
      <c r="O122" s="405"/>
      <c r="P122" s="405"/>
      <c r="Q122" s="405"/>
      <c r="R122" s="405"/>
      <c r="S122" s="405"/>
      <c r="T122" s="405"/>
      <c r="U122" s="405"/>
      <c r="V122" s="405"/>
      <c r="W122" s="405"/>
      <c r="X122" s="405"/>
      <c r="Y122" s="405"/>
      <c r="Z122" s="405"/>
      <c r="AA122" s="405"/>
      <c r="AB122" s="405"/>
      <c r="AC122" s="405"/>
      <c r="AD122" s="405"/>
      <c r="AE122" s="405"/>
      <c r="AF122" s="405"/>
      <c r="AG122" s="405"/>
      <c r="AH122" s="405"/>
      <c r="AI122" s="405"/>
      <c r="AJ122" s="405"/>
      <c r="AK122" s="405"/>
      <c r="AL122" s="405"/>
      <c r="AM122" s="405"/>
    </row>
    <row r="123" spans="1:39">
      <c r="A123" s="310"/>
      <c r="B123" s="310"/>
      <c r="C123" s="310" t="s">
        <v>183</v>
      </c>
      <c r="D123" s="310"/>
      <c r="E123" s="310"/>
      <c r="F123" s="310"/>
      <c r="G123" s="310"/>
      <c r="H123" s="310"/>
      <c r="I123" s="310"/>
      <c r="J123" s="310"/>
      <c r="L123" s="405"/>
      <c r="M123" s="405"/>
      <c r="N123" s="405"/>
      <c r="O123" s="405"/>
      <c r="P123" s="405"/>
      <c r="Q123" s="405"/>
      <c r="R123" s="405"/>
      <c r="S123" s="405"/>
      <c r="T123" s="405"/>
      <c r="U123" s="405"/>
      <c r="V123" s="405"/>
      <c r="W123" s="405"/>
      <c r="X123" s="405"/>
      <c r="Y123" s="405"/>
      <c r="Z123" s="405"/>
      <c r="AA123" s="405"/>
      <c r="AB123" s="405"/>
      <c r="AC123" s="405"/>
      <c r="AD123" s="405"/>
      <c r="AE123" s="405"/>
      <c r="AF123" s="405"/>
      <c r="AG123" s="405"/>
      <c r="AH123" s="405"/>
      <c r="AI123" s="405"/>
      <c r="AJ123" s="405"/>
      <c r="AK123" s="405"/>
      <c r="AL123" s="405"/>
      <c r="AM123" s="405"/>
    </row>
    <row r="124" spans="1:39" ht="16.5" customHeight="1">
      <c r="A124" s="310"/>
      <c r="B124" s="310" t="s">
        <v>59</v>
      </c>
      <c r="C124" s="435" t="s">
        <v>189</v>
      </c>
      <c r="D124" s="435" t="s">
        <v>184</v>
      </c>
      <c r="E124" s="435" t="s">
        <v>191</v>
      </c>
      <c r="F124" s="435"/>
      <c r="G124" s="310"/>
      <c r="H124" s="310"/>
      <c r="I124" s="435" t="s">
        <v>193</v>
      </c>
      <c r="J124" s="310"/>
      <c r="L124" s="405"/>
      <c r="M124" s="405"/>
      <c r="N124" s="405"/>
      <c r="O124" s="405"/>
      <c r="P124" s="405"/>
      <c r="Q124" s="405"/>
      <c r="R124" s="405"/>
      <c r="S124" s="405"/>
      <c r="T124" s="405"/>
      <c r="U124" s="405"/>
      <c r="V124" s="405"/>
      <c r="W124" s="405"/>
      <c r="X124" s="405"/>
      <c r="Y124" s="405"/>
      <c r="Z124" s="405"/>
      <c r="AA124" s="405"/>
      <c r="AB124" s="405"/>
      <c r="AC124" s="405"/>
      <c r="AD124" s="405"/>
      <c r="AE124" s="405"/>
      <c r="AF124" s="405"/>
      <c r="AG124" s="405"/>
      <c r="AH124" s="405"/>
      <c r="AI124" s="405"/>
      <c r="AJ124" s="405"/>
      <c r="AK124" s="405"/>
      <c r="AL124" s="405"/>
      <c r="AM124" s="405"/>
    </row>
    <row r="125" spans="1:39">
      <c r="A125" s="310"/>
      <c r="B125" s="310" t="s">
        <v>28</v>
      </c>
      <c r="C125" s="310">
        <v>74</v>
      </c>
      <c r="D125" s="310">
        <v>77120838</v>
      </c>
      <c r="E125" s="310">
        <v>1328637617.9241118</v>
      </c>
      <c r="F125" s="310"/>
      <c r="G125" s="310"/>
      <c r="H125" s="310"/>
      <c r="I125" s="310"/>
      <c r="J125" s="310"/>
      <c r="L125" s="405"/>
      <c r="M125" s="405"/>
      <c r="N125" s="405"/>
      <c r="O125" s="405"/>
      <c r="P125" s="405"/>
      <c r="Q125" s="405"/>
      <c r="R125" s="405"/>
      <c r="S125" s="405"/>
      <c r="T125" s="405"/>
      <c r="U125" s="405"/>
      <c r="V125" s="405"/>
      <c r="W125" s="405"/>
      <c r="X125" s="405"/>
      <c r="Y125" s="405"/>
      <c r="Z125" s="405"/>
      <c r="AA125" s="405"/>
      <c r="AB125" s="405"/>
      <c r="AC125" s="405"/>
      <c r="AD125" s="405"/>
      <c r="AE125" s="405"/>
      <c r="AF125" s="405"/>
      <c r="AG125" s="405"/>
      <c r="AH125" s="405"/>
      <c r="AI125" s="405"/>
      <c r="AJ125" s="405"/>
      <c r="AK125" s="405"/>
      <c r="AL125" s="405"/>
      <c r="AM125" s="405"/>
    </row>
    <row r="126" spans="1:39">
      <c r="A126" s="310"/>
      <c r="B126" s="310" t="s">
        <v>110</v>
      </c>
      <c r="C126" s="310">
        <v>38</v>
      </c>
      <c r="D126" s="438">
        <v>11691087.999999996</v>
      </c>
      <c r="E126" s="310">
        <v>541435000.9916693</v>
      </c>
      <c r="F126" s="310"/>
      <c r="G126" s="310"/>
      <c r="H126" s="310"/>
      <c r="I126" s="310"/>
      <c r="J126" s="310"/>
      <c r="L126" s="405"/>
      <c r="M126" s="405"/>
      <c r="N126" s="405"/>
      <c r="O126" s="405"/>
      <c r="P126" s="405"/>
      <c r="Q126" s="405"/>
      <c r="R126" s="405"/>
      <c r="S126" s="405"/>
      <c r="T126" s="405"/>
      <c r="U126" s="405"/>
      <c r="V126" s="405"/>
      <c r="W126" s="405"/>
      <c r="X126" s="405"/>
      <c r="Y126" s="405"/>
      <c r="Z126" s="405"/>
      <c r="AA126" s="405"/>
      <c r="AB126" s="405"/>
      <c r="AC126" s="405"/>
      <c r="AD126" s="405"/>
      <c r="AE126" s="405"/>
      <c r="AF126" s="405"/>
      <c r="AG126" s="405"/>
      <c r="AH126" s="405"/>
      <c r="AI126" s="405"/>
      <c r="AJ126" s="405"/>
      <c r="AK126" s="405"/>
      <c r="AL126" s="405"/>
      <c r="AM126" s="405"/>
    </row>
    <row r="127" spans="1:39">
      <c r="A127" s="310"/>
      <c r="B127" s="310" t="s">
        <v>114</v>
      </c>
      <c r="C127" s="310">
        <v>24</v>
      </c>
      <c r="D127" s="438">
        <v>20538489.216240078</v>
      </c>
      <c r="E127" s="310">
        <v>397277008.72017252</v>
      </c>
      <c r="F127" s="310"/>
      <c r="G127" s="310"/>
      <c r="H127" s="310"/>
      <c r="I127" s="310"/>
      <c r="J127" s="310"/>
      <c r="L127" s="405"/>
      <c r="M127" s="405"/>
      <c r="N127" s="405"/>
      <c r="O127" s="405"/>
      <c r="P127" s="405"/>
      <c r="Q127" s="405"/>
      <c r="R127" s="405"/>
      <c r="S127" s="405"/>
      <c r="T127" s="405"/>
      <c r="U127" s="405"/>
      <c r="V127" s="405"/>
      <c r="W127" s="405"/>
      <c r="X127" s="405"/>
      <c r="Y127" s="405"/>
      <c r="Z127" s="405"/>
      <c r="AA127" s="405"/>
      <c r="AB127" s="405"/>
      <c r="AC127" s="405"/>
      <c r="AD127" s="405"/>
      <c r="AE127" s="405"/>
      <c r="AF127" s="405"/>
      <c r="AG127" s="405"/>
      <c r="AH127" s="405"/>
      <c r="AI127" s="405"/>
      <c r="AJ127" s="405"/>
      <c r="AK127" s="405"/>
      <c r="AL127" s="405"/>
      <c r="AM127" s="405"/>
    </row>
    <row r="128" spans="1:39">
      <c r="A128" s="310"/>
      <c r="B128" s="310" t="s">
        <v>111</v>
      </c>
      <c r="C128" s="310">
        <v>8</v>
      </c>
      <c r="D128" s="438">
        <v>26316120.668866519</v>
      </c>
      <c r="E128" s="310">
        <v>83832221.69499898</v>
      </c>
      <c r="F128" s="310"/>
      <c r="G128" s="310"/>
      <c r="H128" s="310"/>
      <c r="I128" s="310"/>
      <c r="J128" s="310"/>
      <c r="L128" s="405"/>
      <c r="M128" s="405"/>
      <c r="N128" s="405"/>
      <c r="O128" s="405"/>
      <c r="P128" s="405"/>
      <c r="Q128" s="405"/>
      <c r="R128" s="405"/>
      <c r="S128" s="405"/>
      <c r="T128" s="405"/>
      <c r="U128" s="405"/>
      <c r="V128" s="405"/>
      <c r="W128" s="405"/>
      <c r="X128" s="405"/>
      <c r="Y128" s="405"/>
      <c r="Z128" s="405"/>
      <c r="AA128" s="405"/>
      <c r="AB128" s="405"/>
      <c r="AC128" s="405"/>
      <c r="AD128" s="405"/>
      <c r="AE128" s="405"/>
      <c r="AF128" s="405"/>
      <c r="AG128" s="405"/>
      <c r="AH128" s="405"/>
      <c r="AI128" s="405"/>
      <c r="AJ128" s="405"/>
      <c r="AK128" s="405"/>
      <c r="AL128" s="405"/>
      <c r="AM128" s="405"/>
    </row>
    <row r="129" spans="1:39">
      <c r="A129" s="310"/>
      <c r="B129" s="310" t="s">
        <v>112</v>
      </c>
      <c r="C129" s="310">
        <v>4</v>
      </c>
      <c r="D129" s="438">
        <v>18575140.114893399</v>
      </c>
      <c r="E129" s="310">
        <v>306093386.51727098</v>
      </c>
      <c r="F129" s="310"/>
      <c r="G129" s="310"/>
      <c r="H129" s="310"/>
      <c r="I129" s="310"/>
      <c r="J129" s="310"/>
      <c r="L129" s="405"/>
      <c r="M129" s="405"/>
      <c r="N129" s="405"/>
      <c r="O129" s="405"/>
      <c r="P129" s="405"/>
      <c r="Q129" s="405"/>
      <c r="R129" s="405"/>
      <c r="S129" s="405"/>
      <c r="T129" s="405"/>
      <c r="U129" s="405"/>
      <c r="V129" s="405"/>
      <c r="W129" s="405"/>
      <c r="X129" s="405"/>
      <c r="Y129" s="405"/>
      <c r="Z129" s="405"/>
      <c r="AA129" s="405"/>
      <c r="AB129" s="405"/>
      <c r="AC129" s="405"/>
      <c r="AD129" s="405"/>
      <c r="AE129" s="405"/>
      <c r="AF129" s="405"/>
      <c r="AG129" s="405"/>
      <c r="AH129" s="405"/>
      <c r="AI129" s="405"/>
      <c r="AJ129" s="405"/>
      <c r="AK129" s="405"/>
      <c r="AL129" s="405"/>
      <c r="AM129" s="405"/>
    </row>
    <row r="130" spans="1:39">
      <c r="A130" s="310"/>
      <c r="B130" s="310" t="s">
        <v>62</v>
      </c>
      <c r="C130" s="310">
        <v>74</v>
      </c>
      <c r="D130" s="438">
        <v>77120838</v>
      </c>
      <c r="E130" s="310">
        <v>1328637617.9241118</v>
      </c>
      <c r="F130" s="310"/>
      <c r="G130" s="310"/>
      <c r="H130" s="310"/>
      <c r="I130" s="310"/>
      <c r="J130" s="310"/>
      <c r="L130" s="405"/>
      <c r="M130" s="405"/>
      <c r="N130" s="405"/>
      <c r="O130" s="405"/>
      <c r="P130" s="405"/>
      <c r="Q130" s="405"/>
      <c r="R130" s="405"/>
      <c r="S130" s="405"/>
      <c r="T130" s="405"/>
      <c r="U130" s="405"/>
      <c r="V130" s="405"/>
      <c r="W130" s="405"/>
      <c r="X130" s="405"/>
      <c r="Y130" s="405"/>
      <c r="Z130" s="405"/>
      <c r="AA130" s="405"/>
      <c r="AB130" s="405"/>
      <c r="AC130" s="405"/>
      <c r="AD130" s="405"/>
      <c r="AE130" s="405"/>
      <c r="AF130" s="405"/>
      <c r="AG130" s="405"/>
      <c r="AH130" s="405"/>
      <c r="AI130" s="405"/>
      <c r="AJ130" s="405"/>
      <c r="AK130" s="405"/>
      <c r="AL130" s="405"/>
      <c r="AM130" s="405"/>
    </row>
    <row r="131" spans="1:39">
      <c r="A131" s="310"/>
      <c r="B131" s="310"/>
      <c r="C131" s="310"/>
      <c r="D131" s="310"/>
      <c r="E131" s="310"/>
      <c r="F131" s="310"/>
      <c r="G131" s="310"/>
      <c r="H131" s="310"/>
      <c r="I131" s="310"/>
      <c r="J131" s="310"/>
      <c r="L131" s="405"/>
      <c r="M131" s="405"/>
      <c r="N131" s="405"/>
      <c r="O131" s="405"/>
      <c r="P131" s="405"/>
      <c r="Q131" s="405"/>
      <c r="R131" s="405"/>
      <c r="S131" s="405"/>
      <c r="T131" s="405"/>
      <c r="U131" s="405"/>
      <c r="V131" s="405"/>
      <c r="W131" s="405"/>
      <c r="X131" s="405"/>
      <c r="Y131" s="405"/>
      <c r="Z131" s="405"/>
      <c r="AA131" s="405"/>
      <c r="AB131" s="405"/>
      <c r="AC131" s="405"/>
      <c r="AD131" s="405"/>
      <c r="AE131" s="405"/>
      <c r="AF131" s="405"/>
      <c r="AG131" s="405"/>
      <c r="AH131" s="405"/>
      <c r="AI131" s="405"/>
      <c r="AJ131" s="405"/>
      <c r="AK131" s="405"/>
      <c r="AL131" s="405"/>
      <c r="AM131" s="405"/>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sheetPr codeName="Sheet6"/>
  <dimension ref="A1:BB276"/>
  <sheetViews>
    <sheetView topLeftCell="A43" workbookViewId="0">
      <selection activeCell="A6" sqref="A6:A7"/>
    </sheetView>
  </sheetViews>
  <sheetFormatPr defaultRowHeight="12.75"/>
  <cols>
    <col min="1" max="1" width="15.42578125" style="29" bestFit="1" customWidth="1"/>
    <col min="2" max="12" width="20.5703125" style="29" bestFit="1" customWidth="1"/>
    <col min="13" max="13" width="9.140625" style="29"/>
    <col min="14" max="14" width="15" style="29" customWidth="1"/>
    <col min="15" max="15" width="9.140625" style="29"/>
    <col min="16" max="16" width="12.42578125" style="29" customWidth="1"/>
    <col min="17" max="17" width="14.42578125" style="29" customWidth="1"/>
    <col min="18" max="18" width="12.85546875" style="29" customWidth="1"/>
    <col min="19" max="21" width="9.140625" style="29"/>
    <col min="22" max="22" width="11.140625" style="29" customWidth="1"/>
    <col min="23" max="23" width="12.28515625" style="29" customWidth="1"/>
    <col min="24" max="25" width="9.140625" style="29"/>
    <col min="26" max="26" width="14.28515625" style="29" customWidth="1"/>
    <col min="27" max="29" width="9.140625" style="29"/>
    <col min="30" max="30" width="11.5703125" style="29" customWidth="1"/>
    <col min="31" max="45" width="9.140625" style="29"/>
    <col min="46" max="46" width="12.28515625" style="29" customWidth="1"/>
    <col min="47" max="16384" width="9.140625" style="29"/>
  </cols>
  <sheetData>
    <row r="1" spans="1:12">
      <c r="A1" s="323" t="s">
        <v>419</v>
      </c>
      <c r="B1" s="322"/>
      <c r="C1" s="322"/>
      <c r="D1" s="322"/>
      <c r="E1" s="322"/>
    </row>
    <row r="2" spans="1:12" ht="18" customHeight="1">
      <c r="A2" s="324"/>
    </row>
    <row r="3" spans="1:12" ht="18" customHeight="1">
      <c r="A3" s="324"/>
    </row>
    <row r="4" spans="1:12" ht="18" customHeight="1">
      <c r="A4" s="28" t="s">
        <v>67</v>
      </c>
    </row>
    <row r="5" spans="1:12" ht="18" customHeight="1">
      <c r="A5" s="572" t="s">
        <v>68</v>
      </c>
      <c r="B5" s="573"/>
      <c r="C5" s="573"/>
      <c r="D5" s="573"/>
      <c r="E5" s="573"/>
      <c r="F5" s="573"/>
      <c r="G5" s="573"/>
      <c r="H5" s="573"/>
      <c r="I5" s="573"/>
      <c r="J5" s="573"/>
      <c r="K5" s="573"/>
      <c r="L5" s="574"/>
    </row>
    <row r="6" spans="1:12" ht="18" customHeight="1">
      <c r="A6" s="575" t="s">
        <v>69</v>
      </c>
      <c r="B6" s="572" t="s">
        <v>70</v>
      </c>
      <c r="C6" s="573"/>
      <c r="D6" s="573"/>
      <c r="E6" s="573"/>
      <c r="F6" s="573"/>
      <c r="G6" s="573"/>
      <c r="H6" s="573"/>
      <c r="I6" s="573"/>
      <c r="J6" s="573"/>
      <c r="K6" s="573"/>
      <c r="L6" s="574"/>
    </row>
    <row r="7" spans="1:12" ht="18" customHeight="1">
      <c r="A7" s="576"/>
      <c r="B7" s="30" t="s">
        <v>10</v>
      </c>
      <c r="C7" s="30" t="s">
        <v>28</v>
      </c>
      <c r="D7" s="30" t="s">
        <v>13</v>
      </c>
      <c r="E7" s="30" t="s">
        <v>31</v>
      </c>
      <c r="F7" s="30" t="s">
        <v>9</v>
      </c>
      <c r="G7" s="30" t="s">
        <v>71</v>
      </c>
      <c r="H7" s="30" t="s">
        <v>14</v>
      </c>
      <c r="I7" s="30" t="s">
        <v>72</v>
      </c>
      <c r="J7" s="30" t="s">
        <v>73</v>
      </c>
      <c r="K7" s="30" t="s">
        <v>16</v>
      </c>
      <c r="L7" s="30" t="s">
        <v>44</v>
      </c>
    </row>
    <row r="8" spans="1:12" ht="18" customHeight="1">
      <c r="A8" s="28" t="s">
        <v>74</v>
      </c>
      <c r="B8" s="31">
        <v>0</v>
      </c>
      <c r="C8" s="31">
        <v>0</v>
      </c>
      <c r="D8" s="31">
        <v>0</v>
      </c>
      <c r="E8" s="31">
        <v>0</v>
      </c>
      <c r="F8" s="31">
        <v>3110094</v>
      </c>
      <c r="G8" s="31">
        <v>0</v>
      </c>
      <c r="H8" s="31">
        <v>0</v>
      </c>
      <c r="I8" s="31">
        <v>0</v>
      </c>
      <c r="J8" s="31">
        <v>0</v>
      </c>
      <c r="K8" s="31">
        <v>0</v>
      </c>
      <c r="L8" s="31">
        <v>3110094</v>
      </c>
    </row>
    <row r="9" spans="1:12" ht="18" customHeight="1">
      <c r="A9" s="28" t="s">
        <v>75</v>
      </c>
      <c r="B9" s="31">
        <v>4511607</v>
      </c>
      <c r="C9" s="31">
        <v>0</v>
      </c>
      <c r="D9" s="31">
        <v>0</v>
      </c>
      <c r="E9" s="31">
        <v>0</v>
      </c>
      <c r="F9" s="31">
        <v>0</v>
      </c>
      <c r="G9" s="31">
        <v>0</v>
      </c>
      <c r="H9" s="31">
        <v>0</v>
      </c>
      <c r="I9" s="31">
        <v>0</v>
      </c>
      <c r="J9" s="31">
        <v>0</v>
      </c>
      <c r="K9" s="31">
        <v>5968018</v>
      </c>
      <c r="L9" s="31">
        <v>10479625</v>
      </c>
    </row>
    <row r="10" spans="1:12" ht="18" customHeight="1">
      <c r="A10" s="28" t="s">
        <v>76</v>
      </c>
      <c r="B10" s="31">
        <v>0</v>
      </c>
      <c r="C10" s="31">
        <v>344806</v>
      </c>
      <c r="D10" s="31">
        <v>0</v>
      </c>
      <c r="E10" s="31">
        <v>0</v>
      </c>
      <c r="F10" s="31">
        <v>0</v>
      </c>
      <c r="G10" s="31">
        <v>0</v>
      </c>
      <c r="H10" s="31">
        <v>0</v>
      </c>
      <c r="I10" s="31">
        <v>0</v>
      </c>
      <c r="J10" s="31">
        <v>0</v>
      </c>
      <c r="K10" s="31">
        <v>171648061</v>
      </c>
      <c r="L10" s="31">
        <v>171992867</v>
      </c>
    </row>
    <row r="11" spans="1:12" ht="18" customHeight="1">
      <c r="A11" s="28" t="s">
        <v>77</v>
      </c>
      <c r="B11" s="31">
        <v>6595771</v>
      </c>
      <c r="C11" s="31">
        <v>0</v>
      </c>
      <c r="D11" s="31">
        <v>5119776</v>
      </c>
      <c r="E11" s="31">
        <v>0</v>
      </c>
      <c r="F11" s="31">
        <v>8214482</v>
      </c>
      <c r="G11" s="31">
        <v>0</v>
      </c>
      <c r="H11" s="31">
        <v>0</v>
      </c>
      <c r="I11" s="31">
        <v>0</v>
      </c>
      <c r="J11" s="31">
        <v>0</v>
      </c>
      <c r="K11" s="31">
        <v>5141736</v>
      </c>
      <c r="L11" s="31">
        <v>25071766</v>
      </c>
    </row>
    <row r="12" spans="1:12" ht="18" customHeight="1">
      <c r="A12" s="28" t="s">
        <v>78</v>
      </c>
      <c r="B12" s="31">
        <v>13978488</v>
      </c>
      <c r="C12" s="31">
        <v>392222</v>
      </c>
      <c r="D12" s="31">
        <v>21588151</v>
      </c>
      <c r="E12" s="31">
        <v>2965716</v>
      </c>
      <c r="F12" s="31">
        <v>1010392</v>
      </c>
      <c r="G12" s="31">
        <v>1622167</v>
      </c>
      <c r="H12" s="31">
        <v>3095787</v>
      </c>
      <c r="I12" s="31">
        <v>19440711</v>
      </c>
      <c r="J12" s="31">
        <v>0</v>
      </c>
      <c r="K12" s="31">
        <v>34305257</v>
      </c>
      <c r="L12" s="31">
        <v>98398889</v>
      </c>
    </row>
    <row r="13" spans="1:12" ht="18" customHeight="1">
      <c r="A13" s="28" t="s">
        <v>79</v>
      </c>
      <c r="B13" s="31">
        <v>11087516</v>
      </c>
      <c r="C13" s="31">
        <v>1564526</v>
      </c>
      <c r="D13" s="31">
        <v>11333402</v>
      </c>
      <c r="E13" s="31">
        <v>72921834</v>
      </c>
      <c r="F13" s="31">
        <v>19138633</v>
      </c>
      <c r="G13" s="31">
        <v>11006764</v>
      </c>
      <c r="H13" s="31">
        <v>2921668</v>
      </c>
      <c r="I13" s="31">
        <v>27649250</v>
      </c>
      <c r="J13" s="31">
        <v>8627946</v>
      </c>
      <c r="K13" s="31">
        <v>39727831</v>
      </c>
      <c r="L13" s="31">
        <v>205979369</v>
      </c>
    </row>
    <row r="14" spans="1:12" ht="18" customHeight="1">
      <c r="A14" s="28" t="s">
        <v>80</v>
      </c>
      <c r="B14" s="31">
        <v>31932019</v>
      </c>
      <c r="C14" s="31">
        <v>8116751</v>
      </c>
      <c r="D14" s="31">
        <v>12312725</v>
      </c>
      <c r="E14" s="31">
        <v>70048364</v>
      </c>
      <c r="F14" s="31">
        <v>48476502</v>
      </c>
      <c r="G14" s="31">
        <v>14165606</v>
      </c>
      <c r="H14" s="31">
        <v>5686683</v>
      </c>
      <c r="I14" s="31">
        <v>34137639</v>
      </c>
      <c r="J14" s="31">
        <v>42576288</v>
      </c>
      <c r="K14" s="31">
        <v>29298237</v>
      </c>
      <c r="L14" s="31">
        <v>296750813</v>
      </c>
    </row>
    <row r="15" spans="1:12" ht="18" customHeight="1">
      <c r="A15" s="28" t="s">
        <v>81</v>
      </c>
      <c r="B15" s="31">
        <v>18360443</v>
      </c>
      <c r="C15" s="31">
        <v>1782677</v>
      </c>
      <c r="D15" s="31">
        <v>38910968</v>
      </c>
      <c r="E15" s="31">
        <v>57902292</v>
      </c>
      <c r="F15" s="31">
        <v>27425754</v>
      </c>
      <c r="G15" s="31">
        <v>7585638</v>
      </c>
      <c r="H15" s="31">
        <v>1566684</v>
      </c>
      <c r="I15" s="31">
        <v>41084934</v>
      </c>
      <c r="J15" s="31">
        <v>19767222</v>
      </c>
      <c r="K15" s="31">
        <v>20746985</v>
      </c>
      <c r="L15" s="31">
        <v>235133599</v>
      </c>
    </row>
    <row r="16" spans="1:12" ht="18" customHeight="1">
      <c r="A16" s="28" t="s">
        <v>82</v>
      </c>
      <c r="B16" s="31">
        <v>42197616</v>
      </c>
      <c r="C16" s="31">
        <v>2149610</v>
      </c>
      <c r="D16" s="31">
        <v>5831103</v>
      </c>
      <c r="E16" s="31">
        <v>96544583</v>
      </c>
      <c r="F16" s="31">
        <v>84354750</v>
      </c>
      <c r="G16" s="31">
        <v>8492260</v>
      </c>
      <c r="H16" s="31">
        <v>2469778</v>
      </c>
      <c r="I16" s="31">
        <v>50016274</v>
      </c>
      <c r="J16" s="31">
        <v>36400016</v>
      </c>
      <c r="K16" s="31">
        <v>6499045</v>
      </c>
      <c r="L16" s="31">
        <v>334955035</v>
      </c>
    </row>
    <row r="17" spans="1:12" ht="18" customHeight="1">
      <c r="A17" s="28" t="s">
        <v>83</v>
      </c>
      <c r="B17" s="31">
        <v>65309041</v>
      </c>
      <c r="C17" s="31">
        <v>6014668</v>
      </c>
      <c r="D17" s="31">
        <v>13289610</v>
      </c>
      <c r="E17" s="31">
        <v>58590185</v>
      </c>
      <c r="F17" s="31">
        <v>22312505</v>
      </c>
      <c r="G17" s="31">
        <v>22093673</v>
      </c>
      <c r="H17" s="31">
        <v>6174203</v>
      </c>
      <c r="I17" s="31">
        <v>60064125</v>
      </c>
      <c r="J17" s="31">
        <v>22906614</v>
      </c>
      <c r="K17" s="31">
        <v>68783829</v>
      </c>
      <c r="L17" s="31">
        <v>345538454</v>
      </c>
    </row>
    <row r="18" spans="1:12" ht="18" customHeight="1">
      <c r="A18" s="28" t="s">
        <v>84</v>
      </c>
      <c r="B18" s="31">
        <v>46969122</v>
      </c>
      <c r="C18" s="31">
        <v>20803441</v>
      </c>
      <c r="D18" s="31">
        <v>14820541</v>
      </c>
      <c r="E18" s="31">
        <v>68575526</v>
      </c>
      <c r="F18" s="31">
        <v>19782676</v>
      </c>
      <c r="G18" s="31">
        <v>8752443</v>
      </c>
      <c r="H18" s="31">
        <v>4888768</v>
      </c>
      <c r="I18" s="31">
        <v>22545609</v>
      </c>
      <c r="J18" s="31">
        <v>50224696</v>
      </c>
      <c r="K18" s="31">
        <v>31936004</v>
      </c>
      <c r="L18" s="31">
        <v>289298826</v>
      </c>
    </row>
    <row r="19" spans="1:12" ht="18" customHeight="1">
      <c r="A19" s="28" t="s">
        <v>85</v>
      </c>
      <c r="B19" s="31">
        <v>21445927</v>
      </c>
      <c r="C19" s="31">
        <v>6437400</v>
      </c>
      <c r="D19" s="31">
        <v>9942913</v>
      </c>
      <c r="E19" s="31">
        <v>78029467</v>
      </c>
      <c r="F19" s="31">
        <v>44256009</v>
      </c>
      <c r="G19" s="31">
        <v>7948437</v>
      </c>
      <c r="H19" s="31">
        <v>2506918</v>
      </c>
      <c r="I19" s="31">
        <v>32999880</v>
      </c>
      <c r="J19" s="31">
        <v>15958314</v>
      </c>
      <c r="K19" s="31">
        <v>2444272</v>
      </c>
      <c r="L19" s="31">
        <v>221969537</v>
      </c>
    </row>
    <row r="20" spans="1:12" ht="18" customHeight="1">
      <c r="A20" s="28" t="s">
        <v>86</v>
      </c>
      <c r="B20" s="31">
        <v>35837881</v>
      </c>
      <c r="C20" s="31">
        <v>9647290</v>
      </c>
      <c r="D20" s="31">
        <v>8326739</v>
      </c>
      <c r="E20" s="31">
        <v>72581758</v>
      </c>
      <c r="F20" s="31">
        <v>2279929</v>
      </c>
      <c r="G20" s="31">
        <v>8423381</v>
      </c>
      <c r="H20" s="31">
        <v>2814574</v>
      </c>
      <c r="I20" s="31">
        <v>21412024</v>
      </c>
      <c r="J20" s="31">
        <v>29842143</v>
      </c>
      <c r="K20" s="31">
        <v>25724780</v>
      </c>
      <c r="L20" s="31">
        <v>216890499</v>
      </c>
    </row>
    <row r="21" spans="1:12" ht="18" customHeight="1">
      <c r="A21" s="28" t="s">
        <v>87</v>
      </c>
      <c r="B21" s="31">
        <v>10239709</v>
      </c>
      <c r="C21" s="31">
        <v>3383069</v>
      </c>
      <c r="D21" s="31">
        <v>12738155</v>
      </c>
      <c r="E21" s="31">
        <v>32018153</v>
      </c>
      <c r="F21" s="31">
        <v>4812803</v>
      </c>
      <c r="G21" s="31">
        <v>10420888</v>
      </c>
      <c r="H21" s="31">
        <v>2115924</v>
      </c>
      <c r="I21" s="31">
        <v>71410016</v>
      </c>
      <c r="J21" s="31">
        <v>6076366</v>
      </c>
      <c r="K21" s="31">
        <v>0</v>
      </c>
      <c r="L21" s="31">
        <v>153215081</v>
      </c>
    </row>
    <row r="22" spans="1:12" ht="18" customHeight="1">
      <c r="A22" s="28" t="s">
        <v>88</v>
      </c>
      <c r="B22" s="31">
        <v>14540072</v>
      </c>
      <c r="C22" s="31">
        <v>2505863</v>
      </c>
      <c r="D22" s="31">
        <v>4304101</v>
      </c>
      <c r="E22" s="31">
        <v>38028100</v>
      </c>
      <c r="F22" s="31">
        <v>6740129</v>
      </c>
      <c r="G22" s="31">
        <v>211183</v>
      </c>
      <c r="H22" s="31">
        <v>5850478</v>
      </c>
      <c r="I22" s="31">
        <v>58037360</v>
      </c>
      <c r="J22" s="31">
        <v>2222270</v>
      </c>
      <c r="K22" s="31">
        <v>0</v>
      </c>
      <c r="L22" s="31">
        <v>132439557</v>
      </c>
    </row>
    <row r="23" spans="1:12" ht="18" customHeight="1">
      <c r="A23" s="28" t="s">
        <v>89</v>
      </c>
      <c r="B23" s="31">
        <v>11168187</v>
      </c>
      <c r="C23" s="31">
        <v>9856092</v>
      </c>
      <c r="D23" s="31">
        <v>4931948</v>
      </c>
      <c r="E23" s="31">
        <v>31101876</v>
      </c>
      <c r="F23" s="31">
        <v>1671006</v>
      </c>
      <c r="G23" s="31">
        <v>6028610</v>
      </c>
      <c r="H23" s="31">
        <v>2722406</v>
      </c>
      <c r="I23" s="31">
        <v>33340646</v>
      </c>
      <c r="J23" s="31">
        <v>3521733</v>
      </c>
      <c r="K23" s="31">
        <v>0</v>
      </c>
      <c r="L23" s="31">
        <v>104342503</v>
      </c>
    </row>
    <row r="24" spans="1:12" ht="18" customHeight="1">
      <c r="A24" s="28" t="s">
        <v>90</v>
      </c>
      <c r="B24" s="31">
        <v>11147798</v>
      </c>
      <c r="C24" s="31">
        <v>359848</v>
      </c>
      <c r="D24" s="31">
        <v>2443009</v>
      </c>
      <c r="E24" s="31">
        <v>2516632</v>
      </c>
      <c r="F24" s="31">
        <v>3283907</v>
      </c>
      <c r="G24" s="31">
        <v>1008285</v>
      </c>
      <c r="H24" s="31">
        <v>2359712</v>
      </c>
      <c r="I24" s="31">
        <v>45751152</v>
      </c>
      <c r="J24" s="31">
        <v>0</v>
      </c>
      <c r="K24" s="31">
        <v>0</v>
      </c>
      <c r="L24" s="31">
        <v>68870343</v>
      </c>
    </row>
    <row r="25" spans="1:12" ht="18" customHeight="1">
      <c r="A25" s="28" t="s">
        <v>91</v>
      </c>
      <c r="B25" s="31">
        <v>13334162</v>
      </c>
      <c r="C25" s="31">
        <v>735944</v>
      </c>
      <c r="D25" s="31">
        <v>2998606</v>
      </c>
      <c r="E25" s="31">
        <v>14023648</v>
      </c>
      <c r="F25" s="31">
        <v>6092630</v>
      </c>
      <c r="G25" s="31">
        <v>1710465</v>
      </c>
      <c r="H25" s="31">
        <v>1339875</v>
      </c>
      <c r="I25" s="31">
        <v>11466445</v>
      </c>
      <c r="J25" s="31">
        <v>2007387</v>
      </c>
      <c r="K25" s="31">
        <v>0</v>
      </c>
      <c r="L25" s="31">
        <v>53709162</v>
      </c>
    </row>
    <row r="26" spans="1:12" ht="18" customHeight="1">
      <c r="A26" s="28" t="s">
        <v>92</v>
      </c>
      <c r="B26" s="31">
        <v>2992349</v>
      </c>
      <c r="C26" s="31">
        <v>739728</v>
      </c>
      <c r="D26" s="31">
        <v>952798</v>
      </c>
      <c r="E26" s="31">
        <v>17591078</v>
      </c>
      <c r="F26" s="31">
        <v>1919234</v>
      </c>
      <c r="G26" s="31">
        <v>7984515</v>
      </c>
      <c r="H26" s="31">
        <v>4272298</v>
      </c>
      <c r="I26" s="31">
        <v>12266345</v>
      </c>
      <c r="J26" s="31">
        <v>0</v>
      </c>
      <c r="K26" s="31">
        <v>0</v>
      </c>
      <c r="L26" s="31">
        <v>48718344</v>
      </c>
    </row>
    <row r="27" spans="1:12" ht="18" customHeight="1">
      <c r="A27" s="28" t="s">
        <v>93</v>
      </c>
      <c r="B27" s="31">
        <v>3185265</v>
      </c>
      <c r="C27" s="31">
        <v>1709238</v>
      </c>
      <c r="D27" s="31">
        <v>0</v>
      </c>
      <c r="E27" s="31">
        <v>11996760</v>
      </c>
      <c r="F27" s="31">
        <v>1857784</v>
      </c>
      <c r="G27" s="31">
        <v>0</v>
      </c>
      <c r="H27" s="31">
        <v>0</v>
      </c>
      <c r="I27" s="31">
        <v>11831516</v>
      </c>
      <c r="J27" s="31">
        <v>530072</v>
      </c>
      <c r="K27" s="31">
        <v>0</v>
      </c>
      <c r="L27" s="31">
        <v>31110635</v>
      </c>
    </row>
    <row r="28" spans="1:12" ht="18" customHeight="1">
      <c r="A28" s="28" t="s">
        <v>94</v>
      </c>
      <c r="B28" s="31">
        <v>0</v>
      </c>
      <c r="C28" s="31">
        <v>577664</v>
      </c>
      <c r="D28" s="31">
        <v>636431</v>
      </c>
      <c r="E28" s="31">
        <v>3959348</v>
      </c>
      <c r="F28" s="31">
        <v>4573417</v>
      </c>
      <c r="G28" s="31">
        <v>2306027</v>
      </c>
      <c r="H28" s="31">
        <v>0</v>
      </c>
      <c r="I28" s="31">
        <v>2301347</v>
      </c>
      <c r="J28" s="31">
        <v>0</v>
      </c>
      <c r="K28" s="31">
        <v>0</v>
      </c>
      <c r="L28" s="31">
        <v>14354234</v>
      </c>
    </row>
    <row r="29" spans="1:12" ht="18" customHeight="1">
      <c r="A29" s="28" t="s">
        <v>95</v>
      </c>
      <c r="B29" s="31">
        <v>4039080</v>
      </c>
      <c r="C29" s="31">
        <v>0</v>
      </c>
      <c r="D29" s="31">
        <v>304462</v>
      </c>
      <c r="E29" s="31">
        <v>4962807</v>
      </c>
      <c r="F29" s="31">
        <v>15690162</v>
      </c>
      <c r="G29" s="31">
        <v>2468055</v>
      </c>
      <c r="H29" s="31">
        <v>2250983</v>
      </c>
      <c r="I29" s="31">
        <v>7106909</v>
      </c>
      <c r="J29" s="31">
        <v>0</v>
      </c>
      <c r="K29" s="31">
        <v>0</v>
      </c>
      <c r="L29" s="31">
        <v>36822460</v>
      </c>
    </row>
    <row r="30" spans="1:12" ht="18" customHeight="1">
      <c r="A30" s="28" t="s">
        <v>96</v>
      </c>
      <c r="B30" s="31">
        <v>0</v>
      </c>
      <c r="C30" s="31">
        <v>0</v>
      </c>
      <c r="D30" s="31">
        <v>0</v>
      </c>
      <c r="E30" s="31">
        <v>0</v>
      </c>
      <c r="F30" s="31">
        <v>0</v>
      </c>
      <c r="G30" s="31">
        <v>2932238</v>
      </c>
      <c r="H30" s="31">
        <v>0</v>
      </c>
      <c r="I30" s="31">
        <v>1401075</v>
      </c>
      <c r="J30" s="31">
        <v>0</v>
      </c>
      <c r="K30" s="31">
        <v>0</v>
      </c>
      <c r="L30" s="31">
        <v>4333313</v>
      </c>
    </row>
    <row r="31" spans="1:12" ht="18" customHeight="1">
      <c r="A31" s="28" t="s">
        <v>97</v>
      </c>
      <c r="B31" s="31">
        <v>0</v>
      </c>
      <c r="C31" s="31">
        <v>0</v>
      </c>
      <c r="D31" s="31">
        <v>0</v>
      </c>
      <c r="E31" s="31">
        <v>0</v>
      </c>
      <c r="F31" s="31">
        <v>6431668</v>
      </c>
      <c r="G31" s="31">
        <v>0</v>
      </c>
      <c r="H31" s="31">
        <v>0</v>
      </c>
      <c r="I31" s="31">
        <v>0</v>
      </c>
      <c r="J31" s="31">
        <v>0</v>
      </c>
      <c r="K31" s="31">
        <v>0</v>
      </c>
      <c r="L31" s="31">
        <v>6431668</v>
      </c>
    </row>
    <row r="32" spans="1:12" ht="18" customHeight="1">
      <c r="A32" s="28" t="s">
        <v>98</v>
      </c>
      <c r="B32" s="31">
        <v>0</v>
      </c>
      <c r="C32" s="31">
        <v>0</v>
      </c>
      <c r="D32" s="31">
        <v>0</v>
      </c>
      <c r="E32" s="31">
        <v>0</v>
      </c>
      <c r="F32" s="31">
        <v>0</v>
      </c>
      <c r="G32" s="31">
        <v>0</v>
      </c>
      <c r="H32" s="31">
        <v>0</v>
      </c>
      <c r="I32" s="31">
        <v>1391919</v>
      </c>
      <c r="J32" s="31">
        <v>4692094</v>
      </c>
      <c r="K32" s="31">
        <v>0</v>
      </c>
      <c r="L32" s="31">
        <v>6084013</v>
      </c>
    </row>
    <row r="33" spans="1:12" ht="18" customHeight="1">
      <c r="A33" s="28" t="s">
        <v>99</v>
      </c>
      <c r="B33" s="31">
        <v>0</v>
      </c>
      <c r="C33" s="31">
        <v>0</v>
      </c>
      <c r="D33" s="31">
        <v>255488</v>
      </c>
      <c r="E33" s="31">
        <v>0</v>
      </c>
      <c r="F33" s="31">
        <v>0</v>
      </c>
      <c r="G33" s="31">
        <v>0</v>
      </c>
      <c r="H33" s="31">
        <v>0</v>
      </c>
      <c r="I33" s="31">
        <v>3901608</v>
      </c>
      <c r="J33" s="31">
        <v>0</v>
      </c>
      <c r="K33" s="31">
        <v>0</v>
      </c>
      <c r="L33" s="31">
        <v>4157096</v>
      </c>
    </row>
    <row r="34" spans="1:12" ht="18" customHeight="1">
      <c r="A34" s="28" t="s">
        <v>100</v>
      </c>
      <c r="B34" s="31">
        <v>0</v>
      </c>
      <c r="C34" s="31">
        <v>0</v>
      </c>
      <c r="D34" s="31">
        <v>0</v>
      </c>
      <c r="E34" s="31">
        <v>0</v>
      </c>
      <c r="F34" s="31">
        <v>0</v>
      </c>
      <c r="G34" s="31">
        <v>0</v>
      </c>
      <c r="H34" s="31">
        <v>0</v>
      </c>
      <c r="I34" s="31">
        <v>1372704</v>
      </c>
      <c r="J34" s="31">
        <v>0</v>
      </c>
      <c r="K34" s="31">
        <v>0</v>
      </c>
      <c r="L34" s="31">
        <v>1372704</v>
      </c>
    </row>
    <row r="35" spans="1:12" ht="18" customHeight="1">
      <c r="A35" s="28" t="s">
        <v>44</v>
      </c>
      <c r="B35" s="31">
        <v>368872052</v>
      </c>
      <c r="C35" s="31">
        <v>77120838</v>
      </c>
      <c r="D35" s="31">
        <v>171040928</v>
      </c>
      <c r="E35" s="31">
        <v>734358126</v>
      </c>
      <c r="F35" s="31">
        <v>333434465</v>
      </c>
      <c r="G35" s="31">
        <v>125160636</v>
      </c>
      <c r="H35" s="31">
        <v>53036739</v>
      </c>
      <c r="I35" s="31">
        <v>570929488</v>
      </c>
      <c r="J35" s="31">
        <v>245353161</v>
      </c>
      <c r="K35" s="31">
        <v>442224054</v>
      </c>
      <c r="L35" s="31">
        <v>3121530487</v>
      </c>
    </row>
    <row r="38" spans="1:12">
      <c r="A38" s="28" t="s">
        <v>67</v>
      </c>
    </row>
    <row r="39" spans="1:12">
      <c r="A39" s="572" t="s">
        <v>68</v>
      </c>
      <c r="B39" s="573"/>
      <c r="C39" s="573"/>
      <c r="D39" s="573"/>
      <c r="E39" s="573"/>
      <c r="F39" s="573"/>
      <c r="G39" s="573"/>
      <c r="H39" s="573"/>
      <c r="I39" s="573"/>
      <c r="J39" s="573"/>
      <c r="K39" s="573"/>
      <c r="L39" s="574"/>
    </row>
    <row r="40" spans="1:12">
      <c r="A40" s="575" t="s">
        <v>69</v>
      </c>
      <c r="B40" s="572" t="s">
        <v>70</v>
      </c>
      <c r="C40" s="573"/>
      <c r="D40" s="573"/>
      <c r="E40" s="573"/>
      <c r="F40" s="573"/>
      <c r="G40" s="573"/>
      <c r="H40" s="573"/>
      <c r="I40" s="573"/>
      <c r="J40" s="573"/>
      <c r="K40" s="573"/>
      <c r="L40" s="574"/>
    </row>
    <row r="41" spans="1:12">
      <c r="A41" s="576"/>
      <c r="B41" s="30" t="s">
        <v>10</v>
      </c>
      <c r="C41" s="30" t="s">
        <v>28</v>
      </c>
      <c r="D41" s="30" t="s">
        <v>13</v>
      </c>
      <c r="E41" s="30" t="s">
        <v>31</v>
      </c>
      <c r="F41" s="30" t="s">
        <v>9</v>
      </c>
      <c r="G41" s="30" t="s">
        <v>71</v>
      </c>
      <c r="H41" s="30" t="s">
        <v>14</v>
      </c>
      <c r="I41" s="30" t="s">
        <v>72</v>
      </c>
      <c r="J41" s="30" t="s">
        <v>73</v>
      </c>
      <c r="K41" s="30" t="s">
        <v>16</v>
      </c>
      <c r="L41" s="30" t="s">
        <v>44</v>
      </c>
    </row>
    <row r="42" spans="1:12">
      <c r="A42" s="28" t="s">
        <v>74</v>
      </c>
      <c r="B42" s="32">
        <f>B8/B$35</f>
        <v>0</v>
      </c>
      <c r="C42" s="32">
        <f t="shared" ref="C42:L42" si="0">C8/C$35</f>
        <v>0</v>
      </c>
      <c r="D42" s="32">
        <f t="shared" si="0"/>
        <v>0</v>
      </c>
      <c r="E42" s="32">
        <f t="shared" si="0"/>
        <v>0</v>
      </c>
      <c r="F42" s="32">
        <f t="shared" si="0"/>
        <v>9.327452097670828E-3</v>
      </c>
      <c r="G42" s="32">
        <f t="shared" si="0"/>
        <v>0</v>
      </c>
      <c r="H42" s="32">
        <f t="shared" si="0"/>
        <v>0</v>
      </c>
      <c r="I42" s="32">
        <f t="shared" si="0"/>
        <v>0</v>
      </c>
      <c r="J42" s="32">
        <f t="shared" si="0"/>
        <v>0</v>
      </c>
      <c r="K42" s="32">
        <f t="shared" si="0"/>
        <v>0</v>
      </c>
      <c r="L42" s="32">
        <f t="shared" si="0"/>
        <v>9.963362565101868E-4</v>
      </c>
    </row>
    <row r="43" spans="1:12">
      <c r="A43" s="28" t="s">
        <v>75</v>
      </c>
      <c r="B43" s="32">
        <f t="shared" ref="B43:L58" si="1">B9/B$35</f>
        <v>1.2230818180825475E-2</v>
      </c>
      <c r="C43" s="32">
        <f t="shared" si="1"/>
        <v>0</v>
      </c>
      <c r="D43" s="32">
        <f t="shared" si="1"/>
        <v>0</v>
      </c>
      <c r="E43" s="32">
        <f t="shared" si="1"/>
        <v>0</v>
      </c>
      <c r="F43" s="32">
        <f t="shared" si="1"/>
        <v>0</v>
      </c>
      <c r="G43" s="32">
        <f t="shared" si="1"/>
        <v>0</v>
      </c>
      <c r="H43" s="32">
        <f t="shared" si="1"/>
        <v>0</v>
      </c>
      <c r="I43" s="32">
        <f t="shared" si="1"/>
        <v>0</v>
      </c>
      <c r="J43" s="32">
        <f t="shared" si="1"/>
        <v>0</v>
      </c>
      <c r="K43" s="32">
        <f t="shared" si="1"/>
        <v>1.3495462189399584E-2</v>
      </c>
      <c r="L43" s="32">
        <f t="shared" si="1"/>
        <v>3.3572073198207403E-3</v>
      </c>
    </row>
    <row r="44" spans="1:12">
      <c r="A44" s="28" t="s">
        <v>76</v>
      </c>
      <c r="B44" s="32">
        <f t="shared" si="1"/>
        <v>0</v>
      </c>
      <c r="C44" s="32">
        <f t="shared" si="1"/>
        <v>4.4709835751525415E-3</v>
      </c>
      <c r="D44" s="32">
        <f t="shared" si="1"/>
        <v>0</v>
      </c>
      <c r="E44" s="32">
        <f t="shared" si="1"/>
        <v>0</v>
      </c>
      <c r="F44" s="32">
        <f t="shared" si="1"/>
        <v>0</v>
      </c>
      <c r="G44" s="32">
        <f t="shared" si="1"/>
        <v>0</v>
      </c>
      <c r="H44" s="32">
        <f t="shared" si="1"/>
        <v>0</v>
      </c>
      <c r="I44" s="32">
        <f t="shared" si="1"/>
        <v>0</v>
      </c>
      <c r="J44" s="32">
        <f t="shared" si="1"/>
        <v>0</v>
      </c>
      <c r="K44" s="33">
        <f t="shared" si="1"/>
        <v>0.38814727387036257</v>
      </c>
      <c r="L44" s="32">
        <f t="shared" si="1"/>
        <v>5.5098890661579497E-2</v>
      </c>
    </row>
    <row r="45" spans="1:12">
      <c r="A45" s="28" t="s">
        <v>77</v>
      </c>
      <c r="B45" s="32">
        <f t="shared" si="1"/>
        <v>1.7880918232319753E-2</v>
      </c>
      <c r="C45" s="32">
        <f t="shared" si="1"/>
        <v>0</v>
      </c>
      <c r="D45" s="32">
        <f t="shared" si="1"/>
        <v>2.9933046200497696E-2</v>
      </c>
      <c r="E45" s="32">
        <f t="shared" si="1"/>
        <v>0</v>
      </c>
      <c r="F45" s="32">
        <f t="shared" si="1"/>
        <v>2.4635971569405699E-2</v>
      </c>
      <c r="G45" s="32">
        <f t="shared" si="1"/>
        <v>0</v>
      </c>
      <c r="H45" s="32">
        <f t="shared" si="1"/>
        <v>0</v>
      </c>
      <c r="I45" s="32">
        <f t="shared" si="1"/>
        <v>0</v>
      </c>
      <c r="J45" s="32">
        <f t="shared" si="1"/>
        <v>0</v>
      </c>
      <c r="K45" s="33">
        <f t="shared" si="1"/>
        <v>1.1626993044571023E-2</v>
      </c>
      <c r="L45" s="32">
        <f t="shared" si="1"/>
        <v>8.0318824706067972E-3</v>
      </c>
    </row>
    <row r="46" spans="1:12">
      <c r="A46" s="28" t="s">
        <v>78</v>
      </c>
      <c r="B46" s="32">
        <f t="shared" si="1"/>
        <v>3.7895221186342413E-2</v>
      </c>
      <c r="C46" s="32">
        <f t="shared" si="1"/>
        <v>5.085810919222636E-3</v>
      </c>
      <c r="D46" s="32">
        <f t="shared" si="1"/>
        <v>0.126216287834921</v>
      </c>
      <c r="E46" s="32">
        <f t="shared" si="1"/>
        <v>4.0385145816443247E-3</v>
      </c>
      <c r="F46" s="32">
        <f t="shared" si="1"/>
        <v>3.0302566352881366E-3</v>
      </c>
      <c r="G46" s="32">
        <f t="shared" si="1"/>
        <v>1.2960680385165188E-2</v>
      </c>
      <c r="H46" s="32">
        <f t="shared" si="1"/>
        <v>5.8370613623133956E-2</v>
      </c>
      <c r="I46" s="32">
        <f t="shared" si="1"/>
        <v>3.4050984243434279E-2</v>
      </c>
      <c r="J46" s="32">
        <f t="shared" si="1"/>
        <v>0</v>
      </c>
      <c r="K46" s="33">
        <f t="shared" si="1"/>
        <v>7.7574380429337744E-2</v>
      </c>
      <c r="L46" s="32">
        <f t="shared" si="1"/>
        <v>3.1522642309531924E-2</v>
      </c>
    </row>
    <row r="47" spans="1:12">
      <c r="A47" s="28" t="s">
        <v>79</v>
      </c>
      <c r="B47" s="32">
        <f t="shared" si="1"/>
        <v>3.005789118444788E-2</v>
      </c>
      <c r="C47" s="32">
        <f t="shared" si="1"/>
        <v>2.0286683088168726E-2</v>
      </c>
      <c r="D47" s="32">
        <f t="shared" si="1"/>
        <v>6.6261345354721182E-2</v>
      </c>
      <c r="E47" s="32">
        <f t="shared" si="1"/>
        <v>9.9300098164910894E-2</v>
      </c>
      <c r="F47" s="32">
        <f t="shared" si="1"/>
        <v>5.73984845867688E-2</v>
      </c>
      <c r="G47" s="32">
        <f t="shared" si="1"/>
        <v>8.7941099947750345E-2</v>
      </c>
      <c r="H47" s="32">
        <f t="shared" si="1"/>
        <v>5.5087625202597766E-2</v>
      </c>
      <c r="I47" s="32">
        <f t="shared" si="1"/>
        <v>4.8428484744862221E-2</v>
      </c>
      <c r="J47" s="32">
        <f t="shared" si="1"/>
        <v>3.5165416108089188E-2</v>
      </c>
      <c r="K47" s="33">
        <f t="shared" si="1"/>
        <v>8.9836431647383891E-2</v>
      </c>
      <c r="L47" s="32">
        <f t="shared" si="1"/>
        <v>6.5986659383218127E-2</v>
      </c>
    </row>
    <row r="48" spans="1:12">
      <c r="A48" s="28" t="s">
        <v>80</v>
      </c>
      <c r="B48" s="32">
        <f t="shared" si="1"/>
        <v>8.6566653198220614E-2</v>
      </c>
      <c r="C48" s="32">
        <f t="shared" si="1"/>
        <v>0.10524718364704491</v>
      </c>
      <c r="D48" s="33">
        <f t="shared" si="1"/>
        <v>7.1987010033060628E-2</v>
      </c>
      <c r="E48" s="32">
        <f t="shared" si="1"/>
        <v>9.5387198044023555E-2</v>
      </c>
      <c r="F48" s="32">
        <f t="shared" si="1"/>
        <v>0.14538539679753862</v>
      </c>
      <c r="G48" s="32">
        <f t="shared" si="1"/>
        <v>0.11317940250798982</v>
      </c>
      <c r="H48" s="32">
        <f t="shared" si="1"/>
        <v>0.10722158087434448</v>
      </c>
      <c r="I48" s="32">
        <f t="shared" si="1"/>
        <v>5.9793091296766229E-2</v>
      </c>
      <c r="J48" s="32">
        <f t="shared" si="1"/>
        <v>0.17353062755119752</v>
      </c>
      <c r="K48" s="33">
        <f t="shared" si="1"/>
        <v>6.62520202937672E-2</v>
      </c>
      <c r="L48" s="32">
        <f t="shared" si="1"/>
        <v>9.5065806416389481E-2</v>
      </c>
    </row>
    <row r="49" spans="1:12">
      <c r="A49" s="28" t="s">
        <v>81</v>
      </c>
      <c r="B49" s="32">
        <f t="shared" si="1"/>
        <v>4.977455705969288E-2</v>
      </c>
      <c r="C49" s="32">
        <f t="shared" si="1"/>
        <v>2.3115373824127792E-2</v>
      </c>
      <c r="D49" s="33">
        <f t="shared" si="1"/>
        <v>0.2274950706534988</v>
      </c>
      <c r="E49" s="32">
        <f t="shared" si="1"/>
        <v>7.8847485919969248E-2</v>
      </c>
      <c r="F49" s="33">
        <f t="shared" si="1"/>
        <v>8.2252307061299143E-2</v>
      </c>
      <c r="G49" s="32">
        <f t="shared" si="1"/>
        <v>6.0607218390932437E-2</v>
      </c>
      <c r="H49" s="32">
        <f t="shared" si="1"/>
        <v>2.953959895611229E-2</v>
      </c>
      <c r="I49" s="32">
        <f t="shared" si="1"/>
        <v>7.1961485373479253E-2</v>
      </c>
      <c r="J49" s="33">
        <f t="shared" si="1"/>
        <v>8.0566404440984563E-2</v>
      </c>
      <c r="K49" s="33">
        <f t="shared" si="1"/>
        <v>4.6915098381328665E-2</v>
      </c>
      <c r="L49" s="33">
        <f t="shared" si="1"/>
        <v>7.5326382356104796E-2</v>
      </c>
    </row>
    <row r="50" spans="1:12">
      <c r="A50" s="28" t="s">
        <v>82</v>
      </c>
      <c r="B50" s="33">
        <f t="shared" si="1"/>
        <v>0.11439634900830058</v>
      </c>
      <c r="C50" s="32">
        <f t="shared" si="1"/>
        <v>2.787327077540314E-2</v>
      </c>
      <c r="D50" s="33">
        <f t="shared" si="1"/>
        <v>3.409185782715117E-2</v>
      </c>
      <c r="E50" s="33">
        <f t="shared" si="1"/>
        <v>0.13146798487254704</v>
      </c>
      <c r="F50" s="33">
        <f t="shared" si="1"/>
        <v>0.25298749485899724</v>
      </c>
      <c r="G50" s="33">
        <f t="shared" si="1"/>
        <v>6.7850885641073291E-2</v>
      </c>
      <c r="H50" s="33">
        <f t="shared" si="1"/>
        <v>4.6567304977027338E-2</v>
      </c>
      <c r="I50" s="33">
        <f t="shared" si="1"/>
        <v>8.7604993350772598E-2</v>
      </c>
      <c r="J50" s="33">
        <f t="shared" si="1"/>
        <v>0.14835764027511347</v>
      </c>
      <c r="K50" s="33">
        <f t="shared" si="1"/>
        <v>1.4696272039512352E-2</v>
      </c>
      <c r="L50" s="33">
        <f t="shared" si="1"/>
        <v>0.10730474566721732</v>
      </c>
    </row>
    <row r="51" spans="1:12">
      <c r="A51" s="28" t="s">
        <v>83</v>
      </c>
      <c r="B51" s="33">
        <f t="shared" si="1"/>
        <v>0.17705066200027536</v>
      </c>
      <c r="C51" s="32">
        <f t="shared" si="1"/>
        <v>7.7990179515424876E-2</v>
      </c>
      <c r="D51" s="33">
        <f t="shared" si="1"/>
        <v>7.7698420813058264E-2</v>
      </c>
      <c r="E51" s="33">
        <f t="shared" si="1"/>
        <v>7.978421280518383E-2</v>
      </c>
      <c r="F51" s="33">
        <f t="shared" si="1"/>
        <v>6.6917212652267369E-2</v>
      </c>
      <c r="G51" s="33">
        <f t="shared" si="1"/>
        <v>0.17652253700596407</v>
      </c>
      <c r="H51" s="33">
        <f t="shared" si="1"/>
        <v>0.11641369956776566</v>
      </c>
      <c r="I51" s="33">
        <f t="shared" si="1"/>
        <v>0.10520410359326195</v>
      </c>
      <c r="J51" s="33">
        <f t="shared" si="1"/>
        <v>9.3361805108351542E-2</v>
      </c>
      <c r="K51" s="33">
        <f t="shared" si="1"/>
        <v>0.15554067757698228</v>
      </c>
      <c r="L51" s="33">
        <f t="shared" si="1"/>
        <v>0.11069520398376298</v>
      </c>
    </row>
    <row r="52" spans="1:12">
      <c r="A52" s="28" t="s">
        <v>84</v>
      </c>
      <c r="B52" s="33">
        <f t="shared" si="1"/>
        <v>0.12733174482950527</v>
      </c>
      <c r="C52" s="33">
        <f t="shared" si="1"/>
        <v>0.26975123117827116</v>
      </c>
      <c r="D52" s="33">
        <f t="shared" si="1"/>
        <v>8.6649091380046769E-2</v>
      </c>
      <c r="E52" s="33">
        <f t="shared" si="1"/>
        <v>9.3381585322036734E-2</v>
      </c>
      <c r="F52" s="33">
        <f t="shared" si="1"/>
        <v>5.9330027566286525E-2</v>
      </c>
      <c r="G52" s="33">
        <f t="shared" si="1"/>
        <v>6.9929678209688872E-2</v>
      </c>
      <c r="H52" s="33">
        <f t="shared" si="1"/>
        <v>9.2177009600835372E-2</v>
      </c>
      <c r="I52" s="33">
        <f t="shared" si="1"/>
        <v>3.9489305551511471E-2</v>
      </c>
      <c r="J52" s="33">
        <f t="shared" si="1"/>
        <v>0.20470368425373578</v>
      </c>
      <c r="K52" s="34">
        <f t="shared" si="1"/>
        <v>7.2216795335153794E-2</v>
      </c>
      <c r="L52" s="33">
        <f t="shared" si="1"/>
        <v>9.2678520105704806E-2</v>
      </c>
    </row>
    <row r="53" spans="1:12">
      <c r="A53" s="28" t="s">
        <v>85</v>
      </c>
      <c r="B53" s="33">
        <f t="shared" si="1"/>
        <v>5.813920269568159E-2</v>
      </c>
      <c r="C53" s="33">
        <f t="shared" si="1"/>
        <v>8.3471603355762286E-2</v>
      </c>
      <c r="D53" s="33">
        <f t="shared" si="1"/>
        <v>5.8131776506731771E-2</v>
      </c>
      <c r="E53" s="33">
        <f t="shared" si="1"/>
        <v>0.10625533270125481</v>
      </c>
      <c r="F53" s="33">
        <f t="shared" si="1"/>
        <v>0.13272775806184284</v>
      </c>
      <c r="G53" s="33">
        <f t="shared" si="1"/>
        <v>6.3505885348808869E-2</v>
      </c>
      <c r="H53" s="33">
        <f t="shared" si="1"/>
        <v>4.7267574275258517E-2</v>
      </c>
      <c r="I53" s="33">
        <f t="shared" si="1"/>
        <v>5.7800272526823841E-2</v>
      </c>
      <c r="J53" s="34">
        <f t="shared" si="1"/>
        <v>6.5042218877302341E-2</v>
      </c>
      <c r="K53" s="34">
        <f t="shared" si="1"/>
        <v>5.5272253462720954E-3</v>
      </c>
      <c r="L53" s="33">
        <f t="shared" si="1"/>
        <v>7.1109200414482446E-2</v>
      </c>
    </row>
    <row r="54" spans="1:12">
      <c r="A54" s="28" t="s">
        <v>86</v>
      </c>
      <c r="B54" s="34">
        <f t="shared" si="1"/>
        <v>9.7155316608263945E-2</v>
      </c>
      <c r="C54" s="33">
        <f t="shared" si="1"/>
        <v>0.12509316872308882</v>
      </c>
      <c r="D54" s="34">
        <f t="shared" si="1"/>
        <v>4.8682728147967015E-2</v>
      </c>
      <c r="E54" s="33">
        <f t="shared" si="1"/>
        <v>9.8837005311492934E-2</v>
      </c>
      <c r="F54" s="34">
        <f t="shared" si="1"/>
        <v>6.8377124722244897E-3</v>
      </c>
      <c r="G54" s="33">
        <f t="shared" si="1"/>
        <v>6.7300560856849587E-2</v>
      </c>
      <c r="H54" s="33">
        <f t="shared" si="1"/>
        <v>5.3068383408715981E-2</v>
      </c>
      <c r="I54" s="33">
        <f t="shared" si="1"/>
        <v>3.7503797666867053E-2</v>
      </c>
      <c r="J54" s="34">
        <f t="shared" si="1"/>
        <v>0.12162933983964445</v>
      </c>
      <c r="K54" s="34">
        <f t="shared" si="1"/>
        <v>5.8171372107225991E-2</v>
      </c>
      <c r="L54" s="33">
        <f t="shared" si="1"/>
        <v>6.9482101777723237E-2</v>
      </c>
    </row>
    <row r="55" spans="1:12">
      <c r="A55" s="28" t="s">
        <v>87</v>
      </c>
      <c r="B55" s="34">
        <f t="shared" si="1"/>
        <v>2.7759514293590342E-2</v>
      </c>
      <c r="C55" s="34">
        <f t="shared" si="1"/>
        <v>4.3867119286229744E-2</v>
      </c>
      <c r="D55" s="34">
        <f t="shared" si="1"/>
        <v>7.4474309447151735E-2</v>
      </c>
      <c r="E55" s="34">
        <f t="shared" si="1"/>
        <v>4.3600188881139992E-2</v>
      </c>
      <c r="F55" s="34">
        <f t="shared" si="1"/>
        <v>1.4434029787532611E-2</v>
      </c>
      <c r="G55" s="34">
        <f t="shared" si="1"/>
        <v>8.3260107435056505E-2</v>
      </c>
      <c r="H55" s="33">
        <f t="shared" si="1"/>
        <v>3.9895439272765246E-2</v>
      </c>
      <c r="I55" s="33">
        <f t="shared" si="1"/>
        <v>0.12507676955021807</v>
      </c>
      <c r="J55" s="34">
        <f t="shared" si="1"/>
        <v>2.4765794641626811E-2</v>
      </c>
      <c r="K55" s="34">
        <f t="shared" si="1"/>
        <v>0</v>
      </c>
      <c r="L55" s="34">
        <f t="shared" si="1"/>
        <v>4.90833203898162E-2</v>
      </c>
    </row>
    <row r="56" spans="1:12">
      <c r="A56" s="28" t="s">
        <v>88</v>
      </c>
      <c r="B56" s="34">
        <f t="shared" si="1"/>
        <v>3.9417656938672059E-2</v>
      </c>
      <c r="C56" s="34">
        <f t="shared" si="1"/>
        <v>3.2492683754292193E-2</v>
      </c>
      <c r="D56" s="34">
        <f t="shared" si="1"/>
        <v>2.5164158370328767E-2</v>
      </c>
      <c r="E56" s="34">
        <f t="shared" si="1"/>
        <v>5.1784134543640906E-2</v>
      </c>
      <c r="F56" s="34">
        <f t="shared" si="1"/>
        <v>2.021425409637843E-2</v>
      </c>
      <c r="G56" s="34">
        <f t="shared" si="1"/>
        <v>1.6872956765735835E-3</v>
      </c>
      <c r="H56" s="33">
        <f t="shared" si="1"/>
        <v>0.11030991177643859</v>
      </c>
      <c r="I56" s="33">
        <f t="shared" si="1"/>
        <v>0.10165416434051835</v>
      </c>
      <c r="J56" s="34">
        <f t="shared" si="1"/>
        <v>9.0574337454735303E-3</v>
      </c>
      <c r="K56" s="34">
        <f t="shared" si="1"/>
        <v>0</v>
      </c>
      <c r="L56" s="34">
        <f t="shared" si="1"/>
        <v>4.2427763416555089E-2</v>
      </c>
    </row>
    <row r="57" spans="1:12">
      <c r="A57" s="28" t="s">
        <v>89</v>
      </c>
      <c r="B57" s="34">
        <f t="shared" si="1"/>
        <v>3.0276587612010249E-2</v>
      </c>
      <c r="C57" s="34">
        <f t="shared" si="1"/>
        <v>0.12780063411655357</v>
      </c>
      <c r="D57" s="34">
        <f t="shared" si="1"/>
        <v>2.8834899679683685E-2</v>
      </c>
      <c r="E57" s="34">
        <f t="shared" si="1"/>
        <v>4.2352463871285599E-2</v>
      </c>
      <c r="F57" s="34">
        <f t="shared" si="1"/>
        <v>5.0114975367048517E-3</v>
      </c>
      <c r="G57" s="34">
        <f t="shared" si="1"/>
        <v>4.8166981190475897E-2</v>
      </c>
      <c r="H57" s="34">
        <f t="shared" si="1"/>
        <v>5.1330569173945628E-2</v>
      </c>
      <c r="I57" s="34">
        <f t="shared" si="1"/>
        <v>5.8397134323529637E-2</v>
      </c>
      <c r="J57" s="34">
        <f t="shared" si="1"/>
        <v>1.4353729887343901E-2</v>
      </c>
      <c r="K57" s="34">
        <f t="shared" si="1"/>
        <v>0</v>
      </c>
      <c r="L57" s="34">
        <f t="shared" si="1"/>
        <v>3.3426712772643828E-2</v>
      </c>
    </row>
    <row r="58" spans="1:12">
      <c r="A58" s="28" t="s">
        <v>90</v>
      </c>
      <c r="B58" s="34">
        <f t="shared" si="1"/>
        <v>3.0221313703647029E-2</v>
      </c>
      <c r="C58" s="34">
        <f t="shared" si="1"/>
        <v>4.6660281362606564E-3</v>
      </c>
      <c r="D58" s="34">
        <f t="shared" si="1"/>
        <v>1.4283183730153757E-2</v>
      </c>
      <c r="E58" s="34">
        <f t="shared" si="1"/>
        <v>3.4269818919386479E-3</v>
      </c>
      <c r="F58" s="34">
        <f t="shared" si="1"/>
        <v>9.8487329436685554E-3</v>
      </c>
      <c r="G58" s="34">
        <f t="shared" si="1"/>
        <v>8.0559274243381124E-3</v>
      </c>
      <c r="H58" s="34">
        <f t="shared" si="1"/>
        <v>4.4492026555403415E-2</v>
      </c>
      <c r="I58" s="34">
        <f t="shared" si="1"/>
        <v>8.0134505156265468E-2</v>
      </c>
      <c r="J58" s="34">
        <f t="shared" si="1"/>
        <v>0</v>
      </c>
      <c r="K58" s="34">
        <f t="shared" si="1"/>
        <v>0</v>
      </c>
      <c r="L58" s="34">
        <f t="shared" si="1"/>
        <v>2.2063005082544947E-2</v>
      </c>
    </row>
    <row r="59" spans="1:12">
      <c r="A59" s="28" t="s">
        <v>91</v>
      </c>
      <c r="B59" s="34">
        <f t="shared" ref="B59:L69" si="2">B25/B$35</f>
        <v>3.6148474593569915E-2</v>
      </c>
      <c r="C59" s="34">
        <f t="shared" si="2"/>
        <v>9.5427386305112511E-3</v>
      </c>
      <c r="D59" s="34">
        <f t="shared" si="2"/>
        <v>1.7531511522201282E-2</v>
      </c>
      <c r="E59" s="34">
        <f t="shared" si="2"/>
        <v>1.9096470105649788E-2</v>
      </c>
      <c r="F59" s="34">
        <f t="shared" si="2"/>
        <v>1.8272346261505989E-2</v>
      </c>
      <c r="G59" s="34">
        <f t="shared" si="2"/>
        <v>1.3666157784624872E-2</v>
      </c>
      <c r="H59" s="34">
        <f t="shared" si="2"/>
        <v>2.5263148248990196E-2</v>
      </c>
      <c r="I59" s="34">
        <f t="shared" si="2"/>
        <v>2.0083819877946118E-2</v>
      </c>
      <c r="J59" s="34">
        <f t="shared" si="2"/>
        <v>8.1816227344224026E-3</v>
      </c>
      <c r="K59" s="34">
        <f t="shared" si="2"/>
        <v>0</v>
      </c>
      <c r="L59" s="34">
        <f t="shared" si="2"/>
        <v>1.7206034739586384E-2</v>
      </c>
    </row>
    <row r="60" spans="1:12">
      <c r="A60" s="28" t="s">
        <v>92</v>
      </c>
      <c r="B60" s="34">
        <f t="shared" si="2"/>
        <v>8.1121597143933265E-3</v>
      </c>
      <c r="C60" s="34">
        <f t="shared" si="2"/>
        <v>9.5918044873941847E-3</v>
      </c>
      <c r="D60" s="34">
        <f t="shared" si="2"/>
        <v>5.5705848368643087E-3</v>
      </c>
      <c r="E60" s="34">
        <f t="shared" si="2"/>
        <v>2.3954358748390837E-2</v>
      </c>
      <c r="F60" s="34">
        <f t="shared" si="2"/>
        <v>5.7559556718289459E-3</v>
      </c>
      <c r="G60" s="34">
        <f t="shared" si="2"/>
        <v>6.3794138917606658E-2</v>
      </c>
      <c r="H60" s="34">
        <f t="shared" si="2"/>
        <v>8.0553557412343921E-2</v>
      </c>
      <c r="I60" s="34">
        <f t="shared" si="2"/>
        <v>2.1484868548250567E-2</v>
      </c>
      <c r="J60" s="34">
        <f t="shared" si="2"/>
        <v>0</v>
      </c>
      <c r="K60" s="34">
        <f t="shared" si="2"/>
        <v>0</v>
      </c>
      <c r="L60" s="34">
        <f t="shared" si="2"/>
        <v>1.5607197880300568E-2</v>
      </c>
    </row>
    <row r="61" spans="1:12">
      <c r="A61" s="28" t="s">
        <v>93</v>
      </c>
      <c r="B61" s="34">
        <f t="shared" si="2"/>
        <v>8.6351486449832739E-3</v>
      </c>
      <c r="C61" s="34">
        <f t="shared" si="2"/>
        <v>2.2163114980674872E-2</v>
      </c>
      <c r="D61" s="34">
        <f t="shared" si="2"/>
        <v>0</v>
      </c>
      <c r="E61" s="34">
        <f t="shared" si="2"/>
        <v>1.6336388984139871E-2</v>
      </c>
      <c r="F61" s="34">
        <f t="shared" si="2"/>
        <v>5.5716615857331966E-3</v>
      </c>
      <c r="G61" s="34">
        <f t="shared" si="2"/>
        <v>0</v>
      </c>
      <c r="H61" s="34">
        <f t="shared" si="2"/>
        <v>0</v>
      </c>
      <c r="I61" s="34">
        <f t="shared" si="2"/>
        <v>2.0723252605933013E-2</v>
      </c>
      <c r="J61" s="34">
        <f t="shared" si="2"/>
        <v>2.160444959582159E-3</v>
      </c>
      <c r="K61" s="34">
        <f t="shared" si="2"/>
        <v>0</v>
      </c>
      <c r="L61" s="34">
        <f t="shared" si="2"/>
        <v>9.9664684133517478E-3</v>
      </c>
    </row>
    <row r="62" spans="1:12">
      <c r="A62" s="28" t="s">
        <v>94</v>
      </c>
      <c r="B62" s="34">
        <f t="shared" si="2"/>
        <v>0</v>
      </c>
      <c r="C62" s="34">
        <f t="shared" si="2"/>
        <v>7.4903750397525507E-3</v>
      </c>
      <c r="D62" s="34">
        <f t="shared" si="2"/>
        <v>3.7209281277987452E-3</v>
      </c>
      <c r="E62" s="34">
        <f t="shared" si="2"/>
        <v>5.3915764799476055E-3</v>
      </c>
      <c r="F62" s="34">
        <f t="shared" si="2"/>
        <v>1.3716089606993687E-2</v>
      </c>
      <c r="G62" s="34">
        <f t="shared" si="2"/>
        <v>1.8424538846223186E-2</v>
      </c>
      <c r="H62" s="34">
        <f t="shared" si="2"/>
        <v>0</v>
      </c>
      <c r="I62" s="34">
        <f t="shared" si="2"/>
        <v>4.030877802549235E-3</v>
      </c>
      <c r="J62" s="34">
        <f t="shared" si="2"/>
        <v>0</v>
      </c>
      <c r="K62" s="34">
        <f t="shared" si="2"/>
        <v>0</v>
      </c>
      <c r="L62" s="34">
        <f t="shared" si="2"/>
        <v>4.5984602936860568E-3</v>
      </c>
    </row>
    <row r="63" spans="1:12">
      <c r="A63" s="28" t="s">
        <v>95</v>
      </c>
      <c r="B63" s="34">
        <f t="shared" si="2"/>
        <v>1.0949813026225148E-2</v>
      </c>
      <c r="C63" s="34">
        <f t="shared" si="2"/>
        <v>0</v>
      </c>
      <c r="D63" s="34">
        <f t="shared" si="2"/>
        <v>1.7800534852102767E-3</v>
      </c>
      <c r="E63" s="34">
        <f t="shared" si="2"/>
        <v>6.7580201325368053E-3</v>
      </c>
      <c r="F63" s="34">
        <f t="shared" si="2"/>
        <v>4.7056209381354741E-2</v>
      </c>
      <c r="G63" s="34">
        <f t="shared" si="2"/>
        <v>1.9719099222218716E-2</v>
      </c>
      <c r="H63" s="34">
        <f t="shared" si="2"/>
        <v>4.2441957074321635E-2</v>
      </c>
      <c r="I63" s="34">
        <f t="shared" si="2"/>
        <v>1.2447962750874763E-2</v>
      </c>
      <c r="J63" s="34">
        <f t="shared" si="2"/>
        <v>0</v>
      </c>
      <c r="K63" s="34">
        <f t="shared" si="2"/>
        <v>0</v>
      </c>
      <c r="L63" s="34">
        <f t="shared" si="2"/>
        <v>1.1796283955371153E-2</v>
      </c>
    </row>
    <row r="64" spans="1:12">
      <c r="A64" s="28" t="s">
        <v>96</v>
      </c>
      <c r="B64" s="34">
        <f t="shared" si="2"/>
        <v>0</v>
      </c>
      <c r="C64" s="34">
        <f t="shared" si="2"/>
        <v>0</v>
      </c>
      <c r="D64" s="34">
        <f t="shared" si="2"/>
        <v>0</v>
      </c>
      <c r="E64" s="34">
        <f t="shared" si="2"/>
        <v>0</v>
      </c>
      <c r="F64" s="34">
        <f t="shared" si="2"/>
        <v>0</v>
      </c>
      <c r="G64" s="34">
        <f t="shared" si="2"/>
        <v>2.3427797218927522E-2</v>
      </c>
      <c r="H64" s="34">
        <f t="shared" si="2"/>
        <v>0</v>
      </c>
      <c r="I64" s="34">
        <f t="shared" si="2"/>
        <v>2.4540245852566647E-3</v>
      </c>
      <c r="J64" s="34">
        <f t="shared" si="2"/>
        <v>0</v>
      </c>
      <c r="K64" s="34">
        <f t="shared" si="2"/>
        <v>0</v>
      </c>
      <c r="L64" s="34">
        <f t="shared" si="2"/>
        <v>1.3882014025000295E-3</v>
      </c>
    </row>
    <row r="65" spans="1:49">
      <c r="A65" s="28" t="s">
        <v>97</v>
      </c>
      <c r="B65" s="34">
        <f t="shared" si="2"/>
        <v>0</v>
      </c>
      <c r="C65" s="34">
        <f t="shared" si="2"/>
        <v>0</v>
      </c>
      <c r="D65" s="34">
        <f t="shared" si="2"/>
        <v>0</v>
      </c>
      <c r="E65" s="34">
        <f t="shared" si="2"/>
        <v>0</v>
      </c>
      <c r="F65" s="34">
        <f t="shared" si="2"/>
        <v>1.9289151767799408E-2</v>
      </c>
      <c r="G65" s="34">
        <f t="shared" si="2"/>
        <v>0</v>
      </c>
      <c r="H65" s="34">
        <f t="shared" si="2"/>
        <v>0</v>
      </c>
      <c r="I65" s="34">
        <f t="shared" si="2"/>
        <v>0</v>
      </c>
      <c r="J65" s="34">
        <f t="shared" si="2"/>
        <v>0</v>
      </c>
      <c r="K65" s="34">
        <f t="shared" si="2"/>
        <v>0</v>
      </c>
      <c r="L65" s="34">
        <f t="shared" si="2"/>
        <v>2.0604213307496041E-3</v>
      </c>
    </row>
    <row r="66" spans="1:49">
      <c r="A66" s="28" t="s">
        <v>98</v>
      </c>
      <c r="B66" s="34">
        <f t="shared" si="2"/>
        <v>0</v>
      </c>
      <c r="C66" s="34">
        <f t="shared" si="2"/>
        <v>0</v>
      </c>
      <c r="D66" s="34">
        <f t="shared" si="2"/>
        <v>0</v>
      </c>
      <c r="E66" s="34">
        <f t="shared" si="2"/>
        <v>0</v>
      </c>
      <c r="F66" s="34">
        <f t="shared" si="2"/>
        <v>0</v>
      </c>
      <c r="G66" s="34">
        <f t="shared" si="2"/>
        <v>0</v>
      </c>
      <c r="H66" s="34">
        <f t="shared" si="2"/>
        <v>0</v>
      </c>
      <c r="I66" s="34">
        <f t="shared" si="2"/>
        <v>2.437987578599198E-3</v>
      </c>
      <c r="J66" s="34">
        <f t="shared" si="2"/>
        <v>1.9123837577132336E-2</v>
      </c>
      <c r="K66" s="34">
        <f t="shared" si="2"/>
        <v>0</v>
      </c>
      <c r="L66" s="34">
        <f t="shared" si="2"/>
        <v>1.9490480792475437E-3</v>
      </c>
    </row>
    <row r="67" spans="1:49">
      <c r="A67" s="28" t="s">
        <v>99</v>
      </c>
      <c r="B67" s="34">
        <f t="shared" si="2"/>
        <v>0</v>
      </c>
      <c r="C67" s="34">
        <f t="shared" si="2"/>
        <v>0</v>
      </c>
      <c r="D67" s="34">
        <f t="shared" si="2"/>
        <v>1.4937243558454034E-3</v>
      </c>
      <c r="E67" s="34">
        <f t="shared" si="2"/>
        <v>0</v>
      </c>
      <c r="F67" s="34">
        <f t="shared" si="2"/>
        <v>0</v>
      </c>
      <c r="G67" s="34">
        <f t="shared" si="2"/>
        <v>0</v>
      </c>
      <c r="H67" s="34">
        <f t="shared" si="2"/>
        <v>0</v>
      </c>
      <c r="I67" s="34">
        <f t="shared" si="2"/>
        <v>6.8337825983863006E-3</v>
      </c>
      <c r="J67" s="34">
        <f t="shared" si="2"/>
        <v>0</v>
      </c>
      <c r="K67" s="34">
        <f t="shared" si="2"/>
        <v>0</v>
      </c>
      <c r="L67" s="34">
        <f t="shared" si="2"/>
        <v>1.3317492868683298E-3</v>
      </c>
    </row>
    <row r="68" spans="1:49">
      <c r="A68" s="28" t="s">
        <v>100</v>
      </c>
      <c r="B68" s="34">
        <f t="shared" si="2"/>
        <v>0</v>
      </c>
      <c r="C68" s="34">
        <f t="shared" si="2"/>
        <v>0</v>
      </c>
      <c r="D68" s="34">
        <f t="shared" si="2"/>
        <v>0</v>
      </c>
      <c r="E68" s="34">
        <f t="shared" si="2"/>
        <v>0</v>
      </c>
      <c r="F68" s="34">
        <f t="shared" si="2"/>
        <v>0</v>
      </c>
      <c r="G68" s="34">
        <f t="shared" si="2"/>
        <v>0</v>
      </c>
      <c r="H68" s="34">
        <f t="shared" si="2"/>
        <v>0</v>
      </c>
      <c r="I68" s="34">
        <f t="shared" si="2"/>
        <v>2.4043319338937349E-3</v>
      </c>
      <c r="J68" s="34">
        <f t="shared" si="2"/>
        <v>0</v>
      </c>
      <c r="K68" s="34">
        <f t="shared" si="2"/>
        <v>0</v>
      </c>
      <c r="L68" s="34">
        <f t="shared" si="2"/>
        <v>4.3975351377050317E-4</v>
      </c>
    </row>
    <row r="69" spans="1:49">
      <c r="A69" s="28" t="s">
        <v>44</v>
      </c>
      <c r="B69" s="33">
        <f t="shared" si="2"/>
        <v>1</v>
      </c>
      <c r="C69" s="33">
        <f t="shared" si="2"/>
        <v>1</v>
      </c>
      <c r="D69" s="33">
        <f t="shared" si="2"/>
        <v>1</v>
      </c>
      <c r="E69" s="33">
        <f t="shared" si="2"/>
        <v>1</v>
      </c>
      <c r="F69" s="33">
        <f t="shared" si="2"/>
        <v>1</v>
      </c>
      <c r="G69" s="33">
        <f t="shared" si="2"/>
        <v>1</v>
      </c>
      <c r="H69" s="33">
        <f t="shared" si="2"/>
        <v>1</v>
      </c>
      <c r="I69" s="33">
        <f t="shared" si="2"/>
        <v>1</v>
      </c>
      <c r="J69" s="33">
        <f t="shared" si="2"/>
        <v>1</v>
      </c>
      <c r="K69" s="33">
        <f t="shared" si="2"/>
        <v>1</v>
      </c>
      <c r="L69" s="33">
        <f t="shared" si="2"/>
        <v>1</v>
      </c>
    </row>
    <row r="73" spans="1:49">
      <c r="A73" s="35" t="s">
        <v>101</v>
      </c>
    </row>
    <row r="74" spans="1:49">
      <c r="A74" s="35" t="s">
        <v>102</v>
      </c>
      <c r="B74" s="29">
        <v>0.7</v>
      </c>
      <c r="C74" s="29">
        <v>0.9</v>
      </c>
      <c r="D74" s="29">
        <v>0.5</v>
      </c>
      <c r="E74" s="29">
        <v>0.7</v>
      </c>
      <c r="F74" s="29">
        <v>0.6</v>
      </c>
      <c r="G74" s="29">
        <v>0.7</v>
      </c>
      <c r="H74" s="29">
        <v>0.7</v>
      </c>
      <c r="I74" s="29">
        <v>0.7</v>
      </c>
      <c r="J74" s="29">
        <v>0.6</v>
      </c>
      <c r="K74" s="29">
        <v>0.2</v>
      </c>
      <c r="L74" s="29">
        <v>0.6</v>
      </c>
    </row>
    <row r="75" spans="1:49">
      <c r="A75" s="35" t="s">
        <v>103</v>
      </c>
      <c r="B75" s="29">
        <v>1.2</v>
      </c>
      <c r="C75" s="29">
        <v>1.3</v>
      </c>
      <c r="D75" s="29">
        <v>1.2</v>
      </c>
      <c r="E75" s="29">
        <v>1.3</v>
      </c>
      <c r="F75" s="29">
        <v>1.1000000000000001</v>
      </c>
      <c r="G75" s="29">
        <v>1.3</v>
      </c>
      <c r="H75" s="29">
        <v>1.4</v>
      </c>
      <c r="I75" s="29">
        <v>1.4</v>
      </c>
      <c r="J75" s="29">
        <v>1.1000000000000001</v>
      </c>
      <c r="K75" s="29">
        <v>1</v>
      </c>
      <c r="L75" s="29">
        <v>1.3</v>
      </c>
    </row>
    <row r="80" spans="1:49">
      <c r="A80" s="35" t="s">
        <v>104</v>
      </c>
      <c r="E80" s="35" t="s">
        <v>163</v>
      </c>
      <c r="K80" s="35" t="s">
        <v>164</v>
      </c>
      <c r="R80" s="35" t="s">
        <v>165</v>
      </c>
      <c r="AO80" s="35" t="s">
        <v>178</v>
      </c>
      <c r="AW80" s="35" t="s">
        <v>179</v>
      </c>
    </row>
    <row r="81" spans="1:54" ht="38.25">
      <c r="A81" s="29" t="s">
        <v>105</v>
      </c>
      <c r="B81" s="29" t="s">
        <v>106</v>
      </c>
      <c r="C81" s="29" t="s">
        <v>107</v>
      </c>
      <c r="D81" s="29" t="s">
        <v>108</v>
      </c>
      <c r="E81" s="29" t="s">
        <v>109</v>
      </c>
      <c r="G81" s="36" t="s">
        <v>105</v>
      </c>
      <c r="H81" s="36" t="s">
        <v>106</v>
      </c>
      <c r="I81" s="36" t="s">
        <v>107</v>
      </c>
      <c r="J81" s="36" t="s">
        <v>108</v>
      </c>
      <c r="K81" s="36" t="s">
        <v>109</v>
      </c>
      <c r="N81" s="36" t="s">
        <v>105</v>
      </c>
      <c r="O81" s="36" t="s">
        <v>106</v>
      </c>
      <c r="P81" s="36" t="s">
        <v>107</v>
      </c>
      <c r="Q81" s="36" t="s">
        <v>108</v>
      </c>
      <c r="R81" s="36" t="s">
        <v>109</v>
      </c>
      <c r="U81" s="70" t="s">
        <v>105</v>
      </c>
      <c r="V81" s="70" t="s">
        <v>107</v>
      </c>
      <c r="W81" s="70" t="s">
        <v>108</v>
      </c>
      <c r="X81" s="70" t="s">
        <v>168</v>
      </c>
      <c r="Y81" s="70" t="s">
        <v>169</v>
      </c>
      <c r="Z81" s="70" t="s">
        <v>170</v>
      </c>
      <c r="AB81" s="70" t="s">
        <v>105</v>
      </c>
      <c r="AC81" s="70" t="s">
        <v>107</v>
      </c>
      <c r="AD81" s="70" t="s">
        <v>108</v>
      </c>
      <c r="AE81" s="70" t="s">
        <v>168</v>
      </c>
      <c r="AF81" s="70" t="s">
        <v>169</v>
      </c>
      <c r="AG81" s="70" t="s">
        <v>170</v>
      </c>
      <c r="AJ81" s="71" t="s">
        <v>105</v>
      </c>
      <c r="AK81" s="71" t="s">
        <v>107</v>
      </c>
      <c r="AL81" s="71" t="s">
        <v>108</v>
      </c>
      <c r="AM81" s="71" t="s">
        <v>168</v>
      </c>
      <c r="AN81" s="71" t="s">
        <v>169</v>
      </c>
      <c r="AO81" s="71" t="s">
        <v>109</v>
      </c>
      <c r="AR81" s="71" t="s">
        <v>105</v>
      </c>
      <c r="AS81" s="71" t="s">
        <v>107</v>
      </c>
      <c r="AT81" s="71" t="s">
        <v>108</v>
      </c>
      <c r="AU81" s="71" t="s">
        <v>168</v>
      </c>
      <c r="AV81" s="71" t="s">
        <v>169</v>
      </c>
      <c r="AW81" s="71" t="s">
        <v>109</v>
      </c>
      <c r="AZ81" s="72"/>
      <c r="BA81" s="73" t="s">
        <v>176</v>
      </c>
      <c r="BB81" s="73" t="s">
        <v>177</v>
      </c>
    </row>
    <row r="82" spans="1:54">
      <c r="A82" s="29" t="s">
        <v>31</v>
      </c>
      <c r="B82" s="29" t="s">
        <v>110</v>
      </c>
      <c r="C82" s="37">
        <v>1117.4977354134001</v>
      </c>
      <c r="D82" s="37">
        <v>2229407.98214973</v>
      </c>
      <c r="E82" s="38">
        <v>0.655723787072651</v>
      </c>
      <c r="G82" s="37" t="s">
        <v>31</v>
      </c>
      <c r="H82" s="37" t="s">
        <v>111</v>
      </c>
      <c r="I82" s="37">
        <v>111.913803540171</v>
      </c>
      <c r="J82" s="39">
        <v>2965715.7938145399</v>
      </c>
      <c r="K82" s="40">
        <v>0.45817351900972603</v>
      </c>
      <c r="N82" s="37" t="s">
        <v>31</v>
      </c>
      <c r="O82" s="37" t="s">
        <v>112</v>
      </c>
      <c r="P82" s="37">
        <v>120.860604585971</v>
      </c>
      <c r="Q82" s="39">
        <v>9454320.7937375605</v>
      </c>
      <c r="R82" s="41">
        <v>0.50658996484499796</v>
      </c>
      <c r="U82" s="37" t="s">
        <v>31</v>
      </c>
      <c r="V82" s="37">
        <v>702.05414791910096</v>
      </c>
      <c r="W82" s="39">
        <v>10530812.2187865</v>
      </c>
      <c r="X82" s="69">
        <v>2007</v>
      </c>
      <c r="Y82" s="37" t="s">
        <v>171</v>
      </c>
      <c r="Z82" s="42">
        <v>1.6E-2</v>
      </c>
      <c r="AB82" s="37" t="s">
        <v>31</v>
      </c>
      <c r="AC82" s="37">
        <v>1117.4977354134001</v>
      </c>
      <c r="AD82" s="39">
        <v>2346745.2443681401</v>
      </c>
      <c r="AE82" s="69">
        <v>1974</v>
      </c>
      <c r="AF82" s="37" t="s">
        <v>172</v>
      </c>
      <c r="AG82" s="42">
        <v>0</v>
      </c>
      <c r="AI82" s="29">
        <v>1</v>
      </c>
      <c r="AJ82" s="29" t="s">
        <v>31</v>
      </c>
      <c r="AK82" s="29">
        <v>1117.4977354134001</v>
      </c>
      <c r="AL82" s="29">
        <v>4962807.4429708999</v>
      </c>
      <c r="AM82" s="29">
        <v>1982</v>
      </c>
      <c r="AN82" s="29" t="s">
        <v>173</v>
      </c>
      <c r="AO82" s="37">
        <v>2.1242121027874599</v>
      </c>
      <c r="AR82" s="37" t="s">
        <v>31</v>
      </c>
      <c r="AS82" s="37">
        <v>702.05414791910096</v>
      </c>
      <c r="AT82" s="39">
        <v>821403.353065348</v>
      </c>
      <c r="AU82" s="69">
        <v>2006</v>
      </c>
      <c r="AV82" s="37" t="s">
        <v>171</v>
      </c>
      <c r="AW82" s="37">
        <v>2.08119658119658</v>
      </c>
      <c r="AZ82" s="29">
        <v>0.4</v>
      </c>
      <c r="BA82" s="29">
        <f t="array" ref="BA82:BA100">FREQUENCY(AO82:AO151,$AZ$82:$AZ$100)</f>
        <v>0</v>
      </c>
      <c r="BB82" s="29">
        <f t="array" ref="BB82:BB100">FREQUENCY(AW82:AW128,$AZ$82:$AZ$100)</f>
        <v>0</v>
      </c>
    </row>
    <row r="83" spans="1:54">
      <c r="A83" s="29" t="s">
        <v>31</v>
      </c>
      <c r="B83" s="29" t="s">
        <v>110</v>
      </c>
      <c r="C83" s="37">
        <v>1117.4977354134001</v>
      </c>
      <c r="D83" s="37">
        <v>5224301.9130576402</v>
      </c>
      <c r="E83" s="38">
        <v>0.69775401069518705</v>
      </c>
      <c r="G83" s="37" t="s">
        <v>31</v>
      </c>
      <c r="H83" s="37" t="s">
        <v>111</v>
      </c>
      <c r="I83" s="37">
        <v>120.860604585971</v>
      </c>
      <c r="J83" s="39">
        <v>3315206.3837931799</v>
      </c>
      <c r="K83" s="40">
        <v>0.60164793349066403</v>
      </c>
      <c r="N83" s="37" t="s">
        <v>31</v>
      </c>
      <c r="O83" s="37" t="s">
        <v>113</v>
      </c>
      <c r="P83" s="37">
        <v>26.394908180552601</v>
      </c>
      <c r="Q83" s="39">
        <v>10827059.3611218</v>
      </c>
      <c r="R83" s="41">
        <v>0.53224938874613803</v>
      </c>
      <c r="U83" s="37" t="s">
        <v>31</v>
      </c>
      <c r="V83" s="37">
        <v>702.05414791910096</v>
      </c>
      <c r="W83" s="39">
        <v>3836725.9183778898</v>
      </c>
      <c r="X83" s="69">
        <v>2005</v>
      </c>
      <c r="Y83" s="37" t="s">
        <v>171</v>
      </c>
      <c r="Z83" s="42">
        <v>7.5754803293687098E-2</v>
      </c>
      <c r="AB83" s="37" t="s">
        <v>31</v>
      </c>
      <c r="AC83" s="37">
        <v>1568.97230222651</v>
      </c>
      <c r="AD83" s="39">
        <v>16099224.793146299</v>
      </c>
      <c r="AE83" s="69">
        <v>1975</v>
      </c>
      <c r="AF83" s="37" t="s">
        <v>172</v>
      </c>
      <c r="AG83" s="42">
        <v>0.193256017931975</v>
      </c>
      <c r="AI83" s="29">
        <v>2</v>
      </c>
      <c r="AJ83" s="29" t="s">
        <v>31</v>
      </c>
      <c r="AK83" s="29">
        <v>1568.97230222651</v>
      </c>
      <c r="AL83" s="29">
        <v>3137944.60445303</v>
      </c>
      <c r="AM83" s="29">
        <v>1989</v>
      </c>
      <c r="AN83" s="29" t="s">
        <v>173</v>
      </c>
      <c r="AO83" s="37">
        <v>2.0874999999999999</v>
      </c>
      <c r="AR83" s="37" t="s">
        <v>31</v>
      </c>
      <c r="AS83" s="37">
        <v>702.05414791910096</v>
      </c>
      <c r="AT83" s="39">
        <v>1310735.0941649601</v>
      </c>
      <c r="AU83" s="69">
        <v>2006</v>
      </c>
      <c r="AV83" s="37" t="s">
        <v>171</v>
      </c>
      <c r="AW83" s="37">
        <v>1.94228358506887</v>
      </c>
      <c r="AZ83" s="29">
        <v>0.5</v>
      </c>
      <c r="BA83" s="29">
        <v>1</v>
      </c>
      <c r="BB83" s="29">
        <v>0</v>
      </c>
    </row>
    <row r="84" spans="1:54">
      <c r="A84" s="29" t="s">
        <v>31</v>
      </c>
      <c r="B84" s="29" t="s">
        <v>110</v>
      </c>
      <c r="C84" s="37">
        <v>1568.97230222651</v>
      </c>
      <c r="D84" s="37">
        <v>6296285.8488349998</v>
      </c>
      <c r="E84" s="38">
        <v>0.77755235755471896</v>
      </c>
      <c r="G84" s="37" t="s">
        <v>31</v>
      </c>
      <c r="H84" s="37" t="s">
        <v>111</v>
      </c>
      <c r="I84" s="37">
        <v>158.30188448215799</v>
      </c>
      <c r="J84" s="39">
        <v>6012305.5726323696</v>
      </c>
      <c r="K84" s="40">
        <v>0.66390189477680295</v>
      </c>
      <c r="N84" s="37" t="s">
        <v>31</v>
      </c>
      <c r="O84" s="37" t="s">
        <v>113</v>
      </c>
      <c r="P84" s="37">
        <v>31.3255071523879</v>
      </c>
      <c r="Q84" s="39">
        <v>24413408.697184902</v>
      </c>
      <c r="R84" s="41">
        <v>0.546912384885897</v>
      </c>
      <c r="U84" s="37" t="s">
        <v>31</v>
      </c>
      <c r="V84" s="37">
        <v>31.3255071523879</v>
      </c>
      <c r="W84" s="39">
        <v>3223081.4309091899</v>
      </c>
      <c r="X84" s="69">
        <v>2006</v>
      </c>
      <c r="Y84" s="37" t="s">
        <v>171</v>
      </c>
      <c r="Z84" s="42">
        <v>0.22216026223732899</v>
      </c>
      <c r="AB84" s="37" t="s">
        <v>31</v>
      </c>
      <c r="AC84" s="37">
        <v>1568.97230222651</v>
      </c>
      <c r="AD84" s="39">
        <v>2471131.3760067602</v>
      </c>
      <c r="AE84" s="69">
        <v>1975</v>
      </c>
      <c r="AF84" s="37" t="s">
        <v>172</v>
      </c>
      <c r="AG84" s="42">
        <v>9.3968253968254006E-2</v>
      </c>
      <c r="AI84" s="29">
        <v>3</v>
      </c>
      <c r="AJ84" s="29" t="s">
        <v>31</v>
      </c>
      <c r="AK84" s="29">
        <v>1117.4977354134001</v>
      </c>
      <c r="AL84" s="29">
        <v>2346745.2443681401</v>
      </c>
      <c r="AM84" s="29">
        <v>1974</v>
      </c>
      <c r="AN84" s="29" t="s">
        <v>172</v>
      </c>
      <c r="AO84" s="37">
        <v>1.9847619047619001</v>
      </c>
      <c r="AR84" s="37" t="s">
        <v>31</v>
      </c>
      <c r="AS84" s="37">
        <v>702.05414791910096</v>
      </c>
      <c r="AT84" s="39">
        <v>2403131.3483270798</v>
      </c>
      <c r="AU84" s="69">
        <v>2006</v>
      </c>
      <c r="AV84" s="37" t="s">
        <v>171</v>
      </c>
      <c r="AW84" s="37">
        <v>1.9059452778785</v>
      </c>
      <c r="AZ84" s="29">
        <v>0.6</v>
      </c>
      <c r="BA84" s="29">
        <v>3</v>
      </c>
      <c r="BB84" s="29">
        <v>3</v>
      </c>
    </row>
    <row r="85" spans="1:54">
      <c r="A85" s="29" t="s">
        <v>31</v>
      </c>
      <c r="B85" s="29" t="s">
        <v>110</v>
      </c>
      <c r="C85" s="37">
        <v>1117.4977354134001</v>
      </c>
      <c r="D85" s="37">
        <v>2142243.1587874801</v>
      </c>
      <c r="E85" s="38">
        <v>0.80878888720818798</v>
      </c>
      <c r="G85" s="37" t="s">
        <v>31</v>
      </c>
      <c r="H85" s="37" t="s">
        <v>114</v>
      </c>
      <c r="I85" s="37">
        <v>702.05414791910096</v>
      </c>
      <c r="J85" s="39">
        <v>5616433.1833528103</v>
      </c>
      <c r="K85" s="40">
        <v>0.68074744494544404</v>
      </c>
      <c r="N85" s="37" t="s">
        <v>31</v>
      </c>
      <c r="O85" s="37" t="s">
        <v>112</v>
      </c>
      <c r="P85" s="37">
        <v>158.30188448215799</v>
      </c>
      <c r="Q85" s="39">
        <v>13515814.8970867</v>
      </c>
      <c r="R85" s="41">
        <v>0.56714758751182603</v>
      </c>
      <c r="U85" s="37" t="s">
        <v>31</v>
      </c>
      <c r="V85" s="37">
        <v>120.860604585971</v>
      </c>
      <c r="W85" s="39">
        <v>4485137.0361853698</v>
      </c>
      <c r="X85" s="69">
        <v>2008</v>
      </c>
      <c r="Y85" s="37" t="s">
        <v>171</v>
      </c>
      <c r="Z85" s="42">
        <v>0.108757747237941</v>
      </c>
      <c r="AB85" s="37" t="s">
        <v>31</v>
      </c>
      <c r="AC85" s="37">
        <v>1117.4977354134001</v>
      </c>
      <c r="AD85" s="39">
        <v>2229407.98214973</v>
      </c>
      <c r="AE85" s="69">
        <v>1959</v>
      </c>
      <c r="AF85" s="37" t="s">
        <v>172</v>
      </c>
      <c r="AG85" s="42">
        <v>0.26134519934829498</v>
      </c>
      <c r="AI85" s="29">
        <v>4</v>
      </c>
      <c r="AJ85" s="29" t="s">
        <v>31</v>
      </c>
      <c r="AK85" s="29">
        <v>1117.4977354134001</v>
      </c>
      <c r="AL85" s="29">
        <v>5936147.9705159701</v>
      </c>
      <c r="AM85" s="29">
        <v>1976</v>
      </c>
      <c r="AN85" s="29" t="s">
        <v>172</v>
      </c>
      <c r="AO85" s="37">
        <v>1.95294021961756</v>
      </c>
      <c r="AR85" s="37" t="s">
        <v>31</v>
      </c>
      <c r="AS85" s="37">
        <v>702.05414791910096</v>
      </c>
      <c r="AT85" s="39">
        <v>1008851.81055975</v>
      </c>
      <c r="AU85" s="69">
        <v>2007</v>
      </c>
      <c r="AV85" s="37" t="s">
        <v>171</v>
      </c>
      <c r="AW85" s="37">
        <v>1.7731384829505901</v>
      </c>
      <c r="AZ85" s="29">
        <v>0.7</v>
      </c>
      <c r="BA85" s="29">
        <v>6</v>
      </c>
      <c r="BB85" s="29">
        <v>3</v>
      </c>
    </row>
    <row r="86" spans="1:54">
      <c r="A86" s="29" t="s">
        <v>31</v>
      </c>
      <c r="B86" s="29" t="s">
        <v>110</v>
      </c>
      <c r="C86" s="37">
        <v>1117.4977354134001</v>
      </c>
      <c r="D86" s="37">
        <v>2544542.3435363099</v>
      </c>
      <c r="E86" s="38">
        <v>0.856894758909853</v>
      </c>
      <c r="G86" s="37" t="s">
        <v>31</v>
      </c>
      <c r="H86" s="37" t="s">
        <v>111</v>
      </c>
      <c r="I86" s="37">
        <v>158.30188448215799</v>
      </c>
      <c r="J86" s="39">
        <v>8149381.0131415101</v>
      </c>
      <c r="K86" s="40">
        <v>0.69984586782230995</v>
      </c>
      <c r="N86" s="37" t="s">
        <v>31</v>
      </c>
      <c r="O86" s="37" t="s">
        <v>113</v>
      </c>
      <c r="P86" s="37">
        <v>22.786347018073499</v>
      </c>
      <c r="Q86" s="39">
        <v>6712675.5407483103</v>
      </c>
      <c r="R86" s="41">
        <v>0.56815371024734995</v>
      </c>
      <c r="U86" s="37" t="s">
        <v>31</v>
      </c>
      <c r="V86" s="37">
        <v>120.860604585971</v>
      </c>
      <c r="W86" s="39">
        <v>11872862.3521074</v>
      </c>
      <c r="X86" s="69">
        <v>2007</v>
      </c>
      <c r="Y86" s="37" t="s">
        <v>171</v>
      </c>
      <c r="Z86" s="42">
        <v>8.3491705192926494E-2</v>
      </c>
      <c r="AB86" s="37" t="s">
        <v>31</v>
      </c>
      <c r="AC86" s="37">
        <v>22.786347018073499</v>
      </c>
      <c r="AD86" s="39">
        <v>8052740.60888121</v>
      </c>
      <c r="AE86" s="69">
        <v>1992</v>
      </c>
      <c r="AF86" s="37" t="s">
        <v>173</v>
      </c>
      <c r="AG86" s="42">
        <v>2.06171094961826E-2</v>
      </c>
      <c r="AI86" s="29">
        <v>5</v>
      </c>
      <c r="AJ86" s="29" t="s">
        <v>31</v>
      </c>
      <c r="AK86" s="29">
        <v>1117.4977354134001</v>
      </c>
      <c r="AL86" s="29">
        <v>1234834.9976317999</v>
      </c>
      <c r="AM86" s="29">
        <v>1973</v>
      </c>
      <c r="AN86" s="29" t="s">
        <v>172</v>
      </c>
      <c r="AO86" s="37">
        <v>1.86787330316742</v>
      </c>
      <c r="AR86" s="37" t="s">
        <v>31</v>
      </c>
      <c r="AS86" s="37">
        <v>702.05414791910096</v>
      </c>
      <c r="AT86" s="39">
        <v>2404535.45662292</v>
      </c>
      <c r="AU86" s="69">
        <v>2006</v>
      </c>
      <c r="AV86" s="37" t="s">
        <v>171</v>
      </c>
      <c r="AW86" s="37">
        <v>1.7218523597995701</v>
      </c>
      <c r="AZ86" s="29">
        <v>0.8</v>
      </c>
      <c r="BA86" s="29">
        <v>3</v>
      </c>
      <c r="BB86" s="29">
        <v>3</v>
      </c>
    </row>
    <row r="87" spans="1:54">
      <c r="A87" s="29" t="s">
        <v>31</v>
      </c>
      <c r="B87" s="29" t="s">
        <v>110</v>
      </c>
      <c r="C87" s="37">
        <v>702.05414791910096</v>
      </c>
      <c r="D87" s="37">
        <v>2609535.2678152998</v>
      </c>
      <c r="E87" s="64">
        <v>0.99565253663354902</v>
      </c>
      <c r="G87" s="37" t="s">
        <v>31</v>
      </c>
      <c r="H87" s="37" t="s">
        <v>114</v>
      </c>
      <c r="I87" s="37">
        <v>702.05414791910096</v>
      </c>
      <c r="J87" s="39">
        <v>13386768.4925214</v>
      </c>
      <c r="K87" s="65">
        <v>0.74289810097180697</v>
      </c>
      <c r="N87" s="37" t="s">
        <v>31</v>
      </c>
      <c r="O87" s="37" t="s">
        <v>112</v>
      </c>
      <c r="P87" s="37">
        <v>120.860604585971</v>
      </c>
      <c r="Q87" s="39">
        <v>7998554.8114995398</v>
      </c>
      <c r="R87" s="66">
        <v>0.59849899546974095</v>
      </c>
      <c r="U87" s="37" t="s">
        <v>31</v>
      </c>
      <c r="V87" s="37">
        <v>31.3255071523879</v>
      </c>
      <c r="W87" s="39">
        <v>10793234.8148624</v>
      </c>
      <c r="X87" s="69">
        <v>2009</v>
      </c>
      <c r="Y87" s="37" t="s">
        <v>171</v>
      </c>
      <c r="Z87" s="42">
        <v>7.0504766449750204E-3</v>
      </c>
      <c r="AB87" s="37" t="s">
        <v>31</v>
      </c>
      <c r="AC87" s="37">
        <v>22.786347018073499</v>
      </c>
      <c r="AD87" s="39">
        <v>4897378.41920646</v>
      </c>
      <c r="AE87" s="69">
        <v>1969</v>
      </c>
      <c r="AF87" s="37" t="s">
        <v>172</v>
      </c>
      <c r="AG87" s="42">
        <v>2.1904672341977401E-4</v>
      </c>
      <c r="AI87" s="29">
        <v>6</v>
      </c>
      <c r="AJ87" s="29" t="s">
        <v>31</v>
      </c>
      <c r="AK87" s="29">
        <v>1568.97230222651</v>
      </c>
      <c r="AL87" s="29">
        <v>7844861.51113257</v>
      </c>
      <c r="AM87" s="29">
        <v>1983</v>
      </c>
      <c r="AN87" s="29" t="s">
        <v>173</v>
      </c>
      <c r="AO87" s="37">
        <v>1.86069143139139</v>
      </c>
      <c r="AR87" s="37" t="s">
        <v>31</v>
      </c>
      <c r="AS87" s="37">
        <v>702.05414791910096</v>
      </c>
      <c r="AT87" s="39">
        <v>4248831.7032064004</v>
      </c>
      <c r="AU87" s="69">
        <v>2007</v>
      </c>
      <c r="AV87" s="37" t="s">
        <v>171</v>
      </c>
      <c r="AW87" s="37">
        <v>1.4531345819681101</v>
      </c>
      <c r="AZ87" s="29">
        <v>0.9</v>
      </c>
      <c r="BA87" s="29">
        <v>6</v>
      </c>
      <c r="BB87" s="29">
        <v>9</v>
      </c>
    </row>
    <row r="88" spans="1:54">
      <c r="A88" s="29" t="s">
        <v>31</v>
      </c>
      <c r="B88" s="29" t="s">
        <v>110</v>
      </c>
      <c r="C88" s="37">
        <v>702.05414791910096</v>
      </c>
      <c r="D88" s="37">
        <v>857910.16875714099</v>
      </c>
      <c r="E88" s="38">
        <v>1.08935300391042</v>
      </c>
      <c r="G88" s="37" t="s">
        <v>31</v>
      </c>
      <c r="H88" s="37" t="s">
        <v>114</v>
      </c>
      <c r="I88" s="37">
        <v>702.05414791910096</v>
      </c>
      <c r="J88" s="39">
        <v>3836725.9183778898</v>
      </c>
      <c r="K88" s="40">
        <v>0.81599898682877403</v>
      </c>
      <c r="N88" s="37" t="s">
        <v>31</v>
      </c>
      <c r="O88" s="37" t="s">
        <v>112</v>
      </c>
      <c r="P88" s="37">
        <v>120.860604585971</v>
      </c>
      <c r="Q88" s="39">
        <v>23688678.498850301</v>
      </c>
      <c r="R88" s="41">
        <v>0.63424346539461196</v>
      </c>
      <c r="U88" s="37" t="s">
        <v>31</v>
      </c>
      <c r="V88" s="37">
        <v>31.3255071523879</v>
      </c>
      <c r="W88" s="39">
        <v>7885914.4960492803</v>
      </c>
      <c r="X88" s="69">
        <v>2008</v>
      </c>
      <c r="Y88" s="37" t="s">
        <v>171</v>
      </c>
      <c r="Z88" s="42">
        <v>1.4187262165415699E-2</v>
      </c>
      <c r="AB88" s="37" t="s">
        <v>31</v>
      </c>
      <c r="AC88" s="37">
        <v>22.786347018073499</v>
      </c>
      <c r="AD88" s="39">
        <v>7000148.0947283199</v>
      </c>
      <c r="AE88" s="69">
        <v>1991</v>
      </c>
      <c r="AF88" s="37" t="s">
        <v>173</v>
      </c>
      <c r="AG88" s="42">
        <v>7.7085163016845804E-3</v>
      </c>
      <c r="AI88" s="29">
        <v>7</v>
      </c>
      <c r="AJ88" s="29" t="s">
        <v>31</v>
      </c>
      <c r="AK88" s="29">
        <v>158.30188448215799</v>
      </c>
      <c r="AL88" s="29">
        <v>3482641.4586074799</v>
      </c>
      <c r="AM88" s="29">
        <v>1979</v>
      </c>
      <c r="AN88" s="29" t="s">
        <v>172</v>
      </c>
      <c r="AO88" s="37">
        <v>1.82390109182392</v>
      </c>
      <c r="AR88" s="37" t="s">
        <v>31</v>
      </c>
      <c r="AS88" s="37">
        <v>702.05414791910096</v>
      </c>
      <c r="AT88" s="39">
        <v>2451573.0845335</v>
      </c>
      <c r="AU88" s="69">
        <v>2008</v>
      </c>
      <c r="AV88" s="37" t="s">
        <v>171</v>
      </c>
      <c r="AW88" s="37">
        <v>1.3815107506174</v>
      </c>
      <c r="AZ88" s="37">
        <v>1</v>
      </c>
      <c r="BA88" s="29">
        <v>3</v>
      </c>
      <c r="BB88" s="29">
        <v>6</v>
      </c>
    </row>
    <row r="89" spans="1:54">
      <c r="A89" s="29" t="s">
        <v>31</v>
      </c>
      <c r="B89" s="29" t="s">
        <v>110</v>
      </c>
      <c r="C89" s="37">
        <v>702.05414791910096</v>
      </c>
      <c r="D89" s="37">
        <v>2768901.55939293</v>
      </c>
      <c r="E89" s="38">
        <v>1.1226684226369701</v>
      </c>
      <c r="G89" s="37" t="s">
        <v>31</v>
      </c>
      <c r="H89" s="37" t="s">
        <v>111</v>
      </c>
      <c r="I89" s="37">
        <v>120.860604585971</v>
      </c>
      <c r="J89" s="39">
        <v>4898117.7220556298</v>
      </c>
      <c r="K89" s="40">
        <v>0.833324199642407</v>
      </c>
      <c r="N89" s="37" t="s">
        <v>31</v>
      </c>
      <c r="O89" s="37" t="s">
        <v>112</v>
      </c>
      <c r="P89" s="37">
        <v>111.913803540171</v>
      </c>
      <c r="Q89" s="39">
        <v>7612936.48582015</v>
      </c>
      <c r="R89" s="41">
        <v>0.66838154121632398</v>
      </c>
      <c r="U89" s="37" t="s">
        <v>31</v>
      </c>
      <c r="V89" s="37">
        <v>120.860604585971</v>
      </c>
      <c r="W89" s="39">
        <v>9454320.7937375605</v>
      </c>
      <c r="X89" s="69">
        <v>2011</v>
      </c>
      <c r="Y89" s="37" t="s">
        <v>171</v>
      </c>
      <c r="Z89" s="42">
        <v>0.31495046340683902</v>
      </c>
      <c r="AB89" s="37" t="s">
        <v>31</v>
      </c>
      <c r="AC89" s="37">
        <v>22.786347018073499</v>
      </c>
      <c r="AD89" s="39">
        <v>8658811.8668679297</v>
      </c>
      <c r="AE89" s="69">
        <v>1973</v>
      </c>
      <c r="AF89" s="37" t="s">
        <v>172</v>
      </c>
      <c r="AG89" s="42">
        <v>4.4137783319436699E-2</v>
      </c>
      <c r="AI89" s="29">
        <v>8</v>
      </c>
      <c r="AJ89" s="29" t="s">
        <v>31</v>
      </c>
      <c r="AK89" s="29">
        <v>1117.4977354134001</v>
      </c>
      <c r="AL89" s="29">
        <v>5028739.8093602899</v>
      </c>
      <c r="AM89" s="29">
        <v>1985</v>
      </c>
      <c r="AN89" s="29" t="s">
        <v>173</v>
      </c>
      <c r="AO89" s="37">
        <v>1.80666666666667</v>
      </c>
      <c r="AR89" s="37" t="s">
        <v>31</v>
      </c>
      <c r="AS89" s="37">
        <v>120.860604585971</v>
      </c>
      <c r="AT89" s="39">
        <v>4485137.0361853698</v>
      </c>
      <c r="AU89" s="69">
        <v>2008</v>
      </c>
      <c r="AV89" s="37" t="s">
        <v>171</v>
      </c>
      <c r="AW89" s="37">
        <v>1.3248015616800699</v>
      </c>
      <c r="AZ89" s="29">
        <v>1.1000000000000001</v>
      </c>
      <c r="BA89" s="29">
        <v>8</v>
      </c>
      <c r="BB89" s="29">
        <v>4</v>
      </c>
    </row>
    <row r="90" spans="1:54">
      <c r="A90" s="29" t="s">
        <v>31</v>
      </c>
      <c r="B90" s="29" t="s">
        <v>110</v>
      </c>
      <c r="C90" s="37">
        <v>702.05414791910096</v>
      </c>
      <c r="D90" s="37">
        <v>1847806.51732307</v>
      </c>
      <c r="E90" s="38">
        <v>1.12362471310713</v>
      </c>
      <c r="G90" s="37" t="s">
        <v>31</v>
      </c>
      <c r="H90" s="37" t="s">
        <v>114</v>
      </c>
      <c r="I90" s="37">
        <v>702.05414791910096</v>
      </c>
      <c r="J90" s="39">
        <v>10530812.2187865</v>
      </c>
      <c r="K90" s="40">
        <v>0.84133333333333304</v>
      </c>
      <c r="N90" s="37" t="s">
        <v>31</v>
      </c>
      <c r="O90" s="37" t="s">
        <v>113</v>
      </c>
      <c r="P90" s="37">
        <v>22.786347018073499</v>
      </c>
      <c r="Q90" s="39">
        <v>8199712.54714779</v>
      </c>
      <c r="R90" s="42">
        <v>0.67529779058597506</v>
      </c>
      <c r="U90" s="37" t="s">
        <v>31</v>
      </c>
      <c r="V90" s="37">
        <v>120.860604585971</v>
      </c>
      <c r="W90" s="39">
        <v>2903796.8857825301</v>
      </c>
      <c r="X90" s="69">
        <v>2008</v>
      </c>
      <c r="Y90" s="37" t="s">
        <v>171</v>
      </c>
      <c r="Z90" s="42">
        <v>0.13818363439607101</v>
      </c>
      <c r="AB90" s="37" t="s">
        <v>31</v>
      </c>
      <c r="AC90" s="37">
        <v>158.30188448215799</v>
      </c>
      <c r="AD90" s="39">
        <v>4963397.2860535895</v>
      </c>
      <c r="AE90" s="69">
        <v>1994</v>
      </c>
      <c r="AF90" s="37" t="s">
        <v>173</v>
      </c>
      <c r="AG90" s="42">
        <v>0.174778337692161</v>
      </c>
      <c r="AI90" s="29">
        <v>9</v>
      </c>
      <c r="AJ90" s="29" t="s">
        <v>31</v>
      </c>
      <c r="AK90" s="29">
        <v>111.913803540171</v>
      </c>
      <c r="AL90" s="29">
        <v>4719069.3538784003</v>
      </c>
      <c r="AM90" s="29">
        <v>1947</v>
      </c>
      <c r="AN90" s="29" t="s">
        <v>172</v>
      </c>
      <c r="AO90" s="37">
        <v>1.7691011796860601</v>
      </c>
      <c r="AR90" s="37" t="s">
        <v>31</v>
      </c>
      <c r="AS90" s="37">
        <v>702.05414791910096</v>
      </c>
      <c r="AT90" s="39">
        <v>5584138.6925485302</v>
      </c>
      <c r="AU90" s="69">
        <v>2006</v>
      </c>
      <c r="AV90" s="37" t="s">
        <v>171</v>
      </c>
      <c r="AW90" s="37">
        <v>1.3239982516948099</v>
      </c>
      <c r="AZ90" s="29">
        <v>1.2</v>
      </c>
      <c r="BA90" s="29">
        <v>6</v>
      </c>
      <c r="BB90" s="29">
        <v>8</v>
      </c>
    </row>
    <row r="91" spans="1:54">
      <c r="A91" s="29" t="s">
        <v>31</v>
      </c>
      <c r="B91" s="29" t="s">
        <v>110</v>
      </c>
      <c r="C91" s="37">
        <v>702.05414791910096</v>
      </c>
      <c r="D91" s="37">
        <v>1034827.81403275</v>
      </c>
      <c r="E91" s="37">
        <v>1.1979661016949199</v>
      </c>
      <c r="G91" s="37" t="s">
        <v>31</v>
      </c>
      <c r="H91" s="37" t="s">
        <v>114</v>
      </c>
      <c r="I91" s="37">
        <v>1117.4977354134001</v>
      </c>
      <c r="J91" s="39">
        <v>9386980.97747254</v>
      </c>
      <c r="K91" s="40">
        <v>0.86896417869176801</v>
      </c>
      <c r="N91" s="37" t="s">
        <v>31</v>
      </c>
      <c r="O91" s="37" t="s">
        <v>113</v>
      </c>
      <c r="P91" s="37">
        <v>22.786347018073499</v>
      </c>
      <c r="Q91" s="39">
        <v>8869813.4402552899</v>
      </c>
      <c r="R91" s="42">
        <v>0.70897065931247405</v>
      </c>
      <c r="U91" s="37" t="s">
        <v>31</v>
      </c>
      <c r="V91" s="37">
        <v>702.05414791910096</v>
      </c>
      <c r="W91" s="39">
        <v>1034827.81403275</v>
      </c>
      <c r="X91" s="69">
        <v>2006</v>
      </c>
      <c r="Y91" s="37" t="s">
        <v>171</v>
      </c>
      <c r="Z91" s="42">
        <v>0</v>
      </c>
      <c r="AB91" s="37" t="s">
        <v>31</v>
      </c>
      <c r="AC91" s="37">
        <v>1568.97230222651</v>
      </c>
      <c r="AD91" s="39">
        <v>5648300.2880154504</v>
      </c>
      <c r="AE91" s="69">
        <v>1960</v>
      </c>
      <c r="AF91" s="37" t="s">
        <v>172</v>
      </c>
      <c r="AG91" s="42">
        <v>0.36944444444444402</v>
      </c>
      <c r="AI91" s="29">
        <v>10</v>
      </c>
      <c r="AJ91" s="29" t="s">
        <v>31</v>
      </c>
      <c r="AK91" s="29">
        <v>1568.97230222651</v>
      </c>
      <c r="AL91" s="29">
        <v>1969060.2392942801</v>
      </c>
      <c r="AM91" s="29">
        <v>1920</v>
      </c>
      <c r="AN91" s="29" t="s">
        <v>172</v>
      </c>
      <c r="AO91" s="37">
        <v>1.7418483692635101</v>
      </c>
      <c r="AR91" s="37" t="s">
        <v>31</v>
      </c>
      <c r="AS91" s="37">
        <v>702.05414791910096</v>
      </c>
      <c r="AT91" s="39">
        <v>3510270.7395954998</v>
      </c>
      <c r="AU91" s="69">
        <v>2009</v>
      </c>
      <c r="AV91" s="37" t="s">
        <v>171</v>
      </c>
      <c r="AW91" s="37">
        <v>1.2654825648938901</v>
      </c>
      <c r="AZ91" s="29">
        <v>1.3</v>
      </c>
      <c r="BA91" s="29">
        <v>8</v>
      </c>
      <c r="BB91" s="29">
        <v>2</v>
      </c>
    </row>
    <row r="92" spans="1:54">
      <c r="A92" s="29" t="s">
        <v>31</v>
      </c>
      <c r="B92" s="29" t="s">
        <v>110</v>
      </c>
      <c r="C92" s="37">
        <v>1117.4977354134001</v>
      </c>
      <c r="D92" s="37">
        <v>4062104.2682277001</v>
      </c>
      <c r="E92" s="37">
        <v>1.20715268225585</v>
      </c>
      <c r="G92" s="37" t="s">
        <v>31</v>
      </c>
      <c r="H92" s="37" t="s">
        <v>114</v>
      </c>
      <c r="I92" s="37">
        <v>702.05414791910096</v>
      </c>
      <c r="J92" s="39">
        <v>7582184.7975262897</v>
      </c>
      <c r="K92" s="40">
        <v>0.89809482718708999</v>
      </c>
      <c r="N92" s="37" t="s">
        <v>31</v>
      </c>
      <c r="O92" s="37" t="s">
        <v>113</v>
      </c>
      <c r="P92" s="37">
        <v>31.3255071523879</v>
      </c>
      <c r="Q92" s="39">
        <v>5588470.4759860002</v>
      </c>
      <c r="R92" s="42">
        <v>0.72686881672571801</v>
      </c>
      <c r="U92" s="37" t="s">
        <v>31</v>
      </c>
      <c r="V92" s="37">
        <v>120.860604585971</v>
      </c>
      <c r="W92" s="39">
        <v>4305054.7353522796</v>
      </c>
      <c r="X92" s="69">
        <v>2007</v>
      </c>
      <c r="Y92" s="37" t="s">
        <v>171</v>
      </c>
      <c r="Z92" s="42">
        <v>0.30474452554744502</v>
      </c>
      <c r="AB92" s="37" t="s">
        <v>31</v>
      </c>
      <c r="AC92" s="37">
        <v>1568.97230222651</v>
      </c>
      <c r="AD92" s="39">
        <v>7844861.51113257</v>
      </c>
      <c r="AE92" s="69">
        <v>1983</v>
      </c>
      <c r="AF92" s="37" t="s">
        <v>173</v>
      </c>
      <c r="AG92" s="42">
        <v>8.7999999999999995E-2</v>
      </c>
      <c r="AI92" s="29">
        <v>11</v>
      </c>
      <c r="AJ92" s="29" t="s">
        <v>31</v>
      </c>
      <c r="AK92" s="29">
        <v>111.913803540171</v>
      </c>
      <c r="AL92" s="29">
        <v>3922131.15886884</v>
      </c>
      <c r="AM92" s="29">
        <v>1976</v>
      </c>
      <c r="AN92" s="29" t="s">
        <v>172</v>
      </c>
      <c r="AO92" s="37">
        <v>1.73779715864728</v>
      </c>
      <c r="AR92" s="37" t="s">
        <v>31</v>
      </c>
      <c r="AS92" s="37">
        <v>120.860604585971</v>
      </c>
      <c r="AT92" s="39">
        <v>2903796.8857825301</v>
      </c>
      <c r="AU92" s="69">
        <v>2008</v>
      </c>
      <c r="AV92" s="37" t="s">
        <v>171</v>
      </c>
      <c r="AW92" s="37">
        <v>1.2313743444601699</v>
      </c>
      <c r="AZ92" s="29">
        <v>1.4</v>
      </c>
      <c r="BA92" s="29">
        <v>4</v>
      </c>
      <c r="BB92" s="29">
        <v>3</v>
      </c>
    </row>
    <row r="93" spans="1:54">
      <c r="A93" s="29" t="s">
        <v>31</v>
      </c>
      <c r="B93" s="29" t="s">
        <v>110</v>
      </c>
      <c r="C93" s="37">
        <v>1568.97230222651</v>
      </c>
      <c r="D93" s="37">
        <v>2471131.3760067602</v>
      </c>
      <c r="E93" s="37">
        <v>1.2438095238095199</v>
      </c>
      <c r="G93" s="37" t="s">
        <v>31</v>
      </c>
      <c r="H93" s="37" t="s">
        <v>111</v>
      </c>
      <c r="I93" s="37">
        <v>120.860604585971</v>
      </c>
      <c r="J93" s="39">
        <v>4305054.7353522796</v>
      </c>
      <c r="K93" s="40">
        <v>0.92426542734333506</v>
      </c>
      <c r="N93" s="37" t="s">
        <v>31</v>
      </c>
      <c r="O93" s="37" t="s">
        <v>113</v>
      </c>
      <c r="P93" s="37">
        <v>31.3255071523879</v>
      </c>
      <c r="Q93" s="39">
        <v>14424362.301938601</v>
      </c>
      <c r="R93" s="42">
        <v>0.77024317301583101</v>
      </c>
      <c r="U93" s="37" t="s">
        <v>31</v>
      </c>
      <c r="V93" s="37">
        <v>702.05414791910096</v>
      </c>
      <c r="W93" s="39">
        <v>2609535.2678152998</v>
      </c>
      <c r="X93" s="69">
        <v>2006</v>
      </c>
      <c r="Y93" s="37" t="s">
        <v>171</v>
      </c>
      <c r="Z93" s="42">
        <v>0.27602905569007302</v>
      </c>
      <c r="AB93" s="37" t="s">
        <v>31</v>
      </c>
      <c r="AC93" s="37">
        <v>26.394908180552601</v>
      </c>
      <c r="AD93" s="39">
        <v>3513769.3617197</v>
      </c>
      <c r="AE93" s="69">
        <v>1976</v>
      </c>
      <c r="AF93" s="37" t="s">
        <v>172</v>
      </c>
      <c r="AG93" s="42">
        <v>8.8042623809939699E-2</v>
      </c>
      <c r="AI93" s="29">
        <v>12</v>
      </c>
      <c r="AJ93" s="29" t="s">
        <v>31</v>
      </c>
      <c r="AK93" s="29">
        <v>1568.97230222651</v>
      </c>
      <c r="AL93" s="29">
        <v>2516631.5727713299</v>
      </c>
      <c r="AM93" s="29">
        <v>1973</v>
      </c>
      <c r="AN93" s="29" t="s">
        <v>172</v>
      </c>
      <c r="AO93" s="37">
        <v>1.6645885286783</v>
      </c>
      <c r="AR93" s="37" t="s">
        <v>31</v>
      </c>
      <c r="AS93" s="37">
        <v>702.05414791910096</v>
      </c>
      <c r="AT93" s="39">
        <v>1034827.81403275</v>
      </c>
      <c r="AU93" s="69">
        <v>2006</v>
      </c>
      <c r="AV93" s="37" t="s">
        <v>171</v>
      </c>
      <c r="AW93" s="37">
        <v>1.1979661016949199</v>
      </c>
      <c r="AZ93" s="29">
        <v>1.5</v>
      </c>
      <c r="BA93" s="29">
        <v>6</v>
      </c>
      <c r="BB93" s="29">
        <v>1</v>
      </c>
    </row>
    <row r="94" spans="1:54">
      <c r="A94" s="29" t="s">
        <v>31</v>
      </c>
      <c r="B94" s="29" t="s">
        <v>110</v>
      </c>
      <c r="C94" s="37">
        <v>702.05414791910096</v>
      </c>
      <c r="D94" s="37">
        <v>3510270.7395954998</v>
      </c>
      <c r="E94" s="37">
        <v>1.2654825648938901</v>
      </c>
      <c r="G94" s="37" t="s">
        <v>31</v>
      </c>
      <c r="H94" s="37" t="s">
        <v>111</v>
      </c>
      <c r="I94" s="37">
        <v>158.30188448215799</v>
      </c>
      <c r="J94" s="39">
        <v>8598166.8556484301</v>
      </c>
      <c r="K94" s="37">
        <v>0.93447620340209903</v>
      </c>
      <c r="N94" s="37" t="s">
        <v>31</v>
      </c>
      <c r="O94" s="37" t="s">
        <v>113</v>
      </c>
      <c r="P94" s="37">
        <v>22.786347018073499</v>
      </c>
      <c r="Q94" s="39">
        <v>9336591.7589205299</v>
      </c>
      <c r="R94" s="42">
        <v>0.77625163083617599</v>
      </c>
      <c r="U94" s="37" t="s">
        <v>31</v>
      </c>
      <c r="V94" s="37">
        <v>702.05414791910096</v>
      </c>
      <c r="W94" s="39">
        <v>2451573.0845335</v>
      </c>
      <c r="X94" s="69">
        <v>2008</v>
      </c>
      <c r="Y94" s="37" t="s">
        <v>171</v>
      </c>
      <c r="Z94" s="42">
        <v>1.4730813287514299</v>
      </c>
      <c r="AB94" s="37" t="s">
        <v>31</v>
      </c>
      <c r="AC94" s="37">
        <v>1117.4977354134001</v>
      </c>
      <c r="AD94" s="39">
        <v>5224301.9130576402</v>
      </c>
      <c r="AE94" s="69">
        <v>1990</v>
      </c>
      <c r="AF94" s="37" t="s">
        <v>173</v>
      </c>
      <c r="AG94" s="42">
        <v>0</v>
      </c>
      <c r="AI94" s="29">
        <v>13</v>
      </c>
      <c r="AJ94" s="29" t="s">
        <v>31</v>
      </c>
      <c r="AK94" s="29">
        <v>1117.4977354134001</v>
      </c>
      <c r="AL94" s="29">
        <v>1480684.49942275</v>
      </c>
      <c r="AM94" s="29">
        <v>1953</v>
      </c>
      <c r="AN94" s="29" t="s">
        <v>172</v>
      </c>
      <c r="AO94" s="37">
        <v>1.5422153369481</v>
      </c>
      <c r="AR94" s="37" t="s">
        <v>31</v>
      </c>
      <c r="AS94" s="37">
        <v>31.3255071523879</v>
      </c>
      <c r="AT94" s="39">
        <v>7885914.4960492803</v>
      </c>
      <c r="AU94" s="69">
        <v>2008</v>
      </c>
      <c r="AV94" s="37" t="s">
        <v>171</v>
      </c>
      <c r="AW94" s="37">
        <v>1.18276717709843</v>
      </c>
      <c r="AZ94" s="29">
        <v>1.6</v>
      </c>
      <c r="BA94" s="29">
        <v>4</v>
      </c>
      <c r="BB94" s="29">
        <v>0</v>
      </c>
    </row>
    <row r="95" spans="1:54">
      <c r="A95" s="29" t="s">
        <v>31</v>
      </c>
      <c r="B95" s="29" t="s">
        <v>110</v>
      </c>
      <c r="C95" s="37">
        <v>1117.4977354134001</v>
      </c>
      <c r="D95" s="37">
        <v>3486592.9344898001</v>
      </c>
      <c r="E95" s="37">
        <v>1.2873040437158501</v>
      </c>
      <c r="G95" s="37" t="s">
        <v>31</v>
      </c>
      <c r="H95" s="37" t="s">
        <v>114</v>
      </c>
      <c r="I95" s="37">
        <v>702.05414791910096</v>
      </c>
      <c r="J95" s="39">
        <v>4379413.77471935</v>
      </c>
      <c r="K95" s="37">
        <v>0.977265248687055</v>
      </c>
      <c r="N95" s="37" t="s">
        <v>31</v>
      </c>
      <c r="O95" s="37" t="s">
        <v>113</v>
      </c>
      <c r="P95" s="37">
        <v>31.3255071523879</v>
      </c>
      <c r="Q95" s="39">
        <v>10793234.8148624</v>
      </c>
      <c r="R95" s="42">
        <v>0.80077623922922403</v>
      </c>
      <c r="U95" s="37" t="s">
        <v>31</v>
      </c>
      <c r="V95" s="37">
        <v>702.05414791910096</v>
      </c>
      <c r="W95" s="39">
        <v>4549310.8785157697</v>
      </c>
      <c r="X95" s="69">
        <v>2005</v>
      </c>
      <c r="Y95" s="37" t="s">
        <v>171</v>
      </c>
      <c r="Z95" s="42">
        <v>1.8629237703311801E-2</v>
      </c>
      <c r="AB95" s="37" t="s">
        <v>31</v>
      </c>
      <c r="AC95" s="37">
        <v>158.30188448215799</v>
      </c>
      <c r="AD95" s="39">
        <v>3482641.4586074799</v>
      </c>
      <c r="AE95" s="69">
        <v>1979</v>
      </c>
      <c r="AF95" s="37" t="s">
        <v>172</v>
      </c>
      <c r="AG95" s="42">
        <v>4.8090909090909101E-2</v>
      </c>
      <c r="AI95" s="29">
        <v>14</v>
      </c>
      <c r="AJ95" s="29" t="s">
        <v>31</v>
      </c>
      <c r="AK95" s="29">
        <v>1568.97230222651</v>
      </c>
      <c r="AL95" s="29">
        <v>2628028.60622941</v>
      </c>
      <c r="AM95" s="29">
        <v>1956</v>
      </c>
      <c r="AN95" s="29" t="s">
        <v>172</v>
      </c>
      <c r="AO95" s="37">
        <v>1.53720068310998</v>
      </c>
      <c r="AR95" s="37" t="s">
        <v>31</v>
      </c>
      <c r="AS95" s="37">
        <v>702.05414791910096</v>
      </c>
      <c r="AT95" s="39">
        <v>5914104.1420705104</v>
      </c>
      <c r="AU95" s="69">
        <v>2005</v>
      </c>
      <c r="AV95" s="37" t="s">
        <v>171</v>
      </c>
      <c r="AW95" s="37">
        <v>1.1592866192348501</v>
      </c>
      <c r="AZ95" s="29">
        <v>1.7</v>
      </c>
      <c r="BA95" s="29">
        <v>1</v>
      </c>
      <c r="BB95" s="29">
        <v>0</v>
      </c>
    </row>
    <row r="96" spans="1:54">
      <c r="A96" s="29" t="s">
        <v>31</v>
      </c>
      <c r="B96" s="29" t="s">
        <v>110</v>
      </c>
      <c r="C96" s="37">
        <v>1117.4977354134001</v>
      </c>
      <c r="D96" s="37">
        <v>1408047.1466208801</v>
      </c>
      <c r="E96" s="37">
        <v>1.3160000000000001</v>
      </c>
      <c r="G96" s="37" t="s">
        <v>31</v>
      </c>
      <c r="H96" s="37" t="s">
        <v>111</v>
      </c>
      <c r="I96" s="37">
        <v>120.860604585971</v>
      </c>
      <c r="J96" s="39">
        <v>4841796.6803185698</v>
      </c>
      <c r="K96" s="37">
        <v>0.98644095128363696</v>
      </c>
      <c r="N96" s="37" t="s">
        <v>31</v>
      </c>
      <c r="O96" s="37" t="s">
        <v>113</v>
      </c>
      <c r="P96" s="37">
        <v>31.3255071523879</v>
      </c>
      <c r="Q96" s="39">
        <v>7906777.2838127697</v>
      </c>
      <c r="R96" s="42">
        <v>0.81253128149162002</v>
      </c>
      <c r="U96" s="37" t="s">
        <v>31</v>
      </c>
      <c r="V96" s="37">
        <v>702.05414791910096</v>
      </c>
      <c r="W96" s="39">
        <v>1310735.0941649601</v>
      </c>
      <c r="X96" s="69">
        <v>2006</v>
      </c>
      <c r="Y96" s="37" t="s">
        <v>171</v>
      </c>
      <c r="Z96" s="42">
        <v>5.1208060435756E-2</v>
      </c>
      <c r="AB96" s="37" t="s">
        <v>31</v>
      </c>
      <c r="AC96" s="37">
        <v>158.30188448215799</v>
      </c>
      <c r="AD96" s="39">
        <v>4817759.5523300096</v>
      </c>
      <c r="AE96" s="69">
        <v>1981</v>
      </c>
      <c r="AF96" s="37" t="s">
        <v>173</v>
      </c>
      <c r="AG96" s="42">
        <v>7.6412210859967498E-3</v>
      </c>
      <c r="AI96" s="29">
        <v>15</v>
      </c>
      <c r="AJ96" s="29" t="s">
        <v>31</v>
      </c>
      <c r="AK96" s="29">
        <v>22.786347018073499</v>
      </c>
      <c r="AL96" s="29">
        <v>17946526.911434699</v>
      </c>
      <c r="AM96" s="29">
        <v>1993</v>
      </c>
      <c r="AN96" s="29" t="s">
        <v>173</v>
      </c>
      <c r="AO96" s="37">
        <v>1.52952638076022</v>
      </c>
      <c r="AR96" s="37" t="s">
        <v>31</v>
      </c>
      <c r="AS96" s="37">
        <v>702.05414791910096</v>
      </c>
      <c r="AT96" s="39">
        <v>4549310.8785157697</v>
      </c>
      <c r="AU96" s="69">
        <v>2005</v>
      </c>
      <c r="AV96" s="37" t="s">
        <v>171</v>
      </c>
      <c r="AW96" s="37">
        <v>1.1251691589422099</v>
      </c>
      <c r="AZ96" s="29">
        <v>1.8</v>
      </c>
      <c r="BA96" s="29">
        <v>3</v>
      </c>
      <c r="BB96" s="29">
        <v>2</v>
      </c>
    </row>
    <row r="97" spans="1:54">
      <c r="A97" s="29" t="s">
        <v>31</v>
      </c>
      <c r="B97" s="29" t="s">
        <v>110</v>
      </c>
      <c r="C97" s="37">
        <v>1568.97230222651</v>
      </c>
      <c r="D97" s="37">
        <v>5648300.2880154504</v>
      </c>
      <c r="E97" s="46">
        <v>1.3392533333333301</v>
      </c>
      <c r="G97" s="37" t="s">
        <v>31</v>
      </c>
      <c r="H97" s="37" t="s">
        <v>111</v>
      </c>
      <c r="I97" s="37">
        <v>111.913803540171</v>
      </c>
      <c r="J97" s="39">
        <v>2659071.9721144699</v>
      </c>
      <c r="K97" s="37">
        <v>1.0030442905457799</v>
      </c>
      <c r="N97" s="37" t="s">
        <v>31</v>
      </c>
      <c r="O97" s="37" t="s">
        <v>113</v>
      </c>
      <c r="P97" s="37">
        <v>26.394908180552601</v>
      </c>
      <c r="Q97" s="39">
        <v>3139938.27715853</v>
      </c>
      <c r="R97" s="42">
        <v>0.83481043276108102</v>
      </c>
      <c r="U97" s="37" t="s">
        <v>31</v>
      </c>
      <c r="V97" s="37">
        <v>702.05414791910096</v>
      </c>
      <c r="W97" s="39">
        <v>2768901.55939293</v>
      </c>
      <c r="X97" s="69">
        <v>2009</v>
      </c>
      <c r="Y97" s="37" t="s">
        <v>171</v>
      </c>
      <c r="Z97" s="42">
        <v>0.598884381338742</v>
      </c>
      <c r="AB97" s="37" t="s">
        <v>31</v>
      </c>
      <c r="AC97" s="37">
        <v>158.30188448215799</v>
      </c>
      <c r="AD97" s="39">
        <v>6332075.3792863302</v>
      </c>
      <c r="AE97" s="69">
        <v>1984</v>
      </c>
      <c r="AF97" s="37" t="s">
        <v>173</v>
      </c>
      <c r="AG97" s="42">
        <v>3.5999999999999997E-2</v>
      </c>
      <c r="AI97" s="29">
        <v>16</v>
      </c>
      <c r="AJ97" s="29" t="s">
        <v>31</v>
      </c>
      <c r="AK97" s="29">
        <v>158.30188448215799</v>
      </c>
      <c r="AL97" s="29">
        <v>9046636.0943863895</v>
      </c>
      <c r="AM97" s="29">
        <v>1980</v>
      </c>
      <c r="AN97" s="29" t="s">
        <v>172</v>
      </c>
      <c r="AO97" s="37">
        <v>1.5197946197181</v>
      </c>
      <c r="AR97" s="37" t="s">
        <v>31</v>
      </c>
      <c r="AS97" s="37">
        <v>702.05414791910096</v>
      </c>
      <c r="AT97" s="39">
        <v>1847806.51732307</v>
      </c>
      <c r="AU97" s="69">
        <v>2006</v>
      </c>
      <c r="AV97" s="37" t="s">
        <v>171</v>
      </c>
      <c r="AW97" s="37">
        <v>1.12362471310713</v>
      </c>
      <c r="AZ97" s="29">
        <v>1.9</v>
      </c>
      <c r="BA97" s="29">
        <v>4</v>
      </c>
      <c r="BB97" s="29">
        <v>0</v>
      </c>
    </row>
    <row r="98" spans="1:54">
      <c r="A98" s="29" t="s">
        <v>31</v>
      </c>
      <c r="B98" s="29" t="s">
        <v>110</v>
      </c>
      <c r="C98" s="37">
        <v>702.05414791910096</v>
      </c>
      <c r="D98" s="37">
        <v>2451573.0845335</v>
      </c>
      <c r="E98" s="37">
        <v>1.3815107506174</v>
      </c>
      <c r="G98" s="37" t="s">
        <v>31</v>
      </c>
      <c r="H98" s="37" t="s">
        <v>111</v>
      </c>
      <c r="I98" s="37">
        <v>158.30188448215799</v>
      </c>
      <c r="J98" s="39">
        <v>4305811.2579147099</v>
      </c>
      <c r="K98" s="37">
        <v>1.0069581945985899</v>
      </c>
      <c r="N98" s="37" t="s">
        <v>31</v>
      </c>
      <c r="O98" s="37" t="s">
        <v>113</v>
      </c>
      <c r="P98" s="37">
        <v>31.3255071523879</v>
      </c>
      <c r="Q98" s="39">
        <v>6586219.20429671</v>
      </c>
      <c r="R98" s="67">
        <v>0.84252941870265197</v>
      </c>
      <c r="U98" s="37" t="s">
        <v>31</v>
      </c>
      <c r="V98" s="37">
        <v>702.05414791910096</v>
      </c>
      <c r="W98" s="39">
        <v>8494855.1898211204</v>
      </c>
      <c r="X98" s="69">
        <v>2007</v>
      </c>
      <c r="Y98" s="37" t="s">
        <v>171</v>
      </c>
      <c r="Z98" s="42">
        <v>0.138672762250209</v>
      </c>
      <c r="AB98" s="37" t="s">
        <v>31</v>
      </c>
      <c r="AC98" s="37">
        <v>158.30188448215799</v>
      </c>
      <c r="AD98" s="39">
        <v>8598166.8556484301</v>
      </c>
      <c r="AE98" s="69">
        <v>1981</v>
      </c>
      <c r="AF98" s="37" t="s">
        <v>173</v>
      </c>
      <c r="AG98" s="42" t="s">
        <v>174</v>
      </c>
      <c r="AI98" s="29">
        <v>17</v>
      </c>
      <c r="AJ98" s="29" t="s">
        <v>31</v>
      </c>
      <c r="AK98" s="29">
        <v>1117.4977354134001</v>
      </c>
      <c r="AL98" s="29">
        <v>6146237.5447736904</v>
      </c>
      <c r="AM98" s="29">
        <v>1982</v>
      </c>
      <c r="AN98" s="29" t="s">
        <v>173</v>
      </c>
      <c r="AO98" s="37">
        <v>1.4698181818181799</v>
      </c>
      <c r="AR98" s="37" t="s">
        <v>31</v>
      </c>
      <c r="AS98" s="37">
        <v>702.05414791910096</v>
      </c>
      <c r="AT98" s="39">
        <v>2768901.55939293</v>
      </c>
      <c r="AU98" s="69">
        <v>2009</v>
      </c>
      <c r="AV98" s="37" t="s">
        <v>171</v>
      </c>
      <c r="AW98" s="37">
        <v>1.1226684226369701</v>
      </c>
      <c r="AZ98" s="37">
        <v>2</v>
      </c>
      <c r="BA98" s="29">
        <v>2</v>
      </c>
      <c r="BB98" s="29">
        <v>2</v>
      </c>
    </row>
    <row r="99" spans="1:54">
      <c r="A99" s="29" t="s">
        <v>31</v>
      </c>
      <c r="B99" s="29" t="s">
        <v>110</v>
      </c>
      <c r="C99" s="37">
        <v>1568.97230222651</v>
      </c>
      <c r="D99" s="37">
        <v>3765533.5253436398</v>
      </c>
      <c r="E99" s="37">
        <v>1.45584255744256</v>
      </c>
      <c r="G99" s="37" t="s">
        <v>31</v>
      </c>
      <c r="H99" s="37" t="s">
        <v>114</v>
      </c>
      <c r="I99" s="37">
        <v>1568.97230222651</v>
      </c>
      <c r="J99" s="39">
        <v>11980672.499801699</v>
      </c>
      <c r="K99" s="37">
        <v>1.01113148245155</v>
      </c>
      <c r="N99" s="37" t="s">
        <v>31</v>
      </c>
      <c r="O99" s="37" t="s">
        <v>113</v>
      </c>
      <c r="P99" s="37">
        <v>31.3255071523879</v>
      </c>
      <c r="Q99" s="39">
        <v>3223081.4309091899</v>
      </c>
      <c r="R99" s="42">
        <v>0.86502276335360495</v>
      </c>
      <c r="U99" s="37" t="s">
        <v>31</v>
      </c>
      <c r="V99" s="37">
        <v>702.05414791910096</v>
      </c>
      <c r="W99" s="39">
        <v>5616433.1833528103</v>
      </c>
      <c r="X99" s="69">
        <v>2006</v>
      </c>
      <c r="Y99" s="37" t="s">
        <v>171</v>
      </c>
      <c r="Z99" s="42">
        <v>0.31900000000000001</v>
      </c>
      <c r="AB99" s="37" t="s">
        <v>31</v>
      </c>
      <c r="AC99" s="37">
        <v>158.30188448215799</v>
      </c>
      <c r="AD99" s="39">
        <v>8149381.0131415101</v>
      </c>
      <c r="AE99" s="69">
        <v>1913</v>
      </c>
      <c r="AF99" s="37" t="s">
        <v>172</v>
      </c>
      <c r="AG99" s="42">
        <v>0</v>
      </c>
      <c r="AI99" s="29">
        <v>18</v>
      </c>
      <c r="AJ99" s="29" t="s">
        <v>31</v>
      </c>
      <c r="AK99" s="29">
        <v>111.913803540171</v>
      </c>
      <c r="AL99" s="29">
        <v>2851004.1451858599</v>
      </c>
      <c r="AM99" s="29">
        <v>1910</v>
      </c>
      <c r="AN99" s="29" t="s">
        <v>172</v>
      </c>
      <c r="AO99" s="37">
        <v>1.4603421461897399</v>
      </c>
      <c r="AR99" s="37" t="s">
        <v>31</v>
      </c>
      <c r="AS99" s="37">
        <v>702.05414791910096</v>
      </c>
      <c r="AT99" s="39">
        <v>8494855.1898211204</v>
      </c>
      <c r="AU99" s="69">
        <v>2007</v>
      </c>
      <c r="AV99" s="37" t="s">
        <v>171</v>
      </c>
      <c r="AW99" s="37">
        <v>1.12075226977951</v>
      </c>
      <c r="AZ99" s="29">
        <v>2.1</v>
      </c>
      <c r="BA99" s="29">
        <v>1</v>
      </c>
      <c r="BB99" s="29">
        <v>1</v>
      </c>
    </row>
    <row r="100" spans="1:54">
      <c r="A100" s="29" t="s">
        <v>31</v>
      </c>
      <c r="B100" s="29" t="s">
        <v>110</v>
      </c>
      <c r="C100" s="37">
        <v>1568.97230222651</v>
      </c>
      <c r="D100" s="37">
        <v>2628028.60622941</v>
      </c>
      <c r="E100" s="37">
        <v>1.53720068310998</v>
      </c>
      <c r="G100" s="37" t="s">
        <v>31</v>
      </c>
      <c r="H100" s="37" t="s">
        <v>111</v>
      </c>
      <c r="I100" s="37">
        <v>158.30188448215799</v>
      </c>
      <c r="J100" s="39">
        <v>4817759.5523300096</v>
      </c>
      <c r="K100" s="37">
        <v>1.0378157820460701</v>
      </c>
      <c r="N100" s="37" t="s">
        <v>31</v>
      </c>
      <c r="O100" s="37" t="s">
        <v>113</v>
      </c>
      <c r="P100" s="37">
        <v>22.786347018073499</v>
      </c>
      <c r="Q100" s="39">
        <v>8052740.60888121</v>
      </c>
      <c r="R100" s="42">
        <v>0.87523962628980101</v>
      </c>
      <c r="U100" s="37" t="s">
        <v>31</v>
      </c>
      <c r="V100" s="37">
        <v>702.05414791910096</v>
      </c>
      <c r="W100" s="39">
        <v>2404535.45662292</v>
      </c>
      <c r="X100" s="69">
        <v>2006</v>
      </c>
      <c r="Y100" s="37" t="s">
        <v>171</v>
      </c>
      <c r="Z100" s="42">
        <v>0.18102189781021899</v>
      </c>
      <c r="AB100" s="37" t="s">
        <v>31</v>
      </c>
      <c r="AC100" s="37">
        <v>22.786347018073499</v>
      </c>
      <c r="AD100" s="39">
        <v>6712675.5407483103</v>
      </c>
      <c r="AE100" s="69">
        <v>1959</v>
      </c>
      <c r="AF100" s="37" t="s">
        <v>172</v>
      </c>
      <c r="AG100" s="42">
        <v>1.1424364784503E-2</v>
      </c>
      <c r="AI100" s="29">
        <v>19</v>
      </c>
      <c r="AJ100" s="29" t="s">
        <v>31</v>
      </c>
      <c r="AK100" s="29">
        <v>1568.97230222651</v>
      </c>
      <c r="AL100" s="29">
        <v>3765533.5253436398</v>
      </c>
      <c r="AM100" s="29">
        <v>1977</v>
      </c>
      <c r="AN100" s="29" t="s">
        <v>172</v>
      </c>
      <c r="AO100" s="37">
        <v>1.45584255744256</v>
      </c>
      <c r="AR100" s="37" t="s">
        <v>31</v>
      </c>
      <c r="AS100" s="37">
        <v>702.05414791910096</v>
      </c>
      <c r="AT100" s="39">
        <v>5669087.2444467396</v>
      </c>
      <c r="AU100" s="69">
        <v>2004</v>
      </c>
      <c r="AV100" s="37" t="s">
        <v>171</v>
      </c>
      <c r="AW100" s="37">
        <v>1.11159561629393</v>
      </c>
      <c r="AZ100" s="29">
        <v>2.2000000000000002</v>
      </c>
      <c r="BA100" s="29">
        <v>1</v>
      </c>
      <c r="BB100" s="29">
        <v>0</v>
      </c>
    </row>
    <row r="101" spans="1:54">
      <c r="A101" s="29" t="s">
        <v>31</v>
      </c>
      <c r="B101" s="29" t="s">
        <v>110</v>
      </c>
      <c r="C101" s="37">
        <v>1117.4977354134001</v>
      </c>
      <c r="D101" s="37">
        <v>1480684.49942275</v>
      </c>
      <c r="E101" s="37">
        <v>1.5422153369481</v>
      </c>
      <c r="G101" s="37" t="s">
        <v>31</v>
      </c>
      <c r="H101" s="37" t="s">
        <v>111</v>
      </c>
      <c r="I101" s="37">
        <v>120.860604585971</v>
      </c>
      <c r="J101" s="39">
        <v>11872862.3521074</v>
      </c>
      <c r="K101" s="37">
        <v>1.0437207586528301</v>
      </c>
      <c r="N101" s="37" t="s">
        <v>31</v>
      </c>
      <c r="O101" s="37" t="s">
        <v>113</v>
      </c>
      <c r="P101" s="37">
        <v>31.3255071523879</v>
      </c>
      <c r="Q101" s="39">
        <v>4094870.29496015</v>
      </c>
      <c r="R101" s="42">
        <v>0.87857063584477402</v>
      </c>
      <c r="U101" s="37" t="s">
        <v>31</v>
      </c>
      <c r="V101" s="37">
        <v>702.05414791910096</v>
      </c>
      <c r="W101" s="39">
        <v>5914104.1420705104</v>
      </c>
      <c r="X101" s="69">
        <v>2005</v>
      </c>
      <c r="Y101" s="37" t="s">
        <v>171</v>
      </c>
      <c r="Z101" s="42">
        <v>8.3333333333333301E-2</v>
      </c>
      <c r="AB101" s="37" t="s">
        <v>31</v>
      </c>
      <c r="AC101" s="37">
        <v>22.786347018073499</v>
      </c>
      <c r="AD101" s="39">
        <v>11826114.102380101</v>
      </c>
      <c r="AE101" s="69">
        <v>1986</v>
      </c>
      <c r="AF101" s="37" t="s">
        <v>173</v>
      </c>
      <c r="AG101" s="42">
        <v>2.0571428571428598E-3</v>
      </c>
      <c r="AI101" s="29">
        <v>20</v>
      </c>
      <c r="AJ101" s="29" t="s">
        <v>31</v>
      </c>
      <c r="AK101" s="29">
        <v>1568.97230222651</v>
      </c>
      <c r="AL101" s="29">
        <v>16099224.793146299</v>
      </c>
      <c r="AM101" s="29">
        <v>1975</v>
      </c>
      <c r="AN101" s="29" t="s">
        <v>172</v>
      </c>
      <c r="AO101" s="37">
        <v>1.4547834934395301</v>
      </c>
      <c r="AR101" s="37" t="s">
        <v>31</v>
      </c>
      <c r="AS101" s="37">
        <v>702.05414791910096</v>
      </c>
      <c r="AT101" s="39">
        <v>857910.16875714099</v>
      </c>
      <c r="AU101" s="69">
        <v>2006</v>
      </c>
      <c r="AV101" s="37" t="s">
        <v>171</v>
      </c>
      <c r="AW101" s="37">
        <v>1.08935300391042</v>
      </c>
    </row>
    <row r="102" spans="1:54">
      <c r="A102" s="29" t="s">
        <v>31</v>
      </c>
      <c r="B102" s="29" t="s">
        <v>110</v>
      </c>
      <c r="C102" s="37">
        <v>1568.97230222651</v>
      </c>
      <c r="D102" s="37">
        <v>2516631.5727713299</v>
      </c>
      <c r="E102" s="37">
        <v>1.6645885286783</v>
      </c>
      <c r="G102" s="37" t="s">
        <v>31</v>
      </c>
      <c r="H102" s="37" t="s">
        <v>111</v>
      </c>
      <c r="I102" s="37">
        <v>158.30188448215799</v>
      </c>
      <c r="J102" s="39">
        <v>6145437.4574818704</v>
      </c>
      <c r="K102" s="37">
        <v>1.04625817123233</v>
      </c>
      <c r="N102" s="37" t="s">
        <v>31</v>
      </c>
      <c r="O102" s="37" t="s">
        <v>113</v>
      </c>
      <c r="P102" s="37">
        <v>22.786347018073499</v>
      </c>
      <c r="Q102" s="39">
        <v>11826114.102380101</v>
      </c>
      <c r="R102" s="42">
        <v>0.89148571428571399</v>
      </c>
      <c r="U102" s="37" t="s">
        <v>31</v>
      </c>
      <c r="V102" s="37">
        <v>702.05414791910096</v>
      </c>
      <c r="W102" s="39">
        <v>2403131.3483270798</v>
      </c>
      <c r="X102" s="69">
        <v>2006</v>
      </c>
      <c r="Y102" s="37" t="s">
        <v>171</v>
      </c>
      <c r="Z102" s="42">
        <v>6.13496932515337E-2</v>
      </c>
      <c r="AB102" s="37" t="s">
        <v>31</v>
      </c>
      <c r="AC102" s="37">
        <v>158.30188448215799</v>
      </c>
      <c r="AD102" s="39">
        <v>3541213.1558658802</v>
      </c>
      <c r="AE102" s="69">
        <v>2002</v>
      </c>
      <c r="AF102" s="37" t="s">
        <v>173</v>
      </c>
      <c r="AG102" s="42">
        <v>0.16459179094766399</v>
      </c>
      <c r="AI102" s="29">
        <v>21</v>
      </c>
      <c r="AJ102" s="29" t="s">
        <v>31</v>
      </c>
      <c r="AK102" s="29">
        <v>111.913803540171</v>
      </c>
      <c r="AL102" s="29">
        <v>2566071.6013725898</v>
      </c>
      <c r="AM102" s="29" t="s">
        <v>174</v>
      </c>
      <c r="AN102" s="29" t="s">
        <v>172</v>
      </c>
      <c r="AO102" s="37">
        <v>1.4536781426806</v>
      </c>
      <c r="AR102" s="37" t="s">
        <v>31</v>
      </c>
      <c r="AS102" s="37">
        <v>120.860604585971</v>
      </c>
      <c r="AT102" s="39">
        <v>5250668.1056329096</v>
      </c>
      <c r="AU102" s="69">
        <v>2005</v>
      </c>
      <c r="AV102" s="37" t="s">
        <v>171</v>
      </c>
      <c r="AW102" s="37">
        <v>1.0752677963851001</v>
      </c>
    </row>
    <row r="103" spans="1:54">
      <c r="A103" s="29" t="s">
        <v>31</v>
      </c>
      <c r="B103" s="29" t="s">
        <v>110</v>
      </c>
      <c r="C103" s="37">
        <v>702.05414791910096</v>
      </c>
      <c r="D103" s="37">
        <v>2404535.45662292</v>
      </c>
      <c r="E103" s="37">
        <v>1.7218523597995701</v>
      </c>
      <c r="G103" s="37" t="s">
        <v>31</v>
      </c>
      <c r="H103" s="37" t="s">
        <v>114</v>
      </c>
      <c r="I103" s="37">
        <v>702.05414791910096</v>
      </c>
      <c r="J103" s="39">
        <v>5932357.5499163996</v>
      </c>
      <c r="K103" s="37">
        <v>1.0502550899833101</v>
      </c>
      <c r="N103" s="37" t="s">
        <v>31</v>
      </c>
      <c r="O103" s="37" t="s">
        <v>113</v>
      </c>
      <c r="P103" s="37">
        <v>26.394908180552601</v>
      </c>
      <c r="Q103" s="39">
        <v>3513769.3617197</v>
      </c>
      <c r="R103" s="42">
        <v>0.92309425879976603</v>
      </c>
      <c r="U103" s="37" t="s">
        <v>31</v>
      </c>
      <c r="V103" s="37">
        <v>702.05414791910096</v>
      </c>
      <c r="W103" s="39">
        <v>3510270.7395954998</v>
      </c>
      <c r="X103" s="69">
        <v>2009</v>
      </c>
      <c r="Y103" s="37" t="s">
        <v>171</v>
      </c>
      <c r="Z103" s="42">
        <v>4.2999999999999997E-2</v>
      </c>
      <c r="AB103" s="37" t="s">
        <v>31</v>
      </c>
      <c r="AC103" s="37">
        <v>158.30188448215799</v>
      </c>
      <c r="AD103" s="39">
        <v>4305811.2579147099</v>
      </c>
      <c r="AE103" s="69">
        <v>1998</v>
      </c>
      <c r="AF103" s="37" t="s">
        <v>173</v>
      </c>
      <c r="AG103" s="42">
        <v>6.6360294117647101E-2</v>
      </c>
      <c r="AI103" s="29">
        <v>22</v>
      </c>
      <c r="AJ103" s="29" t="s">
        <v>31</v>
      </c>
      <c r="AK103" s="29">
        <v>111.913803540171</v>
      </c>
      <c r="AL103" s="29">
        <v>2351197.0985754598</v>
      </c>
      <c r="AM103" s="29">
        <v>1980</v>
      </c>
      <c r="AN103" s="29" t="s">
        <v>172</v>
      </c>
      <c r="AO103" s="37">
        <v>1.4120322006919199</v>
      </c>
      <c r="AR103" s="37" t="s">
        <v>31</v>
      </c>
      <c r="AS103" s="37">
        <v>702.05414791910096</v>
      </c>
      <c r="AT103" s="39">
        <v>5932357.5499163996</v>
      </c>
      <c r="AU103" s="69">
        <v>2006</v>
      </c>
      <c r="AV103" s="37" t="s">
        <v>171</v>
      </c>
      <c r="AW103" s="37">
        <v>1.0502550899833101</v>
      </c>
    </row>
    <row r="104" spans="1:54">
      <c r="A104" s="29" t="s">
        <v>31</v>
      </c>
      <c r="B104" s="29" t="s">
        <v>110</v>
      </c>
      <c r="C104" s="37">
        <v>1568.97230222651</v>
      </c>
      <c r="D104" s="37">
        <v>1969060.2392942801</v>
      </c>
      <c r="E104" s="37">
        <v>1.7418483692635101</v>
      </c>
      <c r="G104" s="37" t="s">
        <v>31</v>
      </c>
      <c r="H104" s="37" t="s">
        <v>111</v>
      </c>
      <c r="I104" s="37">
        <v>120.860604585971</v>
      </c>
      <c r="J104" s="39">
        <v>5250668.1056329096</v>
      </c>
      <c r="K104" s="37">
        <v>1.0752677963851001</v>
      </c>
      <c r="N104" s="37" t="s">
        <v>31</v>
      </c>
      <c r="O104" s="37" t="s">
        <v>112</v>
      </c>
      <c r="P104" s="37">
        <v>111.913803540171</v>
      </c>
      <c r="Q104" s="39">
        <v>7554181.7389615597</v>
      </c>
      <c r="R104" s="42">
        <v>0.92727366515443199</v>
      </c>
      <c r="U104" s="37" t="s">
        <v>31</v>
      </c>
      <c r="V104" s="37">
        <v>120.860604585971</v>
      </c>
      <c r="W104" s="39">
        <v>5250668.1056329096</v>
      </c>
      <c r="X104" s="69">
        <v>2005</v>
      </c>
      <c r="Y104" s="37" t="s">
        <v>171</v>
      </c>
      <c r="Z104" s="42">
        <v>0.103165416708849</v>
      </c>
      <c r="AB104" s="37" t="s">
        <v>31</v>
      </c>
      <c r="AC104" s="37">
        <v>22.786347018073499</v>
      </c>
      <c r="AD104" s="39">
        <v>8199712.54714779</v>
      </c>
      <c r="AE104" s="69">
        <v>1981</v>
      </c>
      <c r="AF104" s="37" t="s">
        <v>173</v>
      </c>
      <c r="AG104" s="42" t="s">
        <v>174</v>
      </c>
      <c r="AI104" s="29">
        <v>23</v>
      </c>
      <c r="AJ104" s="29" t="s">
        <v>31</v>
      </c>
      <c r="AK104" s="29">
        <v>111.913803540171</v>
      </c>
      <c r="AL104" s="29">
        <v>2245774.2956406199</v>
      </c>
      <c r="AM104" s="29">
        <v>1977</v>
      </c>
      <c r="AN104" s="29" t="s">
        <v>172</v>
      </c>
      <c r="AO104" s="37">
        <v>1.38979132915881</v>
      </c>
      <c r="AR104" s="37" t="s">
        <v>31</v>
      </c>
      <c r="AS104" s="37">
        <v>120.860604585971</v>
      </c>
      <c r="AT104" s="39">
        <v>11872862.3521074</v>
      </c>
      <c r="AU104" s="69">
        <v>2007</v>
      </c>
      <c r="AV104" s="37" t="s">
        <v>171</v>
      </c>
      <c r="AW104" s="37">
        <v>1.0437207586528301</v>
      </c>
    </row>
    <row r="105" spans="1:54">
      <c r="A105" s="29" t="s">
        <v>31</v>
      </c>
      <c r="B105" s="29" t="s">
        <v>110</v>
      </c>
      <c r="C105" s="37">
        <v>702.05414791910096</v>
      </c>
      <c r="D105" s="37">
        <v>1008851.81055975</v>
      </c>
      <c r="E105" s="37">
        <v>1.7731384829505901</v>
      </c>
      <c r="G105" s="37" t="s">
        <v>31</v>
      </c>
      <c r="H105" s="37" t="s">
        <v>111</v>
      </c>
      <c r="I105" s="37">
        <v>158.30188448215799</v>
      </c>
      <c r="J105" s="39">
        <v>4963397.2860535895</v>
      </c>
      <c r="K105" s="37">
        <v>1.1024764780833001</v>
      </c>
      <c r="N105" s="37" t="s">
        <v>31</v>
      </c>
      <c r="O105" s="37" t="s">
        <v>112</v>
      </c>
      <c r="P105" s="37">
        <v>120.860604585971</v>
      </c>
      <c r="Q105" s="39">
        <v>13125461.6580364</v>
      </c>
      <c r="R105" s="42">
        <v>0.94587704632532199</v>
      </c>
      <c r="U105" s="37" t="s">
        <v>31</v>
      </c>
      <c r="V105" s="37">
        <v>702.05414791910096</v>
      </c>
      <c r="W105" s="39">
        <v>821403.353065348</v>
      </c>
      <c r="X105" s="69">
        <v>2006</v>
      </c>
      <c r="Y105" s="37" t="s">
        <v>171</v>
      </c>
      <c r="Z105" s="42">
        <v>4.3984708527069296</v>
      </c>
      <c r="AB105" s="37" t="s">
        <v>31</v>
      </c>
      <c r="AC105" s="37">
        <v>158.30188448215799</v>
      </c>
      <c r="AD105" s="39">
        <v>18587807.275895</v>
      </c>
      <c r="AE105" s="69">
        <v>1984</v>
      </c>
      <c r="AF105" s="37" t="s">
        <v>173</v>
      </c>
      <c r="AG105" s="42">
        <v>1.2008175779253999E-2</v>
      </c>
      <c r="AI105" s="29">
        <v>24</v>
      </c>
      <c r="AJ105" s="29" t="s">
        <v>31</v>
      </c>
      <c r="AK105" s="29">
        <v>1568.97230222651</v>
      </c>
      <c r="AL105" s="29">
        <v>10195182.019867901</v>
      </c>
      <c r="AM105" s="29">
        <v>2003</v>
      </c>
      <c r="AN105" s="29" t="s">
        <v>173</v>
      </c>
      <c r="AO105" s="37">
        <v>1.3423789466790901</v>
      </c>
      <c r="AR105" s="37" t="s">
        <v>31</v>
      </c>
      <c r="AS105" s="37">
        <v>120.860604585971</v>
      </c>
      <c r="AT105" s="39">
        <v>9662805.3366483599</v>
      </c>
      <c r="AU105" s="69">
        <v>2005</v>
      </c>
      <c r="AV105" s="37" t="s">
        <v>171</v>
      </c>
      <c r="AW105" s="37">
        <v>0.99647876571758898</v>
      </c>
    </row>
    <row r="106" spans="1:54">
      <c r="A106" s="29" t="s">
        <v>31</v>
      </c>
      <c r="B106" s="29" t="s">
        <v>110</v>
      </c>
      <c r="C106" s="37">
        <v>1117.4977354134001</v>
      </c>
      <c r="D106" s="37">
        <v>5028739.8093602899</v>
      </c>
      <c r="E106" s="43">
        <v>1.80666666666667</v>
      </c>
      <c r="G106" s="37" t="s">
        <v>31</v>
      </c>
      <c r="H106" s="37" t="s">
        <v>114</v>
      </c>
      <c r="I106" s="37">
        <v>702.05414791910096</v>
      </c>
      <c r="J106" s="39">
        <v>5669087.2444467396</v>
      </c>
      <c r="K106" s="67">
        <v>1.11159561629393</v>
      </c>
      <c r="N106" s="37" t="s">
        <v>31</v>
      </c>
      <c r="O106" s="37" t="s">
        <v>112</v>
      </c>
      <c r="P106" s="37">
        <v>120.860604585971</v>
      </c>
      <c r="Q106" s="39">
        <v>9662805.3366483599</v>
      </c>
      <c r="R106" s="42">
        <v>0.99647876571758898</v>
      </c>
      <c r="U106" s="37" t="s">
        <v>31</v>
      </c>
      <c r="V106" s="37">
        <v>120.860604585971</v>
      </c>
      <c r="W106" s="39">
        <v>9662805.3366483599</v>
      </c>
      <c r="X106" s="69">
        <v>2005</v>
      </c>
      <c r="Y106" s="37" t="s">
        <v>171</v>
      </c>
      <c r="Z106" s="42">
        <v>2.42461122379986E-2</v>
      </c>
      <c r="AB106" s="37" t="s">
        <v>31</v>
      </c>
      <c r="AC106" s="37">
        <v>1568.97230222651</v>
      </c>
      <c r="AD106" s="39">
        <v>3765533.5253436398</v>
      </c>
      <c r="AE106" s="69">
        <v>1977</v>
      </c>
      <c r="AF106" s="37" t="s">
        <v>172</v>
      </c>
      <c r="AG106" s="42">
        <v>0.15666666666666701</v>
      </c>
      <c r="AI106" s="29">
        <v>25</v>
      </c>
      <c r="AJ106" s="29" t="s">
        <v>31</v>
      </c>
      <c r="AK106" s="29">
        <v>1568.97230222651</v>
      </c>
      <c r="AL106" s="29">
        <v>5648300.2880154504</v>
      </c>
      <c r="AM106" s="29">
        <v>1960</v>
      </c>
      <c r="AN106" s="29" t="s">
        <v>172</v>
      </c>
      <c r="AO106" s="37">
        <v>1.3392533333333301</v>
      </c>
      <c r="AR106" s="37" t="s">
        <v>31</v>
      </c>
      <c r="AS106" s="37">
        <v>702.05414791910096</v>
      </c>
      <c r="AT106" s="39">
        <v>2609535.2678152998</v>
      </c>
      <c r="AU106" s="69">
        <v>2006</v>
      </c>
      <c r="AV106" s="37" t="s">
        <v>171</v>
      </c>
      <c r="AW106" s="37">
        <v>0.99565253663354902</v>
      </c>
    </row>
    <row r="107" spans="1:54">
      <c r="A107" s="29" t="s">
        <v>31</v>
      </c>
      <c r="B107" s="29" t="s">
        <v>110</v>
      </c>
      <c r="C107" s="37">
        <v>1568.97230222651</v>
      </c>
      <c r="D107" s="37">
        <v>7844861.51113257</v>
      </c>
      <c r="E107" s="43">
        <v>1.86069143139139</v>
      </c>
      <c r="G107" s="37" t="s">
        <v>31</v>
      </c>
      <c r="H107" s="37" t="s">
        <v>114</v>
      </c>
      <c r="I107" s="37">
        <v>702.05414791910096</v>
      </c>
      <c r="J107" s="39">
        <v>8494855.1898211204</v>
      </c>
      <c r="K107" s="37">
        <v>1.12075226977951</v>
      </c>
      <c r="N107" s="37" t="s">
        <v>31</v>
      </c>
      <c r="O107" s="37" t="s">
        <v>113</v>
      </c>
      <c r="P107" s="37">
        <v>22.786347018073499</v>
      </c>
      <c r="Q107" s="39">
        <v>2739830.3654531599</v>
      </c>
      <c r="R107" s="42">
        <v>1.0329901187411801</v>
      </c>
      <c r="U107" s="37" t="s">
        <v>31</v>
      </c>
      <c r="V107" s="37">
        <v>31.3255071523879</v>
      </c>
      <c r="W107" s="39">
        <v>4094870.29496015</v>
      </c>
      <c r="X107" s="69">
        <v>2005</v>
      </c>
      <c r="Y107" s="37" t="s">
        <v>171</v>
      </c>
      <c r="Z107" s="42">
        <v>1.6462668298653602E-2</v>
      </c>
      <c r="AB107" s="37" t="s">
        <v>31</v>
      </c>
      <c r="AC107" s="37">
        <v>1568.97230222651</v>
      </c>
      <c r="AD107" s="39">
        <v>16420864.115102701</v>
      </c>
      <c r="AE107" s="69">
        <v>1997</v>
      </c>
      <c r="AF107" s="37" t="s">
        <v>173</v>
      </c>
      <c r="AG107" s="42">
        <v>0.45432830116567902</v>
      </c>
      <c r="AI107" s="29">
        <v>26</v>
      </c>
      <c r="AJ107" s="29" t="s">
        <v>31</v>
      </c>
      <c r="AK107" s="29">
        <v>1117.4977354134001</v>
      </c>
      <c r="AL107" s="29">
        <v>1408047.1466208801</v>
      </c>
      <c r="AM107" s="29">
        <v>1967</v>
      </c>
      <c r="AN107" s="29" t="s">
        <v>172</v>
      </c>
      <c r="AO107" s="37">
        <v>1.3160000000000001</v>
      </c>
      <c r="AR107" s="37" t="s">
        <v>31</v>
      </c>
      <c r="AS107" s="37">
        <v>120.860604585971</v>
      </c>
      <c r="AT107" s="39">
        <v>4841796.6803185698</v>
      </c>
      <c r="AU107" s="69">
        <v>2008</v>
      </c>
      <c r="AV107" s="37" t="s">
        <v>171</v>
      </c>
      <c r="AW107" s="37">
        <v>0.98644095128363696</v>
      </c>
    </row>
    <row r="108" spans="1:54">
      <c r="A108" s="29" t="s">
        <v>31</v>
      </c>
      <c r="B108" s="29" t="s">
        <v>110</v>
      </c>
      <c r="C108" s="37">
        <v>1117.4977354134001</v>
      </c>
      <c r="D108" s="37">
        <v>1234834.9976317999</v>
      </c>
      <c r="E108" s="43">
        <v>1.86787330316742</v>
      </c>
      <c r="G108" s="37" t="s">
        <v>31</v>
      </c>
      <c r="H108" s="37" t="s">
        <v>114</v>
      </c>
      <c r="I108" s="37">
        <v>702.05414791910096</v>
      </c>
      <c r="J108" s="39">
        <v>4549310.8785157697</v>
      </c>
      <c r="K108" s="37">
        <v>1.1251691589422099</v>
      </c>
      <c r="N108" s="37" t="s">
        <v>31</v>
      </c>
      <c r="O108" s="37" t="s">
        <v>113</v>
      </c>
      <c r="P108" s="37">
        <v>22.786347018073499</v>
      </c>
      <c r="Q108" s="39">
        <v>5012996.3439761698</v>
      </c>
      <c r="R108" s="44">
        <v>1.05779358296816</v>
      </c>
      <c r="U108" s="37" t="s">
        <v>31</v>
      </c>
      <c r="V108" s="37">
        <v>702.05414791910096</v>
      </c>
      <c r="W108" s="39">
        <v>1008851.81055975</v>
      </c>
      <c r="X108" s="69">
        <v>2007</v>
      </c>
      <c r="Y108" s="37" t="s">
        <v>171</v>
      </c>
      <c r="Z108" s="42">
        <v>0.11134307585247</v>
      </c>
      <c r="AB108" s="37" t="s">
        <v>31</v>
      </c>
      <c r="AC108" s="37">
        <v>158.30188448215799</v>
      </c>
      <c r="AD108" s="39">
        <v>9806801.7436697092</v>
      </c>
      <c r="AE108" s="69">
        <v>1908</v>
      </c>
      <c r="AF108" s="37" t="s">
        <v>172</v>
      </c>
      <c r="AG108" s="42">
        <v>4.4289697314752199E-2</v>
      </c>
      <c r="AI108" s="29">
        <v>27</v>
      </c>
      <c r="AJ108" s="29" t="s">
        <v>31</v>
      </c>
      <c r="AK108" s="29">
        <v>1117.4977354134001</v>
      </c>
      <c r="AL108" s="29">
        <v>3486592.9344898001</v>
      </c>
      <c r="AM108" s="29">
        <v>1911</v>
      </c>
      <c r="AN108" s="29" t="s">
        <v>172</v>
      </c>
      <c r="AO108" s="37">
        <v>1.2873040437158501</v>
      </c>
      <c r="AR108" s="37" t="s">
        <v>31</v>
      </c>
      <c r="AS108" s="37">
        <v>702.05414791910096</v>
      </c>
      <c r="AT108" s="39">
        <v>4379413.77471935</v>
      </c>
      <c r="AU108" s="69">
        <v>2007</v>
      </c>
      <c r="AV108" s="37" t="s">
        <v>171</v>
      </c>
      <c r="AW108" s="37">
        <v>0.977265248687055</v>
      </c>
    </row>
    <row r="109" spans="1:54">
      <c r="A109" s="29" t="s">
        <v>31</v>
      </c>
      <c r="B109" s="29" t="s">
        <v>110</v>
      </c>
      <c r="C109" s="37">
        <v>702.05414791910096</v>
      </c>
      <c r="D109" s="37">
        <v>2403131.3483270798</v>
      </c>
      <c r="E109" s="43">
        <v>1.9059452778785</v>
      </c>
      <c r="G109" s="37" t="s">
        <v>31</v>
      </c>
      <c r="H109" s="37" t="s">
        <v>114</v>
      </c>
      <c r="I109" s="37">
        <v>702.05414791910096</v>
      </c>
      <c r="J109" s="39">
        <v>5914104.1420705104</v>
      </c>
      <c r="K109" s="37">
        <v>1.1592866192348501</v>
      </c>
      <c r="N109" s="37" t="s">
        <v>31</v>
      </c>
      <c r="O109" s="37" t="s">
        <v>113</v>
      </c>
      <c r="P109" s="37">
        <v>22.786347018073499</v>
      </c>
      <c r="Q109" s="39">
        <v>7000148.0947283199</v>
      </c>
      <c r="R109" s="44">
        <v>1.09140121668635</v>
      </c>
      <c r="U109" s="37" t="s">
        <v>31</v>
      </c>
      <c r="V109" s="37">
        <v>31.3255071523879</v>
      </c>
      <c r="W109" s="39">
        <v>6586219.20429671</v>
      </c>
      <c r="X109" s="69">
        <v>2005</v>
      </c>
      <c r="Y109" s="37" t="s">
        <v>171</v>
      </c>
      <c r="Z109" s="42">
        <v>6.9946065220760703E-2</v>
      </c>
      <c r="AB109" s="37" t="s">
        <v>31</v>
      </c>
      <c r="AC109" s="37">
        <v>1568.97230222651</v>
      </c>
      <c r="AD109" s="39">
        <v>1969060.2392942801</v>
      </c>
      <c r="AE109" s="69">
        <v>1920</v>
      </c>
      <c r="AF109" s="37" t="s">
        <v>172</v>
      </c>
      <c r="AG109" s="42">
        <v>6.8525896414342605E-2</v>
      </c>
      <c r="AI109" s="29">
        <v>28</v>
      </c>
      <c r="AJ109" s="29" t="s">
        <v>31</v>
      </c>
      <c r="AK109" s="29">
        <v>158.30188448215799</v>
      </c>
      <c r="AL109" s="29">
        <v>3541213.1558658802</v>
      </c>
      <c r="AM109" s="29">
        <v>2002</v>
      </c>
      <c r="AN109" s="29" t="s">
        <v>173</v>
      </c>
      <c r="AO109" s="37">
        <v>1.2701123922219799</v>
      </c>
      <c r="AR109" s="37" t="s">
        <v>31</v>
      </c>
      <c r="AS109" s="37">
        <v>120.860604585971</v>
      </c>
      <c r="AT109" s="39">
        <v>13125461.6580364</v>
      </c>
      <c r="AU109" s="69">
        <v>2012</v>
      </c>
      <c r="AV109" s="37" t="s">
        <v>171</v>
      </c>
      <c r="AW109" s="37">
        <v>0.94587704632532199</v>
      </c>
    </row>
    <row r="110" spans="1:54">
      <c r="A110" s="29" t="s">
        <v>31</v>
      </c>
      <c r="B110" s="29" t="s">
        <v>110</v>
      </c>
      <c r="C110" s="37">
        <v>702.05414791910096</v>
      </c>
      <c r="D110" s="37">
        <v>1310735.0941649601</v>
      </c>
      <c r="E110" s="43">
        <v>1.94228358506887</v>
      </c>
      <c r="G110" s="37" t="s">
        <v>31</v>
      </c>
      <c r="H110" s="37" t="s">
        <v>111</v>
      </c>
      <c r="I110" s="37">
        <v>111.913803540171</v>
      </c>
      <c r="J110" s="39">
        <v>2350189.8743436001</v>
      </c>
      <c r="K110" s="37">
        <v>1.1750274084124801</v>
      </c>
      <c r="N110" s="37" t="s">
        <v>31</v>
      </c>
      <c r="O110" s="37" t="s">
        <v>113</v>
      </c>
      <c r="P110" s="37">
        <v>22.786347018073499</v>
      </c>
      <c r="Q110" s="39">
        <v>8658811.8668679297</v>
      </c>
      <c r="R110" s="44">
        <v>1.1130539236474799</v>
      </c>
      <c r="U110" s="37" t="s">
        <v>31</v>
      </c>
      <c r="V110" s="37">
        <v>702.05414791910096</v>
      </c>
      <c r="W110" s="39">
        <v>4379413.77471935</v>
      </c>
      <c r="X110" s="69">
        <v>2007</v>
      </c>
      <c r="Y110" s="37" t="s">
        <v>171</v>
      </c>
      <c r="Z110" s="42">
        <v>1.5237255530618801</v>
      </c>
      <c r="AB110" s="37" t="s">
        <v>31</v>
      </c>
      <c r="AC110" s="37">
        <v>1117.4977354134001</v>
      </c>
      <c r="AD110" s="39">
        <v>6146237.5447736904</v>
      </c>
      <c r="AE110" s="69">
        <v>1982</v>
      </c>
      <c r="AF110" s="37" t="s">
        <v>173</v>
      </c>
      <c r="AG110" s="42">
        <v>0</v>
      </c>
      <c r="AI110" s="29">
        <v>29</v>
      </c>
      <c r="AJ110" s="29" t="s">
        <v>31</v>
      </c>
      <c r="AK110" s="29">
        <v>158.30188448215799</v>
      </c>
      <c r="AL110" s="29">
        <v>9806801.7436697092</v>
      </c>
      <c r="AM110" s="29">
        <v>1908</v>
      </c>
      <c r="AN110" s="29" t="s">
        <v>172</v>
      </c>
      <c r="AO110" s="37">
        <v>1.2462091260727299</v>
      </c>
      <c r="AR110" s="37" t="s">
        <v>31</v>
      </c>
      <c r="AS110" s="37">
        <v>120.860604585971</v>
      </c>
      <c r="AT110" s="39">
        <v>4305054.7353522796</v>
      </c>
      <c r="AU110" s="69">
        <v>2007</v>
      </c>
      <c r="AV110" s="37" t="s">
        <v>171</v>
      </c>
      <c r="AW110" s="37">
        <v>0.92426542734333506</v>
      </c>
    </row>
    <row r="111" spans="1:54">
      <c r="A111" s="29" t="s">
        <v>31</v>
      </c>
      <c r="B111" s="29" t="s">
        <v>110</v>
      </c>
      <c r="C111" s="37">
        <v>1117.4977354134001</v>
      </c>
      <c r="D111" s="37">
        <v>2346745.2443681401</v>
      </c>
      <c r="E111" s="43">
        <v>1.9847619047619001</v>
      </c>
      <c r="G111" s="37" t="s">
        <v>31</v>
      </c>
      <c r="H111" s="37" t="s">
        <v>111</v>
      </c>
      <c r="I111" s="37">
        <v>111.913803540171</v>
      </c>
      <c r="J111" s="39">
        <v>2574017.48142394</v>
      </c>
      <c r="K111" s="37">
        <v>1.1905808865048</v>
      </c>
      <c r="N111" s="37" t="s">
        <v>31</v>
      </c>
      <c r="O111" s="37" t="s">
        <v>113</v>
      </c>
      <c r="P111" s="37">
        <v>22.786347018073499</v>
      </c>
      <c r="Q111" s="39">
        <v>4897378.41920646</v>
      </c>
      <c r="R111" s="44">
        <v>1.1725070440222201</v>
      </c>
      <c r="U111" s="37" t="s">
        <v>31</v>
      </c>
      <c r="V111" s="37">
        <v>702.05414791910096</v>
      </c>
      <c r="W111" s="39">
        <v>4248831.7032064004</v>
      </c>
      <c r="X111" s="69">
        <v>2007</v>
      </c>
      <c r="Y111" s="37" t="s">
        <v>171</v>
      </c>
      <c r="Z111" s="42">
        <v>0.24798083786241501</v>
      </c>
      <c r="AB111" s="37" t="s">
        <v>31</v>
      </c>
      <c r="AC111" s="37">
        <v>22.786347018073499</v>
      </c>
      <c r="AD111" s="39">
        <v>2739830.3654531599</v>
      </c>
      <c r="AE111" s="69">
        <v>1988</v>
      </c>
      <c r="AF111" s="37" t="s">
        <v>173</v>
      </c>
      <c r="AG111" s="42">
        <v>4.2215568862275399E-2</v>
      </c>
      <c r="AI111" s="29">
        <v>30</v>
      </c>
      <c r="AJ111" s="29" t="s">
        <v>31</v>
      </c>
      <c r="AK111" s="29">
        <v>1568.97230222651</v>
      </c>
      <c r="AL111" s="29">
        <v>2471131.3760067602</v>
      </c>
      <c r="AM111" s="29">
        <v>1975</v>
      </c>
      <c r="AN111" s="29" t="s">
        <v>172</v>
      </c>
      <c r="AO111" s="37">
        <v>1.2438095238095199</v>
      </c>
      <c r="AR111" s="37" t="s">
        <v>31</v>
      </c>
      <c r="AS111" s="37">
        <v>702.05414791910096</v>
      </c>
      <c r="AT111" s="39">
        <v>7582184.7975262897</v>
      </c>
      <c r="AU111" s="69">
        <v>2008</v>
      </c>
      <c r="AV111" s="37" t="s">
        <v>171</v>
      </c>
      <c r="AW111" s="37">
        <v>0.89809482718708999</v>
      </c>
    </row>
    <row r="112" spans="1:54">
      <c r="A112" s="29" t="s">
        <v>31</v>
      </c>
      <c r="B112" s="29" t="s">
        <v>110</v>
      </c>
      <c r="C112" s="37">
        <v>702.05414791910096</v>
      </c>
      <c r="D112" s="37">
        <v>821403.353065348</v>
      </c>
      <c r="E112" s="43">
        <v>2.08119658119658</v>
      </c>
      <c r="G112" s="37" t="s">
        <v>31</v>
      </c>
      <c r="H112" s="37" t="s">
        <v>114</v>
      </c>
      <c r="I112" s="37">
        <v>1568.97230222651</v>
      </c>
      <c r="J112" s="39">
        <v>16420864.115102701</v>
      </c>
      <c r="K112" s="37">
        <v>1.1977605228088899</v>
      </c>
      <c r="N112" s="37" t="s">
        <v>31</v>
      </c>
      <c r="O112" s="37" t="s">
        <v>113</v>
      </c>
      <c r="P112" s="37">
        <v>31.3255071523879</v>
      </c>
      <c r="Q112" s="39">
        <v>7885914.4960492803</v>
      </c>
      <c r="R112" s="44">
        <v>1.18276717709843</v>
      </c>
      <c r="U112" s="37" t="s">
        <v>31</v>
      </c>
      <c r="V112" s="37">
        <v>702.05414791910096</v>
      </c>
      <c r="W112" s="39">
        <v>1847806.51732307</v>
      </c>
      <c r="X112" s="69">
        <v>2006</v>
      </c>
      <c r="Y112" s="37" t="s">
        <v>171</v>
      </c>
      <c r="Z112" s="42">
        <v>0.31598628723036298</v>
      </c>
      <c r="AB112" s="37" t="s">
        <v>31</v>
      </c>
      <c r="AC112" s="37">
        <v>1568.97230222651</v>
      </c>
      <c r="AD112" s="39">
        <v>10195182.019867901</v>
      </c>
      <c r="AE112" s="69">
        <v>2003</v>
      </c>
      <c r="AF112" s="37" t="s">
        <v>173</v>
      </c>
      <c r="AG112" s="42">
        <v>0.141377941279449</v>
      </c>
      <c r="AI112" s="29">
        <v>31</v>
      </c>
      <c r="AJ112" s="29" t="s">
        <v>31</v>
      </c>
      <c r="AK112" s="29">
        <v>1117.4977354134001</v>
      </c>
      <c r="AL112" s="29">
        <v>17879963.7666144</v>
      </c>
      <c r="AM112" s="29">
        <v>2003</v>
      </c>
      <c r="AN112" s="29" t="s">
        <v>173</v>
      </c>
      <c r="AO112" s="37">
        <v>1.2289436619718299</v>
      </c>
      <c r="AR112" s="37" t="s">
        <v>31</v>
      </c>
      <c r="AS112" s="37">
        <v>31.3255071523879</v>
      </c>
      <c r="AT112" s="39">
        <v>4094870.29496015</v>
      </c>
      <c r="AU112" s="69">
        <v>2005</v>
      </c>
      <c r="AV112" s="37" t="s">
        <v>171</v>
      </c>
      <c r="AW112" s="37">
        <v>0.87857063584477402</v>
      </c>
    </row>
    <row r="113" spans="1:49">
      <c r="A113" s="29" t="s">
        <v>31</v>
      </c>
      <c r="B113" s="29" t="s">
        <v>110</v>
      </c>
      <c r="C113" s="37">
        <v>1568.97230222651</v>
      </c>
      <c r="D113" s="37">
        <v>3137944.60445303</v>
      </c>
      <c r="E113" s="43">
        <v>2.0874999999999999</v>
      </c>
      <c r="G113" s="37" t="s">
        <v>31</v>
      </c>
      <c r="H113" s="37" t="s">
        <v>111</v>
      </c>
      <c r="I113" s="37">
        <v>158.30188448215799</v>
      </c>
      <c r="J113" s="39">
        <v>6332075.3792863302</v>
      </c>
      <c r="K113" s="37">
        <v>1.2175069064539601</v>
      </c>
      <c r="N113" s="37" t="s">
        <v>31</v>
      </c>
      <c r="O113" s="37" t="s">
        <v>112</v>
      </c>
      <c r="P113" s="37">
        <v>158.30188448215799</v>
      </c>
      <c r="Q113" s="39">
        <v>18587807.275895</v>
      </c>
      <c r="R113" s="44">
        <v>1.2209248850281</v>
      </c>
      <c r="U113" s="37" t="s">
        <v>31</v>
      </c>
      <c r="V113" s="37">
        <v>702.05414791910096</v>
      </c>
      <c r="W113" s="39">
        <v>5932357.5499163996</v>
      </c>
      <c r="X113" s="69">
        <v>2006</v>
      </c>
      <c r="Y113" s="37" t="s">
        <v>171</v>
      </c>
      <c r="Z113" s="42">
        <v>0.37597633136094699</v>
      </c>
      <c r="AB113" s="37" t="s">
        <v>31</v>
      </c>
      <c r="AC113" s="37">
        <v>158.30188448215799</v>
      </c>
      <c r="AD113" s="39">
        <v>6012305.5726323696</v>
      </c>
      <c r="AE113" s="69">
        <v>1909</v>
      </c>
      <c r="AF113" s="37" t="s">
        <v>172</v>
      </c>
      <c r="AG113" s="42">
        <v>2.1063717746182199E-3</v>
      </c>
      <c r="AI113" s="29">
        <v>32</v>
      </c>
      <c r="AJ113" s="29" t="s">
        <v>31</v>
      </c>
      <c r="AK113" s="29">
        <v>158.30188448215799</v>
      </c>
      <c r="AL113" s="29">
        <v>18587807.275895</v>
      </c>
      <c r="AM113" s="29">
        <v>1984</v>
      </c>
      <c r="AN113" s="29" t="s">
        <v>173</v>
      </c>
      <c r="AO113" s="37">
        <v>1.2209248850281</v>
      </c>
      <c r="AR113" s="37" t="s">
        <v>31</v>
      </c>
      <c r="AS113" s="37">
        <v>31.3255071523879</v>
      </c>
      <c r="AT113" s="39">
        <v>3223081.4309091899</v>
      </c>
      <c r="AU113" s="69">
        <v>2006</v>
      </c>
      <c r="AV113" s="37" t="s">
        <v>171</v>
      </c>
      <c r="AW113" s="37">
        <v>0.86502276335360495</v>
      </c>
    </row>
    <row r="114" spans="1:49">
      <c r="A114" s="29" t="s">
        <v>31</v>
      </c>
      <c r="B114" s="29" t="s">
        <v>110</v>
      </c>
      <c r="C114" s="37">
        <v>1117.4977354134001</v>
      </c>
      <c r="D114" s="37">
        <v>4962807.4429708999</v>
      </c>
      <c r="E114" s="43">
        <v>2.1242121027874599</v>
      </c>
      <c r="G114" s="37" t="s">
        <v>31</v>
      </c>
      <c r="H114" s="37" t="s">
        <v>114</v>
      </c>
      <c r="I114" s="37">
        <v>1117.4977354134001</v>
      </c>
      <c r="J114" s="39">
        <v>17879963.7666144</v>
      </c>
      <c r="K114" s="37">
        <v>1.2289436619718299</v>
      </c>
      <c r="N114" s="37" t="s">
        <v>31</v>
      </c>
      <c r="O114" s="37" t="s">
        <v>112</v>
      </c>
      <c r="P114" s="37">
        <v>158.30188448215799</v>
      </c>
      <c r="Q114" s="39">
        <v>9806801.7436697092</v>
      </c>
      <c r="R114" s="44">
        <v>1.2462091260727299</v>
      </c>
      <c r="U114" s="37" t="s">
        <v>31</v>
      </c>
      <c r="V114" s="37">
        <v>120.860604585971</v>
      </c>
      <c r="W114" s="39">
        <v>23688678.498850301</v>
      </c>
      <c r="X114" s="69">
        <v>2004</v>
      </c>
      <c r="Y114" s="37" t="s">
        <v>171</v>
      </c>
      <c r="Z114" s="42">
        <v>1.20625E-2</v>
      </c>
      <c r="AB114" s="37" t="s">
        <v>31</v>
      </c>
      <c r="AC114" s="37">
        <v>111.913803540171</v>
      </c>
      <c r="AD114" s="39">
        <v>2245774.2956406199</v>
      </c>
      <c r="AE114" s="69">
        <v>1977</v>
      </c>
      <c r="AF114" s="37" t="s">
        <v>172</v>
      </c>
      <c r="AG114" s="42">
        <v>0.45494866539308798</v>
      </c>
      <c r="AI114" s="29">
        <v>33</v>
      </c>
      <c r="AJ114" s="29" t="s">
        <v>31</v>
      </c>
      <c r="AK114" s="29">
        <v>158.30188448215799</v>
      </c>
      <c r="AL114" s="29">
        <v>6332075.3792863302</v>
      </c>
      <c r="AM114" s="29">
        <v>1984</v>
      </c>
      <c r="AN114" s="29" t="s">
        <v>173</v>
      </c>
      <c r="AO114" s="37">
        <v>1.2175069064539601</v>
      </c>
      <c r="AR114" s="37" t="s">
        <v>31</v>
      </c>
      <c r="AS114" s="37">
        <v>31.3255071523879</v>
      </c>
      <c r="AT114" s="39">
        <v>6586219.20429671</v>
      </c>
      <c r="AU114" s="69">
        <v>2005</v>
      </c>
      <c r="AV114" s="37" t="s">
        <v>171</v>
      </c>
      <c r="AW114" s="37">
        <v>0.84252941870265197</v>
      </c>
    </row>
    <row r="115" spans="1:49">
      <c r="G115" s="37" t="s">
        <v>31</v>
      </c>
      <c r="H115" s="37" t="s">
        <v>111</v>
      </c>
      <c r="I115" s="37">
        <v>120.860604585971</v>
      </c>
      <c r="J115" s="39">
        <v>2903796.8857825301</v>
      </c>
      <c r="K115" s="37">
        <v>1.2313743444601699</v>
      </c>
      <c r="N115" s="37" t="s">
        <v>31</v>
      </c>
      <c r="O115" s="37" t="s">
        <v>113</v>
      </c>
      <c r="P115" s="37">
        <v>22.786347018073499</v>
      </c>
      <c r="Q115" s="39">
        <v>17946526.911434699</v>
      </c>
      <c r="R115" s="44">
        <v>1.52952638076022</v>
      </c>
      <c r="U115" s="37" t="s">
        <v>31</v>
      </c>
      <c r="V115" s="37">
        <v>702.05414791910096</v>
      </c>
      <c r="W115" s="39">
        <v>857910.16875714099</v>
      </c>
      <c r="X115" s="69">
        <v>2006</v>
      </c>
      <c r="Y115" s="37" t="s">
        <v>171</v>
      </c>
      <c r="Z115" s="42">
        <v>5.0736497545008197E-2</v>
      </c>
      <c r="AB115" s="37" t="s">
        <v>31</v>
      </c>
      <c r="AC115" s="37">
        <v>111.913803540171</v>
      </c>
      <c r="AD115" s="39">
        <v>2350189.8743436001</v>
      </c>
      <c r="AE115" s="69">
        <v>1970</v>
      </c>
      <c r="AF115" s="37" t="s">
        <v>172</v>
      </c>
      <c r="AG115" s="42">
        <v>9.2095238095238105E-2</v>
      </c>
      <c r="AI115" s="29">
        <v>34</v>
      </c>
      <c r="AJ115" s="29" t="s">
        <v>31</v>
      </c>
      <c r="AK115" s="29">
        <v>1117.4977354134001</v>
      </c>
      <c r="AL115" s="29">
        <v>4062104.2682277001</v>
      </c>
      <c r="AM115" s="29">
        <v>1994</v>
      </c>
      <c r="AN115" s="29" t="s">
        <v>173</v>
      </c>
      <c r="AO115" s="37">
        <v>1.20715268225585</v>
      </c>
      <c r="AR115" s="37" t="s">
        <v>31</v>
      </c>
      <c r="AS115" s="37">
        <v>702.05414791910096</v>
      </c>
      <c r="AT115" s="39">
        <v>10530812.2187865</v>
      </c>
      <c r="AU115" s="69">
        <v>2007</v>
      </c>
      <c r="AV115" s="37" t="s">
        <v>171</v>
      </c>
      <c r="AW115" s="37">
        <v>0.84133333333333304</v>
      </c>
    </row>
    <row r="116" spans="1:49">
      <c r="G116" s="37" t="s">
        <v>31</v>
      </c>
      <c r="H116" s="37" t="s">
        <v>111</v>
      </c>
      <c r="I116" s="37">
        <v>158.30188448215799</v>
      </c>
      <c r="J116" s="39">
        <v>3541213.1558658802</v>
      </c>
      <c r="K116" s="37">
        <v>1.2701123922219799</v>
      </c>
      <c r="U116" s="37" t="s">
        <v>31</v>
      </c>
      <c r="V116" s="37">
        <v>702.05414791910096</v>
      </c>
      <c r="W116" s="39">
        <v>13386768.4925214</v>
      </c>
      <c r="X116" s="69">
        <v>2008</v>
      </c>
      <c r="Y116" s="37" t="s">
        <v>171</v>
      </c>
      <c r="Z116" s="42">
        <v>0.15897195694423</v>
      </c>
      <c r="AB116" s="37" t="s">
        <v>31</v>
      </c>
      <c r="AC116" s="37">
        <v>1568.97230222651</v>
      </c>
      <c r="AD116" s="39">
        <v>2516631.5727713299</v>
      </c>
      <c r="AE116" s="69">
        <v>1973</v>
      </c>
      <c r="AF116" s="37" t="s">
        <v>172</v>
      </c>
      <c r="AG116" s="42">
        <v>0.40087281795511198</v>
      </c>
      <c r="AI116" s="29">
        <v>35</v>
      </c>
      <c r="AJ116" s="29" t="s">
        <v>31</v>
      </c>
      <c r="AK116" s="29">
        <v>1568.97230222651</v>
      </c>
      <c r="AL116" s="29">
        <v>16420864.115102701</v>
      </c>
      <c r="AM116" s="29">
        <v>1997</v>
      </c>
      <c r="AN116" s="29" t="s">
        <v>173</v>
      </c>
      <c r="AO116" s="37">
        <v>1.1977605228088899</v>
      </c>
      <c r="AR116" s="37" t="s">
        <v>31</v>
      </c>
      <c r="AS116" s="37">
        <v>120.860604585971</v>
      </c>
      <c r="AT116" s="39">
        <v>4898117.7220556298</v>
      </c>
      <c r="AU116" s="69">
        <v>2009</v>
      </c>
      <c r="AV116" s="37" t="s">
        <v>171</v>
      </c>
      <c r="AW116" s="37">
        <v>0.833324199642407</v>
      </c>
    </row>
    <row r="117" spans="1:49">
      <c r="G117" s="37" t="s">
        <v>31</v>
      </c>
      <c r="H117" s="37" t="s">
        <v>114</v>
      </c>
      <c r="I117" s="37">
        <v>702.05414791910096</v>
      </c>
      <c r="J117" s="39">
        <v>5584138.6925485302</v>
      </c>
      <c r="K117" s="37">
        <v>1.3239982516948099</v>
      </c>
      <c r="R117" s="42">
        <f>SUMPRODUCT(R82:R115,Q82:Q115/SUM(Q82:Q115))</f>
        <v>0.85812525748067159</v>
      </c>
      <c r="U117" s="37" t="s">
        <v>31</v>
      </c>
      <c r="V117" s="37">
        <v>702.05414791910096</v>
      </c>
      <c r="W117" s="39">
        <v>5584138.6925485302</v>
      </c>
      <c r="X117" s="69">
        <v>2006</v>
      </c>
      <c r="Y117" s="37" t="s">
        <v>171</v>
      </c>
      <c r="Z117" s="42">
        <v>0.130223915720521</v>
      </c>
      <c r="AB117" s="37" t="s">
        <v>31</v>
      </c>
      <c r="AC117" s="37">
        <v>1568.97230222651</v>
      </c>
      <c r="AD117" s="39">
        <v>11980672.499801699</v>
      </c>
      <c r="AE117" s="69">
        <v>1967</v>
      </c>
      <c r="AF117" s="37" t="s">
        <v>172</v>
      </c>
      <c r="AG117" s="42" t="s">
        <v>174</v>
      </c>
      <c r="AI117" s="29">
        <v>36</v>
      </c>
      <c r="AJ117" s="29" t="s">
        <v>31</v>
      </c>
      <c r="AK117" s="29">
        <v>111.913803540171</v>
      </c>
      <c r="AL117" s="29">
        <v>2574017.48142394</v>
      </c>
      <c r="AM117" s="29">
        <v>1999</v>
      </c>
      <c r="AN117" s="29" t="s">
        <v>173</v>
      </c>
      <c r="AO117" s="37">
        <v>1.1905808865048</v>
      </c>
      <c r="AR117" s="37" t="s">
        <v>31</v>
      </c>
      <c r="AS117" s="37">
        <v>702.05414791910096</v>
      </c>
      <c r="AT117" s="39">
        <v>3836725.9183778898</v>
      </c>
      <c r="AU117" s="69">
        <v>2005</v>
      </c>
      <c r="AV117" s="37" t="s">
        <v>171</v>
      </c>
      <c r="AW117" s="37">
        <v>0.81599898682877403</v>
      </c>
    </row>
    <row r="118" spans="1:49">
      <c r="G118" s="37" t="s">
        <v>31</v>
      </c>
      <c r="H118" s="37" t="s">
        <v>111</v>
      </c>
      <c r="I118" s="37">
        <v>120.860604585971</v>
      </c>
      <c r="J118" s="39">
        <v>4485137.0361853698</v>
      </c>
      <c r="K118" s="37">
        <v>1.3248015616800699</v>
      </c>
      <c r="U118" s="37" t="s">
        <v>31</v>
      </c>
      <c r="V118" s="37">
        <v>702.05414791910096</v>
      </c>
      <c r="W118" s="39">
        <v>5669087.2444467396</v>
      </c>
      <c r="X118" s="69">
        <v>2004</v>
      </c>
      <c r="Y118" s="37" t="s">
        <v>171</v>
      </c>
      <c r="Z118" s="42">
        <v>0.73126934984520098</v>
      </c>
      <c r="AB118" s="37" t="s">
        <v>31</v>
      </c>
      <c r="AC118" s="37">
        <v>1117.4977354134001</v>
      </c>
      <c r="AD118" s="39">
        <v>1480684.49942275</v>
      </c>
      <c r="AE118" s="69">
        <v>1953</v>
      </c>
      <c r="AF118" s="37" t="s">
        <v>172</v>
      </c>
      <c r="AG118" s="42">
        <v>0.19879862132100701</v>
      </c>
      <c r="AI118" s="29">
        <v>37</v>
      </c>
      <c r="AJ118" s="29" t="s">
        <v>31</v>
      </c>
      <c r="AK118" s="29">
        <v>111.913803540171</v>
      </c>
      <c r="AL118" s="29">
        <v>2350189.8743436001</v>
      </c>
      <c r="AM118" s="29">
        <v>1970</v>
      </c>
      <c r="AN118" s="29" t="s">
        <v>172</v>
      </c>
      <c r="AO118" s="37">
        <v>1.1750274084124801</v>
      </c>
      <c r="AR118" s="37" t="s">
        <v>31</v>
      </c>
      <c r="AS118" s="37">
        <v>31.3255071523879</v>
      </c>
      <c r="AT118" s="39">
        <v>7906777.2838127697</v>
      </c>
      <c r="AU118" s="69">
        <v>2008</v>
      </c>
      <c r="AV118" s="37" t="s">
        <v>171</v>
      </c>
      <c r="AW118" s="37">
        <v>0.81253128149162002</v>
      </c>
    </row>
    <row r="119" spans="1:49">
      <c r="G119" s="37" t="s">
        <v>31</v>
      </c>
      <c r="H119" s="37" t="s">
        <v>114</v>
      </c>
      <c r="I119" s="37">
        <v>1568.97230222651</v>
      </c>
      <c r="J119" s="39">
        <v>10195182.019867901</v>
      </c>
      <c r="K119" s="37">
        <v>1.3423789466790901</v>
      </c>
      <c r="U119" s="37" t="s">
        <v>31</v>
      </c>
      <c r="V119" s="37">
        <v>702.05414791910096</v>
      </c>
      <c r="W119" s="39">
        <v>7582184.7975262897</v>
      </c>
      <c r="X119" s="69">
        <v>2008</v>
      </c>
      <c r="Y119" s="37" t="s">
        <v>171</v>
      </c>
      <c r="Z119" s="42">
        <v>0.22064814814814801</v>
      </c>
      <c r="AB119" s="37" t="s">
        <v>31</v>
      </c>
      <c r="AC119" s="37">
        <v>111.913803540171</v>
      </c>
      <c r="AD119" s="39">
        <v>2851004.1451858599</v>
      </c>
      <c r="AE119" s="69">
        <v>1910</v>
      </c>
      <c r="AF119" s="37" t="s">
        <v>172</v>
      </c>
      <c r="AG119" s="42">
        <v>4.99628154825036E-2</v>
      </c>
      <c r="AI119" s="29">
        <v>38</v>
      </c>
      <c r="AJ119" s="29" t="s">
        <v>31</v>
      </c>
      <c r="AK119" s="29">
        <v>22.786347018073499</v>
      </c>
      <c r="AL119" s="29">
        <v>4897378.41920646</v>
      </c>
      <c r="AM119" s="29">
        <v>1969</v>
      </c>
      <c r="AN119" s="29" t="s">
        <v>172</v>
      </c>
      <c r="AO119" s="37">
        <v>1.1725070440222201</v>
      </c>
      <c r="AR119" s="37" t="s">
        <v>31</v>
      </c>
      <c r="AS119" s="37">
        <v>31.3255071523879</v>
      </c>
      <c r="AT119" s="39">
        <v>10793234.8148624</v>
      </c>
      <c r="AU119" s="69">
        <v>2009</v>
      </c>
      <c r="AV119" s="37" t="s">
        <v>171</v>
      </c>
      <c r="AW119" s="37">
        <v>0.80077623922922403</v>
      </c>
    </row>
    <row r="120" spans="1:49">
      <c r="G120" s="37" t="s">
        <v>31</v>
      </c>
      <c r="H120" s="37" t="s">
        <v>111</v>
      </c>
      <c r="I120" s="37">
        <v>111.913803540171</v>
      </c>
      <c r="J120" s="39">
        <v>2245774.2956406199</v>
      </c>
      <c r="K120" s="45">
        <v>1.38979132915881</v>
      </c>
      <c r="U120" s="37" t="s">
        <v>31</v>
      </c>
      <c r="V120" s="37">
        <v>120.860604585971</v>
      </c>
      <c r="W120" s="39">
        <v>7998554.8114995398</v>
      </c>
      <c r="X120" s="69">
        <v>2008</v>
      </c>
      <c r="Y120" s="37" t="s">
        <v>171</v>
      </c>
      <c r="Z120" s="42">
        <v>5.3945948279583801E-2</v>
      </c>
      <c r="AB120" s="37" t="s">
        <v>31</v>
      </c>
      <c r="AC120" s="37">
        <v>1117.4977354134001</v>
      </c>
      <c r="AD120" s="39">
        <v>4962807.4429708999</v>
      </c>
      <c r="AE120" s="69">
        <v>1982</v>
      </c>
      <c r="AF120" s="37" t="s">
        <v>173</v>
      </c>
      <c r="AG120" s="42">
        <v>0.43548750281468102</v>
      </c>
      <c r="AI120" s="29">
        <v>39</v>
      </c>
      <c r="AJ120" s="29" t="s">
        <v>31</v>
      </c>
      <c r="AK120" s="29">
        <v>22.786347018073499</v>
      </c>
      <c r="AL120" s="29">
        <v>8658811.8668679297</v>
      </c>
      <c r="AM120" s="29">
        <v>1973</v>
      </c>
      <c r="AN120" s="29" t="s">
        <v>172</v>
      </c>
      <c r="AO120" s="37">
        <v>1.1130539236474799</v>
      </c>
      <c r="AR120" s="37" t="s">
        <v>31</v>
      </c>
      <c r="AS120" s="37">
        <v>31.3255071523879</v>
      </c>
      <c r="AT120" s="39">
        <v>14424362.301938601</v>
      </c>
      <c r="AU120" s="69">
        <v>2011</v>
      </c>
      <c r="AV120" s="37" t="s">
        <v>171</v>
      </c>
      <c r="AW120" s="37">
        <v>0.77024317301583101</v>
      </c>
    </row>
    <row r="121" spans="1:49">
      <c r="G121" s="37" t="s">
        <v>31</v>
      </c>
      <c r="H121" s="37" t="s">
        <v>111</v>
      </c>
      <c r="I121" s="37">
        <v>111.913803540171</v>
      </c>
      <c r="J121" s="39">
        <v>2351197.0985754598</v>
      </c>
      <c r="K121" s="45">
        <v>1.4120322006919199</v>
      </c>
      <c r="U121" s="37" t="s">
        <v>31</v>
      </c>
      <c r="V121" s="37">
        <v>120.860604585971</v>
      </c>
      <c r="W121" s="39">
        <v>4898117.7220556298</v>
      </c>
      <c r="X121" s="69">
        <v>2009</v>
      </c>
      <c r="Y121" s="37" t="s">
        <v>171</v>
      </c>
      <c r="Z121" s="42">
        <v>2.84441989713142E-2</v>
      </c>
      <c r="AB121" s="37" t="s">
        <v>31</v>
      </c>
      <c r="AC121" s="37">
        <v>1117.4977354134001</v>
      </c>
      <c r="AD121" s="39">
        <v>1408047.1466208801</v>
      </c>
      <c r="AE121" s="69">
        <v>1967</v>
      </c>
      <c r="AF121" s="37" t="s">
        <v>172</v>
      </c>
      <c r="AG121" s="42">
        <v>0.26507936507936503</v>
      </c>
      <c r="AI121" s="29">
        <v>40</v>
      </c>
      <c r="AJ121" s="29" t="s">
        <v>31</v>
      </c>
      <c r="AK121" s="29">
        <v>158.30188448215799</v>
      </c>
      <c r="AL121" s="29">
        <v>4963397.2860535895</v>
      </c>
      <c r="AM121" s="29">
        <v>1994</v>
      </c>
      <c r="AN121" s="29" t="s">
        <v>173</v>
      </c>
      <c r="AO121" s="37">
        <v>1.1024764780833001</v>
      </c>
      <c r="AR121" s="37" t="s">
        <v>31</v>
      </c>
      <c r="AS121" s="37">
        <v>702.05414791910096</v>
      </c>
      <c r="AT121" s="39">
        <v>13386768.4925214</v>
      </c>
      <c r="AU121" s="69">
        <v>2008</v>
      </c>
      <c r="AV121" s="37" t="s">
        <v>171</v>
      </c>
      <c r="AW121" s="37">
        <v>0.74289810097180697</v>
      </c>
    </row>
    <row r="122" spans="1:49">
      <c r="G122" s="37" t="s">
        <v>31</v>
      </c>
      <c r="H122" s="37" t="s">
        <v>114</v>
      </c>
      <c r="I122" s="37">
        <v>702.05414791910096</v>
      </c>
      <c r="J122" s="39">
        <v>4248831.7032064004</v>
      </c>
      <c r="K122" s="45">
        <v>1.4531345819681101</v>
      </c>
      <c r="U122" s="37" t="s">
        <v>31</v>
      </c>
      <c r="V122" s="37">
        <v>31.3255071523879</v>
      </c>
      <c r="W122" s="39">
        <v>5588470.4759860002</v>
      </c>
      <c r="X122" s="69">
        <v>2008</v>
      </c>
      <c r="Y122" s="37" t="s">
        <v>171</v>
      </c>
      <c r="Z122" s="42">
        <v>0.28648542600896898</v>
      </c>
      <c r="AB122" s="37" t="s">
        <v>31</v>
      </c>
      <c r="AC122" s="37">
        <v>1117.4977354134001</v>
      </c>
      <c r="AD122" s="39">
        <v>3486592.9344898001</v>
      </c>
      <c r="AE122" s="69">
        <v>1911</v>
      </c>
      <c r="AF122" s="37" t="s">
        <v>172</v>
      </c>
      <c r="AG122" s="42">
        <v>0.144230769230769</v>
      </c>
      <c r="AI122" s="29">
        <v>41</v>
      </c>
      <c r="AJ122" s="29" t="s">
        <v>31</v>
      </c>
      <c r="AK122" s="29">
        <v>22.786347018073499</v>
      </c>
      <c r="AL122" s="29">
        <v>7000148.0947283199</v>
      </c>
      <c r="AM122" s="29">
        <v>1991</v>
      </c>
      <c r="AN122" s="29" t="s">
        <v>173</v>
      </c>
      <c r="AO122" s="37">
        <v>1.09140121668635</v>
      </c>
      <c r="AR122" s="37" t="s">
        <v>31</v>
      </c>
      <c r="AS122" s="37">
        <v>31.3255071523879</v>
      </c>
      <c r="AT122" s="39">
        <v>5588470.4759860002</v>
      </c>
      <c r="AU122" s="69">
        <v>2008</v>
      </c>
      <c r="AV122" s="37" t="s">
        <v>171</v>
      </c>
      <c r="AW122" s="37">
        <v>0.72686881672571801</v>
      </c>
    </row>
    <row r="123" spans="1:49">
      <c r="G123" s="37" t="s">
        <v>31</v>
      </c>
      <c r="H123" s="37" t="s">
        <v>111</v>
      </c>
      <c r="I123" s="37">
        <v>111.913803540171</v>
      </c>
      <c r="J123" s="39">
        <v>2566071.6013725898</v>
      </c>
      <c r="K123" s="45">
        <v>1.4536781426806</v>
      </c>
      <c r="U123" s="37" t="s">
        <v>31</v>
      </c>
      <c r="V123" s="37">
        <v>31.3255071523879</v>
      </c>
      <c r="W123" s="39">
        <v>7906777.2838127697</v>
      </c>
      <c r="X123" s="69">
        <v>2008</v>
      </c>
      <c r="Y123" s="37" t="s">
        <v>171</v>
      </c>
      <c r="Z123" s="42">
        <v>0.18745114396558801</v>
      </c>
      <c r="AB123" s="37" t="s">
        <v>31</v>
      </c>
      <c r="AC123" s="37">
        <v>158.30188448215799</v>
      </c>
      <c r="AD123" s="39">
        <v>9046636.0943863895</v>
      </c>
      <c r="AE123" s="69">
        <v>1980</v>
      </c>
      <c r="AF123" s="37" t="s">
        <v>172</v>
      </c>
      <c r="AG123" s="42">
        <v>0.11232595226354899</v>
      </c>
      <c r="AI123" s="29">
        <v>42</v>
      </c>
      <c r="AJ123" s="29" t="s">
        <v>31</v>
      </c>
      <c r="AK123" s="29">
        <v>22.786347018073499</v>
      </c>
      <c r="AL123" s="29">
        <v>5012996.3439761698</v>
      </c>
      <c r="AM123" s="29">
        <v>1973</v>
      </c>
      <c r="AN123" s="29" t="s">
        <v>172</v>
      </c>
      <c r="AO123" s="37">
        <v>1.05779358296816</v>
      </c>
      <c r="AR123" s="37" t="s">
        <v>31</v>
      </c>
      <c r="AS123" s="37">
        <v>702.05414791910096</v>
      </c>
      <c r="AT123" s="39">
        <v>5616433.1833528103</v>
      </c>
      <c r="AU123" s="69">
        <v>2006</v>
      </c>
      <c r="AV123" s="37" t="s">
        <v>171</v>
      </c>
      <c r="AW123" s="37">
        <v>0.68074744494544404</v>
      </c>
    </row>
    <row r="124" spans="1:49">
      <c r="G124" s="37" t="s">
        <v>31</v>
      </c>
      <c r="H124" s="37" t="s">
        <v>114</v>
      </c>
      <c r="I124" s="37">
        <v>1568.97230222651</v>
      </c>
      <c r="J124" s="39">
        <v>16099224.793146299</v>
      </c>
      <c r="K124" s="45">
        <v>1.4547834934395301</v>
      </c>
      <c r="U124" s="37" t="s">
        <v>31</v>
      </c>
      <c r="V124" s="37">
        <v>31.3255071523879</v>
      </c>
      <c r="W124" s="39">
        <v>24413408.697184902</v>
      </c>
      <c r="X124" s="69">
        <v>2009</v>
      </c>
      <c r="Y124" s="37" t="s">
        <v>171</v>
      </c>
      <c r="Z124" s="42">
        <v>4.4166976734938499E-3</v>
      </c>
      <c r="AB124" s="37" t="s">
        <v>31</v>
      </c>
      <c r="AC124" s="37">
        <v>1117.4977354134001</v>
      </c>
      <c r="AD124" s="39">
        <v>5936147.9705159701</v>
      </c>
      <c r="AE124" s="69">
        <v>1976</v>
      </c>
      <c r="AF124" s="37" t="s">
        <v>172</v>
      </c>
      <c r="AG124" s="42">
        <v>0.22213855421686701</v>
      </c>
      <c r="AI124" s="29">
        <v>43</v>
      </c>
      <c r="AJ124" s="29" t="s">
        <v>31</v>
      </c>
      <c r="AK124" s="29">
        <v>158.30188448215799</v>
      </c>
      <c r="AL124" s="29">
        <v>6145437.4574818704</v>
      </c>
      <c r="AM124" s="29">
        <v>2002</v>
      </c>
      <c r="AN124" s="29" t="s">
        <v>173</v>
      </c>
      <c r="AO124" s="37">
        <v>1.04625817123233</v>
      </c>
      <c r="AR124" s="37" t="s">
        <v>31</v>
      </c>
      <c r="AS124" s="37">
        <v>120.860604585971</v>
      </c>
      <c r="AT124" s="39">
        <v>23688678.498850301</v>
      </c>
      <c r="AU124" s="69">
        <v>2004</v>
      </c>
      <c r="AV124" s="37" t="s">
        <v>171</v>
      </c>
      <c r="AW124" s="37">
        <v>0.63424346539461196</v>
      </c>
    </row>
    <row r="125" spans="1:49">
      <c r="G125" s="37" t="s">
        <v>31</v>
      </c>
      <c r="H125" s="37" t="s">
        <v>111</v>
      </c>
      <c r="I125" s="37">
        <v>111.913803540171</v>
      </c>
      <c r="J125" s="39">
        <v>2851004.1451858599</v>
      </c>
      <c r="K125" s="45">
        <v>1.4603421461897399</v>
      </c>
      <c r="U125" s="37" t="s">
        <v>31</v>
      </c>
      <c r="V125" s="37">
        <v>120.860604585971</v>
      </c>
      <c r="W125" s="39">
        <v>4841796.6803185698</v>
      </c>
      <c r="X125" s="69">
        <v>2008</v>
      </c>
      <c r="Y125" s="37" t="s">
        <v>171</v>
      </c>
      <c r="Z125" s="42">
        <v>3.4322657946631398E-2</v>
      </c>
      <c r="AB125" s="37" t="s">
        <v>31</v>
      </c>
      <c r="AC125" s="37">
        <v>1568.97230222651</v>
      </c>
      <c r="AD125" s="39">
        <v>6296285.8488349998</v>
      </c>
      <c r="AE125" s="69">
        <v>2000</v>
      </c>
      <c r="AF125" s="37" t="s">
        <v>173</v>
      </c>
      <c r="AG125" s="42">
        <v>0.246115110184182</v>
      </c>
      <c r="AI125" s="29">
        <v>44</v>
      </c>
      <c r="AJ125" s="29" t="s">
        <v>31</v>
      </c>
      <c r="AK125" s="29">
        <v>158.30188448215799</v>
      </c>
      <c r="AL125" s="29">
        <v>4817759.5523300096</v>
      </c>
      <c r="AM125" s="29">
        <v>1981</v>
      </c>
      <c r="AN125" s="29" t="s">
        <v>173</v>
      </c>
      <c r="AO125" s="37">
        <v>1.0378157820460701</v>
      </c>
      <c r="AR125" s="37" t="s">
        <v>31</v>
      </c>
      <c r="AS125" s="37">
        <v>120.860604585971</v>
      </c>
      <c r="AT125" s="39">
        <v>3315206.3837931799</v>
      </c>
      <c r="AU125" s="69">
        <v>2005</v>
      </c>
      <c r="AV125" s="37" t="s">
        <v>171</v>
      </c>
      <c r="AW125" s="37">
        <v>0.60164793349066403</v>
      </c>
    </row>
    <row r="126" spans="1:49">
      <c r="G126" s="37" t="s">
        <v>31</v>
      </c>
      <c r="H126" s="37" t="s">
        <v>114</v>
      </c>
      <c r="I126" s="37">
        <v>1117.4977354134001</v>
      </c>
      <c r="J126" s="39">
        <v>6146237.5447736904</v>
      </c>
      <c r="K126" s="45">
        <v>1.4698181818181799</v>
      </c>
      <c r="U126" s="37" t="s">
        <v>31</v>
      </c>
      <c r="V126" s="37">
        <v>31.3255071523879</v>
      </c>
      <c r="W126" s="39">
        <v>14424362.301938601</v>
      </c>
      <c r="X126" s="69">
        <v>2011</v>
      </c>
      <c r="Y126" s="37" t="s">
        <v>171</v>
      </c>
      <c r="Z126" s="42">
        <v>0</v>
      </c>
      <c r="AB126" s="37" t="s">
        <v>31</v>
      </c>
      <c r="AC126" s="37">
        <v>1117.4977354134001</v>
      </c>
      <c r="AD126" s="39">
        <v>5028739.8093602899</v>
      </c>
      <c r="AE126" s="69">
        <v>1985</v>
      </c>
      <c r="AF126" s="37" t="s">
        <v>173</v>
      </c>
      <c r="AG126" s="42">
        <v>0.06</v>
      </c>
      <c r="AI126" s="29">
        <v>45</v>
      </c>
      <c r="AJ126" s="29" t="s">
        <v>31</v>
      </c>
      <c r="AK126" s="29">
        <v>22.786347018073499</v>
      </c>
      <c r="AL126" s="29">
        <v>2739830.3654531599</v>
      </c>
      <c r="AM126" s="29">
        <v>1988</v>
      </c>
      <c r="AN126" s="29" t="s">
        <v>173</v>
      </c>
      <c r="AO126" s="37">
        <v>1.0329901187411801</v>
      </c>
      <c r="AR126" s="37" t="s">
        <v>31</v>
      </c>
      <c r="AS126" s="37">
        <v>120.860604585971</v>
      </c>
      <c r="AT126" s="39">
        <v>7998554.8114995398</v>
      </c>
      <c r="AU126" s="69">
        <v>2008</v>
      </c>
      <c r="AV126" s="37" t="s">
        <v>171</v>
      </c>
      <c r="AW126" s="37">
        <v>0.59849899546974095</v>
      </c>
    </row>
    <row r="127" spans="1:49">
      <c r="G127" s="37" t="s">
        <v>31</v>
      </c>
      <c r="H127" s="37" t="s">
        <v>111</v>
      </c>
      <c r="I127" s="37">
        <v>158.30188448215799</v>
      </c>
      <c r="J127" s="39">
        <v>9046636.0943863895</v>
      </c>
      <c r="K127" s="45">
        <v>1.5197946197181</v>
      </c>
      <c r="U127" s="37" t="s">
        <v>31</v>
      </c>
      <c r="V127" s="37">
        <v>120.860604585971</v>
      </c>
      <c r="W127" s="39">
        <v>13125461.6580364</v>
      </c>
      <c r="X127" s="69">
        <v>2012</v>
      </c>
      <c r="Y127" s="37" t="s">
        <v>171</v>
      </c>
      <c r="Z127" s="42">
        <v>2.3404255319148901E-2</v>
      </c>
      <c r="AB127" s="37" t="s">
        <v>31</v>
      </c>
      <c r="AC127" s="37">
        <v>1117.4977354134001</v>
      </c>
      <c r="AD127" s="39">
        <v>2142243.1587874801</v>
      </c>
      <c r="AE127" s="69">
        <v>1895</v>
      </c>
      <c r="AF127" s="37" t="s">
        <v>172</v>
      </c>
      <c r="AG127" s="42">
        <v>0.140845070422535</v>
      </c>
      <c r="AI127" s="29">
        <v>46</v>
      </c>
      <c r="AJ127" s="29" t="s">
        <v>31</v>
      </c>
      <c r="AK127" s="29">
        <v>1568.97230222651</v>
      </c>
      <c r="AL127" s="29">
        <v>11980672.499801699</v>
      </c>
      <c r="AM127" s="29">
        <v>1967</v>
      </c>
      <c r="AN127" s="29" t="s">
        <v>172</v>
      </c>
      <c r="AO127" s="37">
        <v>1.01113148245155</v>
      </c>
      <c r="AR127" s="37" t="s">
        <v>31</v>
      </c>
      <c r="AS127" s="37">
        <v>31.3255071523879</v>
      </c>
      <c r="AT127" s="39">
        <v>24413408.697184902</v>
      </c>
      <c r="AU127" s="69">
        <v>2009</v>
      </c>
      <c r="AV127" s="37" t="s">
        <v>171</v>
      </c>
      <c r="AW127" s="37">
        <v>0.546912384885897</v>
      </c>
    </row>
    <row r="128" spans="1:49">
      <c r="G128" s="37" t="s">
        <v>31</v>
      </c>
      <c r="H128" s="37" t="s">
        <v>111</v>
      </c>
      <c r="I128" s="37">
        <v>111.913803540171</v>
      </c>
      <c r="J128" s="39">
        <v>3922131.15886884</v>
      </c>
      <c r="K128" s="45">
        <v>1.73779715864728</v>
      </c>
      <c r="U128" s="37" t="s">
        <v>31</v>
      </c>
      <c r="V128" s="37">
        <v>120.860604585971</v>
      </c>
      <c r="W128" s="39">
        <v>3315206.3837931799</v>
      </c>
      <c r="X128" s="69">
        <v>2005</v>
      </c>
      <c r="Y128" s="37" t="s">
        <v>171</v>
      </c>
      <c r="Z128" s="42">
        <v>6.2194677360554097E-2</v>
      </c>
      <c r="AB128" s="37" t="s">
        <v>31</v>
      </c>
      <c r="AC128" s="37">
        <v>1568.97230222651</v>
      </c>
      <c r="AD128" s="39">
        <v>2628028.60622941</v>
      </c>
      <c r="AE128" s="69">
        <v>1956</v>
      </c>
      <c r="AF128" s="37" t="s">
        <v>172</v>
      </c>
      <c r="AG128" s="42">
        <v>0.92179104477611895</v>
      </c>
      <c r="AI128" s="29">
        <v>47</v>
      </c>
      <c r="AJ128" s="29" t="s">
        <v>31</v>
      </c>
      <c r="AK128" s="29">
        <v>158.30188448215799</v>
      </c>
      <c r="AL128" s="29">
        <v>4305811.2579147099</v>
      </c>
      <c r="AM128" s="29">
        <v>1998</v>
      </c>
      <c r="AN128" s="29" t="s">
        <v>173</v>
      </c>
      <c r="AO128" s="37">
        <v>1.0069581945985899</v>
      </c>
      <c r="AR128" s="37" t="s">
        <v>31</v>
      </c>
      <c r="AS128" s="37">
        <v>120.860604585971</v>
      </c>
      <c r="AT128" s="39">
        <v>9454320.7937375605</v>
      </c>
      <c r="AU128" s="69">
        <v>2011</v>
      </c>
      <c r="AV128" s="37" t="s">
        <v>171</v>
      </c>
      <c r="AW128" s="37">
        <v>0.50658996484499796</v>
      </c>
    </row>
    <row r="129" spans="7:50">
      <c r="G129" s="37" t="s">
        <v>31</v>
      </c>
      <c r="H129" s="37" t="s">
        <v>111</v>
      </c>
      <c r="I129" s="37">
        <v>111.913803540171</v>
      </c>
      <c r="J129" s="39">
        <v>4719069.3538784003</v>
      </c>
      <c r="K129" s="45">
        <v>1.7691011796860601</v>
      </c>
      <c r="AB129" s="37" t="s">
        <v>31</v>
      </c>
      <c r="AC129" s="37">
        <v>22.786347018073499</v>
      </c>
      <c r="AD129" s="39">
        <v>9336591.7589205299</v>
      </c>
      <c r="AE129" s="69">
        <v>1991</v>
      </c>
      <c r="AF129" s="37" t="s">
        <v>173</v>
      </c>
      <c r="AG129" s="42">
        <v>8.4286516734842595E-2</v>
      </c>
      <c r="AI129" s="29">
        <v>48</v>
      </c>
      <c r="AJ129" s="29" t="s">
        <v>31</v>
      </c>
      <c r="AK129" s="29">
        <v>111.913803540171</v>
      </c>
      <c r="AL129" s="29">
        <v>2659071.9721144699</v>
      </c>
      <c r="AM129" s="29">
        <v>1980</v>
      </c>
      <c r="AN129" s="29" t="s">
        <v>172</v>
      </c>
      <c r="AO129" s="37">
        <v>1.0030442905457799</v>
      </c>
    </row>
    <row r="130" spans="7:50">
      <c r="G130" s="37" t="s">
        <v>31</v>
      </c>
      <c r="H130" s="37" t="s">
        <v>111</v>
      </c>
      <c r="I130" s="37">
        <v>158.30188448215799</v>
      </c>
      <c r="J130" s="39">
        <v>3482641.4586074799</v>
      </c>
      <c r="K130" s="45">
        <v>1.82390109182392</v>
      </c>
      <c r="AB130" s="37" t="s">
        <v>31</v>
      </c>
      <c r="AC130" s="37">
        <v>158.30188448215799</v>
      </c>
      <c r="AD130" s="39">
        <v>6145437.4574818704</v>
      </c>
      <c r="AE130" s="69">
        <v>2002</v>
      </c>
      <c r="AF130" s="37" t="s">
        <v>173</v>
      </c>
      <c r="AG130" s="42">
        <v>0.89877406966611295</v>
      </c>
      <c r="AI130" s="29">
        <v>49</v>
      </c>
      <c r="AJ130" s="29" t="s">
        <v>31</v>
      </c>
      <c r="AK130" s="29">
        <v>158.30188448215799</v>
      </c>
      <c r="AL130" s="29">
        <v>8598166.8556484301</v>
      </c>
      <c r="AM130" s="29">
        <v>1981</v>
      </c>
      <c r="AN130" s="29" t="s">
        <v>173</v>
      </c>
      <c r="AO130" s="37">
        <v>0.93447620340209903</v>
      </c>
      <c r="AV130" s="35" t="s">
        <v>101</v>
      </c>
      <c r="AW130" s="42">
        <f>SUMPRODUCT(AW82:AW128,AT82:AT128)/SUM(AT82:AT128)</f>
        <v>0.90452174237354843</v>
      </c>
    </row>
    <row r="131" spans="7:50">
      <c r="G131" s="37" t="s">
        <v>31</v>
      </c>
      <c r="H131" s="37" t="s">
        <v>114</v>
      </c>
      <c r="I131" s="37">
        <v>1117.4977354134001</v>
      </c>
      <c r="J131" s="39">
        <v>5936147.9705159701</v>
      </c>
      <c r="K131" s="45">
        <v>1.95294021961756</v>
      </c>
      <c r="AB131" s="37" t="s">
        <v>31</v>
      </c>
      <c r="AC131" s="37">
        <v>158.30188448215799</v>
      </c>
      <c r="AD131" s="39">
        <v>13515814.8970867</v>
      </c>
      <c r="AE131" s="69">
        <v>1996</v>
      </c>
      <c r="AF131" s="37" t="s">
        <v>173</v>
      </c>
      <c r="AG131" s="42">
        <v>2.9410057168113801E-2</v>
      </c>
      <c r="AI131" s="29">
        <v>50</v>
      </c>
      <c r="AJ131" s="29" t="s">
        <v>31</v>
      </c>
      <c r="AK131" s="29">
        <v>111.913803540171</v>
      </c>
      <c r="AL131" s="29">
        <v>7554181.7389615597</v>
      </c>
      <c r="AM131" s="29">
        <v>1990</v>
      </c>
      <c r="AN131" s="29" t="s">
        <v>173</v>
      </c>
      <c r="AO131" s="37">
        <v>0.92727366515443199</v>
      </c>
      <c r="AV131" s="35" t="s">
        <v>175</v>
      </c>
      <c r="AW131" s="42">
        <f>MEDIAN(AW82:AW128)</f>
        <v>0.99647876571758898</v>
      </c>
      <c r="AX131" s="29" t="str">
        <f>AW80</f>
        <v>Post-2004</v>
      </c>
    </row>
    <row r="132" spans="7:50">
      <c r="AB132" s="37" t="s">
        <v>31</v>
      </c>
      <c r="AC132" s="37">
        <v>111.913803540171</v>
      </c>
      <c r="AD132" s="39">
        <v>2965715.7938145399</v>
      </c>
      <c r="AE132" s="69">
        <v>1914</v>
      </c>
      <c r="AF132" s="37" t="s">
        <v>172</v>
      </c>
      <c r="AG132" s="42">
        <v>1.4339622641509399E-2</v>
      </c>
      <c r="AI132" s="29">
        <v>51</v>
      </c>
      <c r="AJ132" s="29" t="s">
        <v>31</v>
      </c>
      <c r="AK132" s="29">
        <v>26.394908180552601</v>
      </c>
      <c r="AL132" s="29">
        <v>3513769.3617197</v>
      </c>
      <c r="AM132" s="29">
        <v>1976</v>
      </c>
      <c r="AN132" s="29" t="s">
        <v>172</v>
      </c>
      <c r="AO132" s="37">
        <v>0.92309425879976603</v>
      </c>
    </row>
    <row r="133" spans="7:50">
      <c r="K133" s="42">
        <f>SUMPRODUCT(K82:K131,J82:J131/SUM(J82:J131))</f>
        <v>1.1292088560642828</v>
      </c>
      <c r="AB133" s="37" t="s">
        <v>31</v>
      </c>
      <c r="AC133" s="37">
        <v>1117.4977354134001</v>
      </c>
      <c r="AD133" s="39">
        <v>1234834.9976317999</v>
      </c>
      <c r="AE133" s="69">
        <v>1973</v>
      </c>
      <c r="AF133" s="37" t="s">
        <v>172</v>
      </c>
      <c r="AG133" s="42">
        <v>0</v>
      </c>
      <c r="AI133" s="29">
        <v>52</v>
      </c>
      <c r="AJ133" s="29" t="s">
        <v>31</v>
      </c>
      <c r="AK133" s="29">
        <v>22.786347018073499</v>
      </c>
      <c r="AL133" s="29">
        <v>11826114.102380101</v>
      </c>
      <c r="AM133" s="29">
        <v>1986</v>
      </c>
      <c r="AN133" s="29" t="s">
        <v>173</v>
      </c>
      <c r="AO133" s="37">
        <v>0.89148571428571399</v>
      </c>
    </row>
    <row r="134" spans="7:50">
      <c r="AB134" s="37" t="s">
        <v>31</v>
      </c>
      <c r="AC134" s="37">
        <v>26.394908180552601</v>
      </c>
      <c r="AD134" s="39">
        <v>10827059.3611218</v>
      </c>
      <c r="AE134" s="69">
        <v>1993</v>
      </c>
      <c r="AF134" s="37" t="s">
        <v>173</v>
      </c>
      <c r="AG134" s="42">
        <v>2.2082194319603399E-2</v>
      </c>
      <c r="AI134" s="29">
        <v>53</v>
      </c>
      <c r="AJ134" s="29" t="s">
        <v>31</v>
      </c>
      <c r="AK134" s="29">
        <v>22.786347018073499</v>
      </c>
      <c r="AL134" s="29">
        <v>8052740.60888121</v>
      </c>
      <c r="AM134" s="29">
        <v>1992</v>
      </c>
      <c r="AN134" s="29" t="s">
        <v>173</v>
      </c>
      <c r="AO134" s="37">
        <v>0.87523962628980101</v>
      </c>
    </row>
    <row r="135" spans="7:50">
      <c r="AB135" s="37" t="s">
        <v>31</v>
      </c>
      <c r="AC135" s="37">
        <v>111.913803540171</v>
      </c>
      <c r="AD135" s="39">
        <v>2574017.48142394</v>
      </c>
      <c r="AE135" s="69">
        <v>1999</v>
      </c>
      <c r="AF135" s="37" t="s">
        <v>173</v>
      </c>
      <c r="AG135" s="42">
        <v>0.315263886156469</v>
      </c>
      <c r="AI135" s="29">
        <v>54</v>
      </c>
      <c r="AJ135" s="29" t="s">
        <v>31</v>
      </c>
      <c r="AK135" s="29">
        <v>1117.4977354134001</v>
      </c>
      <c r="AL135" s="29">
        <v>9386980.97747254</v>
      </c>
      <c r="AM135" s="29">
        <v>1928</v>
      </c>
      <c r="AN135" s="29" t="s">
        <v>172</v>
      </c>
      <c r="AO135" s="37">
        <v>0.86896417869176801</v>
      </c>
    </row>
    <row r="136" spans="7:50">
      <c r="AB136" s="37" t="s">
        <v>31</v>
      </c>
      <c r="AC136" s="37">
        <v>111.913803540171</v>
      </c>
      <c r="AD136" s="39">
        <v>2659071.9721144699</v>
      </c>
      <c r="AE136" s="69">
        <v>1980</v>
      </c>
      <c r="AF136" s="37" t="s">
        <v>172</v>
      </c>
      <c r="AG136" s="42">
        <v>0.14052775927775901</v>
      </c>
      <c r="AI136" s="29">
        <v>55</v>
      </c>
      <c r="AJ136" s="29" t="s">
        <v>31</v>
      </c>
      <c r="AK136" s="29">
        <v>1117.4977354134001</v>
      </c>
      <c r="AL136" s="29">
        <v>2544542.3435363099</v>
      </c>
      <c r="AM136" s="29">
        <v>1995</v>
      </c>
      <c r="AN136" s="29" t="s">
        <v>173</v>
      </c>
      <c r="AO136" s="37">
        <v>0.856894758909853</v>
      </c>
    </row>
    <row r="137" spans="7:50">
      <c r="AB137" s="37" t="s">
        <v>31</v>
      </c>
      <c r="AC137" s="37">
        <v>1568.97230222651</v>
      </c>
      <c r="AD137" s="39">
        <v>3137944.60445303</v>
      </c>
      <c r="AE137" s="69">
        <v>1989</v>
      </c>
      <c r="AF137" s="37" t="s">
        <v>173</v>
      </c>
      <c r="AG137" s="42">
        <v>3.2500000000000001E-2</v>
      </c>
      <c r="AI137" s="29">
        <v>56</v>
      </c>
      <c r="AJ137" s="29" t="s">
        <v>31</v>
      </c>
      <c r="AK137" s="29">
        <v>26.394908180552601</v>
      </c>
      <c r="AL137" s="29">
        <v>3139938.27715853</v>
      </c>
      <c r="AM137" s="29">
        <v>1929</v>
      </c>
      <c r="AN137" s="29" t="s">
        <v>172</v>
      </c>
      <c r="AO137" s="37">
        <v>0.83481043276108102</v>
      </c>
    </row>
    <row r="138" spans="7:50">
      <c r="AB138" s="37" t="s">
        <v>31</v>
      </c>
      <c r="AC138" s="37">
        <v>1117.4977354134001</v>
      </c>
      <c r="AD138" s="39">
        <v>2544542.3435363099</v>
      </c>
      <c r="AE138" s="69">
        <v>1995</v>
      </c>
      <c r="AF138" s="37" t="s">
        <v>173</v>
      </c>
      <c r="AG138" s="42">
        <v>0.14712340799297299</v>
      </c>
      <c r="AI138" s="29">
        <v>57</v>
      </c>
      <c r="AJ138" s="29" t="s">
        <v>31</v>
      </c>
      <c r="AK138" s="29">
        <v>1117.4977354134001</v>
      </c>
      <c r="AL138" s="29">
        <v>2142243.1587874801</v>
      </c>
      <c r="AM138" s="29">
        <v>1895</v>
      </c>
      <c r="AN138" s="29" t="s">
        <v>172</v>
      </c>
      <c r="AO138" s="37">
        <v>0.80878888720818798</v>
      </c>
    </row>
    <row r="139" spans="7:50">
      <c r="AB139" s="37" t="s">
        <v>31</v>
      </c>
      <c r="AC139" s="37">
        <v>111.913803540171</v>
      </c>
      <c r="AD139" s="39">
        <v>3922131.15886884</v>
      </c>
      <c r="AE139" s="69">
        <v>1976</v>
      </c>
      <c r="AF139" s="37" t="s">
        <v>172</v>
      </c>
      <c r="AG139" s="42">
        <v>7.7469611367916497E-2</v>
      </c>
      <c r="AI139" s="29">
        <v>58</v>
      </c>
      <c r="AJ139" s="29" t="s">
        <v>31</v>
      </c>
      <c r="AK139" s="29">
        <v>1568.97230222651</v>
      </c>
      <c r="AL139" s="29">
        <v>6296285.8488349998</v>
      </c>
      <c r="AM139" s="29">
        <v>2000</v>
      </c>
      <c r="AN139" s="29" t="s">
        <v>173</v>
      </c>
      <c r="AO139" s="37">
        <v>0.77755235755471896</v>
      </c>
    </row>
    <row r="140" spans="7:50">
      <c r="AB140" s="37" t="s">
        <v>31</v>
      </c>
      <c r="AC140" s="37">
        <v>1117.4977354134001</v>
      </c>
      <c r="AD140" s="39">
        <v>4062104.2682277001</v>
      </c>
      <c r="AE140" s="69">
        <v>1994</v>
      </c>
      <c r="AF140" s="37" t="s">
        <v>173</v>
      </c>
      <c r="AG140" s="42">
        <v>0.11004126547455299</v>
      </c>
      <c r="AI140" s="29">
        <v>59</v>
      </c>
      <c r="AJ140" s="29" t="s">
        <v>31</v>
      </c>
      <c r="AK140" s="29">
        <v>22.786347018073499</v>
      </c>
      <c r="AL140" s="29">
        <v>9336591.7589205299</v>
      </c>
      <c r="AM140" s="29">
        <v>1991</v>
      </c>
      <c r="AN140" s="29" t="s">
        <v>173</v>
      </c>
      <c r="AO140" s="37">
        <v>0.77625163083617599</v>
      </c>
    </row>
    <row r="141" spans="7:50">
      <c r="AB141" s="37" t="s">
        <v>31</v>
      </c>
      <c r="AC141" s="37">
        <v>111.913803540171</v>
      </c>
      <c r="AD141" s="39">
        <v>7554181.7389615597</v>
      </c>
      <c r="AE141" s="69">
        <v>1990</v>
      </c>
      <c r="AF141" s="37" t="s">
        <v>173</v>
      </c>
      <c r="AG141" s="42">
        <v>0.100191181657848</v>
      </c>
      <c r="AI141" s="29">
        <v>60</v>
      </c>
      <c r="AJ141" s="29" t="s">
        <v>31</v>
      </c>
      <c r="AK141" s="29">
        <v>22.786347018073499</v>
      </c>
      <c r="AL141" s="29">
        <v>8869813.4402552899</v>
      </c>
      <c r="AM141" s="29">
        <v>1979</v>
      </c>
      <c r="AN141" s="29" t="s">
        <v>172</v>
      </c>
      <c r="AO141" s="37">
        <v>0.70897065931247405</v>
      </c>
    </row>
    <row r="142" spans="7:50">
      <c r="AB142" s="37" t="s">
        <v>31</v>
      </c>
      <c r="AC142" s="37">
        <v>111.913803540171</v>
      </c>
      <c r="AD142" s="39">
        <v>7612936.48582015</v>
      </c>
      <c r="AE142" s="69">
        <v>1979</v>
      </c>
      <c r="AF142" s="37" t="s">
        <v>172</v>
      </c>
      <c r="AG142" s="42">
        <v>1.4430379746835399E-2</v>
      </c>
      <c r="AI142" s="29">
        <v>61</v>
      </c>
      <c r="AJ142" s="29" t="s">
        <v>31</v>
      </c>
      <c r="AK142" s="29">
        <v>158.30188448215799</v>
      </c>
      <c r="AL142" s="29">
        <v>8149381.0131415101</v>
      </c>
      <c r="AM142" s="29">
        <v>1913</v>
      </c>
      <c r="AN142" s="29" t="s">
        <v>172</v>
      </c>
      <c r="AO142" s="37">
        <v>0.69984586782230995</v>
      </c>
    </row>
    <row r="143" spans="7:50">
      <c r="AB143" s="37" t="s">
        <v>31</v>
      </c>
      <c r="AC143" s="37">
        <v>22.786347018073499</v>
      </c>
      <c r="AD143" s="39">
        <v>5012996.3439761698</v>
      </c>
      <c r="AE143" s="69">
        <v>1973</v>
      </c>
      <c r="AF143" s="37" t="s">
        <v>172</v>
      </c>
      <c r="AG143" s="42">
        <v>0.125095723167398</v>
      </c>
      <c r="AI143" s="29">
        <v>62</v>
      </c>
      <c r="AJ143" s="29" t="s">
        <v>31</v>
      </c>
      <c r="AK143" s="29">
        <v>1117.4977354134001</v>
      </c>
      <c r="AL143" s="29">
        <v>5224301.9130576402</v>
      </c>
      <c r="AM143" s="29">
        <v>1990</v>
      </c>
      <c r="AN143" s="29" t="s">
        <v>173</v>
      </c>
      <c r="AO143" s="37">
        <v>0.69775401069518705</v>
      </c>
    </row>
    <row r="144" spans="7:50">
      <c r="AB144" s="37" t="s">
        <v>31</v>
      </c>
      <c r="AC144" s="37">
        <v>111.913803540171</v>
      </c>
      <c r="AD144" s="39">
        <v>4719069.3538784003</v>
      </c>
      <c r="AE144" s="69">
        <v>1947</v>
      </c>
      <c r="AF144" s="37" t="s">
        <v>172</v>
      </c>
      <c r="AG144" s="42">
        <v>0</v>
      </c>
      <c r="AI144" s="29">
        <v>63</v>
      </c>
      <c r="AJ144" s="29" t="s">
        <v>31</v>
      </c>
      <c r="AK144" s="29">
        <v>22.786347018073499</v>
      </c>
      <c r="AL144" s="29">
        <v>8199712.54714779</v>
      </c>
      <c r="AM144" s="29">
        <v>1981</v>
      </c>
      <c r="AN144" s="29" t="s">
        <v>173</v>
      </c>
      <c r="AO144" s="37">
        <v>0.67529779058597506</v>
      </c>
    </row>
    <row r="145" spans="1:42">
      <c r="AB145" s="37" t="s">
        <v>31</v>
      </c>
      <c r="AC145" s="37">
        <v>1117.4977354134001</v>
      </c>
      <c r="AD145" s="39">
        <v>9386980.97747254</v>
      </c>
      <c r="AE145" s="69">
        <v>1928</v>
      </c>
      <c r="AF145" s="37" t="s">
        <v>172</v>
      </c>
      <c r="AG145" s="42">
        <v>7.14285714285714E-3</v>
      </c>
      <c r="AI145" s="29">
        <v>64</v>
      </c>
      <c r="AJ145" s="29" t="s">
        <v>31</v>
      </c>
      <c r="AK145" s="29">
        <v>111.913803540171</v>
      </c>
      <c r="AL145" s="29">
        <v>7612936.48582015</v>
      </c>
      <c r="AM145" s="29">
        <v>1979</v>
      </c>
      <c r="AN145" s="29" t="s">
        <v>172</v>
      </c>
      <c r="AO145" s="37">
        <v>0.66838154121632398</v>
      </c>
    </row>
    <row r="146" spans="1:42">
      <c r="AB146" s="37" t="s">
        <v>31</v>
      </c>
      <c r="AC146" s="37">
        <v>111.913803540171</v>
      </c>
      <c r="AD146" s="39">
        <v>2351197.0985754598</v>
      </c>
      <c r="AE146" s="69">
        <v>1980</v>
      </c>
      <c r="AF146" s="37" t="s">
        <v>172</v>
      </c>
      <c r="AG146" s="42">
        <v>8.0890502709723006E-2</v>
      </c>
      <c r="AI146" s="29">
        <v>65</v>
      </c>
      <c r="AJ146" s="29" t="s">
        <v>31</v>
      </c>
      <c r="AK146" s="29">
        <v>158.30188448215799</v>
      </c>
      <c r="AL146" s="29">
        <v>6012305.5726323696</v>
      </c>
      <c r="AM146" s="29">
        <v>1909</v>
      </c>
      <c r="AN146" s="29" t="s">
        <v>172</v>
      </c>
      <c r="AO146" s="37">
        <v>0.66390189477680295</v>
      </c>
    </row>
    <row r="147" spans="1:42">
      <c r="AB147" s="37" t="s">
        <v>31</v>
      </c>
      <c r="AC147" s="37">
        <v>26.394908180552601</v>
      </c>
      <c r="AD147" s="39">
        <v>3139938.27715853</v>
      </c>
      <c r="AE147" s="69">
        <v>1929</v>
      </c>
      <c r="AF147" s="37" t="s">
        <v>172</v>
      </c>
      <c r="AG147" s="42">
        <v>1.6299347149064301E-2</v>
      </c>
      <c r="AI147" s="29">
        <v>66</v>
      </c>
      <c r="AJ147" s="29" t="s">
        <v>31</v>
      </c>
      <c r="AK147" s="29">
        <v>1117.4977354134001</v>
      </c>
      <c r="AL147" s="29">
        <v>2229407.98214973</v>
      </c>
      <c r="AM147" s="29">
        <v>1959</v>
      </c>
      <c r="AN147" s="29" t="s">
        <v>172</v>
      </c>
      <c r="AO147" s="37">
        <v>0.655723787072651</v>
      </c>
    </row>
    <row r="148" spans="1:42">
      <c r="AB148" s="37" t="s">
        <v>31</v>
      </c>
      <c r="AC148" s="37">
        <v>1117.4977354134001</v>
      </c>
      <c r="AD148" s="39">
        <v>17879963.7666144</v>
      </c>
      <c r="AE148" s="69">
        <v>2003</v>
      </c>
      <c r="AF148" s="37" t="s">
        <v>173</v>
      </c>
      <c r="AG148" s="42">
        <v>0.28296274894067802</v>
      </c>
      <c r="AI148" s="29">
        <v>67</v>
      </c>
      <c r="AJ148" s="29" t="s">
        <v>31</v>
      </c>
      <c r="AK148" s="29">
        <v>22.786347018073499</v>
      </c>
      <c r="AL148" s="29">
        <v>6712675.5407483103</v>
      </c>
      <c r="AM148" s="29">
        <v>1959</v>
      </c>
      <c r="AN148" s="29" t="s">
        <v>172</v>
      </c>
      <c r="AO148" s="37">
        <v>0.56815371024734995</v>
      </c>
    </row>
    <row r="149" spans="1:42">
      <c r="AB149" s="37" t="s">
        <v>31</v>
      </c>
      <c r="AC149" s="37">
        <v>22.786347018073499</v>
      </c>
      <c r="AD149" s="39">
        <v>17946526.911434699</v>
      </c>
      <c r="AE149" s="69">
        <v>1993</v>
      </c>
      <c r="AF149" s="37" t="s">
        <v>173</v>
      </c>
      <c r="AG149" s="42">
        <v>6.5515490096495696E-3</v>
      </c>
      <c r="AI149" s="29">
        <v>68</v>
      </c>
      <c r="AJ149" s="29" t="s">
        <v>31</v>
      </c>
      <c r="AK149" s="29">
        <v>158.30188448215799</v>
      </c>
      <c r="AL149" s="29">
        <v>13515814.8970867</v>
      </c>
      <c r="AM149" s="29">
        <v>1996</v>
      </c>
      <c r="AN149" s="29" t="s">
        <v>173</v>
      </c>
      <c r="AO149" s="37">
        <v>0.56714758751182603</v>
      </c>
    </row>
    <row r="150" spans="1:42">
      <c r="AB150" s="37" t="s">
        <v>31</v>
      </c>
      <c r="AC150" s="37">
        <v>111.913803540171</v>
      </c>
      <c r="AD150" s="39">
        <v>2566071.6013725898</v>
      </c>
      <c r="AE150" s="69" t="s">
        <v>174</v>
      </c>
      <c r="AF150" s="37" t="s">
        <v>172</v>
      </c>
      <c r="AG150" s="42">
        <v>0.14873076069018501</v>
      </c>
      <c r="AI150" s="29">
        <v>69</v>
      </c>
      <c r="AJ150" s="29" t="s">
        <v>31</v>
      </c>
      <c r="AK150" s="29">
        <v>26.394908180552601</v>
      </c>
      <c r="AL150" s="29">
        <v>10827059.3611218</v>
      </c>
      <c r="AM150" s="29">
        <v>1993</v>
      </c>
      <c r="AN150" s="29" t="s">
        <v>173</v>
      </c>
      <c r="AO150" s="37">
        <v>0.53224938874613803</v>
      </c>
    </row>
    <row r="151" spans="1:42">
      <c r="AB151" s="37" t="s">
        <v>31</v>
      </c>
      <c r="AC151" s="37">
        <v>22.786347018073499</v>
      </c>
      <c r="AD151" s="39">
        <v>8869813.4402552899</v>
      </c>
      <c r="AE151" s="69">
        <v>1979</v>
      </c>
      <c r="AF151" s="37" t="s">
        <v>172</v>
      </c>
      <c r="AG151" s="42">
        <v>5.1585058829574102E-3</v>
      </c>
      <c r="AI151" s="29">
        <v>70</v>
      </c>
      <c r="AJ151" s="29" t="s">
        <v>31</v>
      </c>
      <c r="AK151" s="29">
        <v>111.913803540171</v>
      </c>
      <c r="AL151" s="29">
        <v>2965715.7938145399</v>
      </c>
      <c r="AM151" s="29">
        <v>1914</v>
      </c>
      <c r="AN151" s="29" t="s">
        <v>172</v>
      </c>
      <c r="AO151" s="37">
        <v>0.45817351900972603</v>
      </c>
    </row>
    <row r="153" spans="1:42">
      <c r="AN153" s="35" t="s">
        <v>101</v>
      </c>
      <c r="AO153" s="42">
        <f>SUMPRODUCT(AO82:AO151,AL82:AL151/SUM(AL82:AL151))</f>
        <v>1.1465495749059875</v>
      </c>
    </row>
    <row r="154" spans="1:42">
      <c r="AN154" s="35" t="s">
        <v>175</v>
      </c>
      <c r="AO154" s="42">
        <f>MEDIAN(AO82:AO151)</f>
        <v>1.1941707046568451</v>
      </c>
      <c r="AP154" s="29" t="str">
        <f>AO80</f>
        <v>Pre-2004</v>
      </c>
    </row>
    <row r="156" spans="1:42">
      <c r="A156" s="35" t="s">
        <v>115</v>
      </c>
    </row>
    <row r="157" spans="1:42">
      <c r="A157" s="36" t="s">
        <v>105</v>
      </c>
      <c r="B157" s="36" t="s">
        <v>106</v>
      </c>
      <c r="C157" s="36" t="s">
        <v>107</v>
      </c>
      <c r="D157" s="36" t="s">
        <v>108</v>
      </c>
      <c r="E157" s="36" t="s">
        <v>109</v>
      </c>
      <c r="G157" s="36" t="s">
        <v>105</v>
      </c>
      <c r="H157" s="36" t="s">
        <v>106</v>
      </c>
      <c r="I157" s="36" t="s">
        <v>107</v>
      </c>
      <c r="J157" s="36" t="s">
        <v>108</v>
      </c>
      <c r="K157" s="36" t="s">
        <v>109</v>
      </c>
      <c r="M157" s="36" t="s">
        <v>105</v>
      </c>
      <c r="N157" s="36" t="s">
        <v>106</v>
      </c>
      <c r="O157" s="36" t="s">
        <v>107</v>
      </c>
      <c r="P157" s="36" t="s">
        <v>108</v>
      </c>
      <c r="Q157" s="36" t="s">
        <v>109</v>
      </c>
      <c r="S157" s="36" t="s">
        <v>105</v>
      </c>
      <c r="T157" s="36" t="s">
        <v>106</v>
      </c>
      <c r="U157" s="36" t="s">
        <v>107</v>
      </c>
      <c r="V157" s="36" t="s">
        <v>108</v>
      </c>
      <c r="W157" s="36" t="s">
        <v>109</v>
      </c>
    </row>
    <row r="158" spans="1:42">
      <c r="A158" s="37" t="s">
        <v>72</v>
      </c>
      <c r="B158" s="37" t="s">
        <v>110</v>
      </c>
      <c r="C158" s="37">
        <v>334.46517981600198</v>
      </c>
      <c r="D158" s="39">
        <v>1444889.5768051301</v>
      </c>
      <c r="E158" s="41">
        <v>0.48204062942859599</v>
      </c>
      <c r="G158" s="37" t="s">
        <v>72</v>
      </c>
      <c r="H158" s="37" t="s">
        <v>114</v>
      </c>
      <c r="I158" s="37">
        <v>1200.9657725055299</v>
      </c>
      <c r="J158" s="39">
        <v>8166567.2530375803</v>
      </c>
      <c r="K158" s="38">
        <v>0.55946715215016296</v>
      </c>
      <c r="M158" s="37" t="s">
        <v>72</v>
      </c>
      <c r="N158" s="37" t="s">
        <v>111</v>
      </c>
      <c r="O158" s="37">
        <v>118.579100437875</v>
      </c>
      <c r="P158" s="39">
        <v>2673721.5566731901</v>
      </c>
      <c r="Q158" s="41">
        <v>0.413229980807024</v>
      </c>
      <c r="S158" s="37" t="s">
        <v>72</v>
      </c>
      <c r="T158" s="37" t="s">
        <v>113</v>
      </c>
      <c r="U158" s="37">
        <v>11.7918010607328</v>
      </c>
      <c r="V158" s="39">
        <v>1413388.85874156</v>
      </c>
      <c r="W158" s="41">
        <v>0.527222525582275</v>
      </c>
    </row>
    <row r="159" spans="1:42">
      <c r="A159" s="37" t="s">
        <v>72</v>
      </c>
      <c r="B159" s="37" t="s">
        <v>110</v>
      </c>
      <c r="C159" s="37">
        <v>334.46517981600198</v>
      </c>
      <c r="D159" s="39">
        <v>1036842.0574296101</v>
      </c>
      <c r="E159" s="41">
        <v>0.641290322580645</v>
      </c>
      <c r="G159" s="37" t="s">
        <v>72</v>
      </c>
      <c r="H159" s="37" t="s">
        <v>114</v>
      </c>
      <c r="I159" s="37">
        <v>334.46517981600198</v>
      </c>
      <c r="J159" s="39">
        <v>4031643.2775020902</v>
      </c>
      <c r="K159" s="38">
        <v>0.57039314115764495</v>
      </c>
      <c r="M159" s="37" t="s">
        <v>72</v>
      </c>
      <c r="N159" s="37" t="s">
        <v>111</v>
      </c>
      <c r="O159" s="37">
        <v>173.84591518197001</v>
      </c>
      <c r="P159" s="39">
        <v>3737687.1764123598</v>
      </c>
      <c r="Q159" s="41">
        <v>0.45201655306718602</v>
      </c>
      <c r="S159" s="37" t="s">
        <v>72</v>
      </c>
      <c r="T159" s="37" t="s">
        <v>113</v>
      </c>
      <c r="U159" s="37">
        <v>21.175192802226601</v>
      </c>
      <c r="V159" s="39">
        <v>2559127.9261130998</v>
      </c>
      <c r="W159" s="41">
        <v>0.56757371929259903</v>
      </c>
    </row>
    <row r="160" spans="1:42">
      <c r="A160" s="37" t="s">
        <v>72</v>
      </c>
      <c r="B160" s="37" t="s">
        <v>110</v>
      </c>
      <c r="C160" s="37">
        <v>907.66525580783605</v>
      </c>
      <c r="D160" s="39">
        <v>4529249.6264811</v>
      </c>
      <c r="E160" s="41">
        <v>0.80381124497991996</v>
      </c>
      <c r="G160" s="37" t="s">
        <v>72</v>
      </c>
      <c r="H160" s="37" t="s">
        <v>114</v>
      </c>
      <c r="I160" s="37">
        <v>334.46517981600198</v>
      </c>
      <c r="J160" s="39">
        <v>9343284.7981600203</v>
      </c>
      <c r="K160" s="38">
        <v>0.67283207787250299</v>
      </c>
      <c r="M160" s="37" t="s">
        <v>72</v>
      </c>
      <c r="N160" s="37" t="s">
        <v>112</v>
      </c>
      <c r="O160" s="37">
        <v>118.579100437875</v>
      </c>
      <c r="P160" s="39">
        <v>6403271.4236452198</v>
      </c>
      <c r="Q160" s="41">
        <v>0.46146677561639199</v>
      </c>
      <c r="S160" s="37" t="s">
        <v>72</v>
      </c>
      <c r="T160" s="37" t="s">
        <v>113</v>
      </c>
      <c r="U160" s="37">
        <v>21.175192802226601</v>
      </c>
      <c r="V160" s="39">
        <v>3711672.4951454899</v>
      </c>
      <c r="W160" s="41">
        <v>0.59540569804197496</v>
      </c>
    </row>
    <row r="161" spans="1:23">
      <c r="A161" s="37" t="s">
        <v>72</v>
      </c>
      <c r="B161" s="37" t="s">
        <v>110</v>
      </c>
      <c r="C161" s="37">
        <v>334.46517981600198</v>
      </c>
      <c r="D161" s="39">
        <v>1254244.4243100099</v>
      </c>
      <c r="E161" s="41">
        <v>0.83709402985074599</v>
      </c>
      <c r="G161" s="37" t="s">
        <v>72</v>
      </c>
      <c r="H161" s="37" t="s">
        <v>114</v>
      </c>
      <c r="I161" s="37">
        <v>1200.9657725055299</v>
      </c>
      <c r="J161" s="39">
        <v>8872735.1272708308</v>
      </c>
      <c r="K161" s="38">
        <v>0.72327894966388795</v>
      </c>
      <c r="M161" s="37" t="s">
        <v>72</v>
      </c>
      <c r="N161" s="37" t="s">
        <v>111</v>
      </c>
      <c r="O161" s="37">
        <v>177.28455058373399</v>
      </c>
      <c r="P161" s="39">
        <v>5181140.9908096101</v>
      </c>
      <c r="Q161" s="41">
        <v>0.48012019370460102</v>
      </c>
      <c r="S161" s="37" t="s">
        <v>72</v>
      </c>
      <c r="T161" s="37" t="s">
        <v>113</v>
      </c>
      <c r="U161" s="37">
        <v>29.685533528845401</v>
      </c>
      <c r="V161" s="39">
        <v>4274716.8281537397</v>
      </c>
      <c r="W161" s="41">
        <v>0.60123516666666699</v>
      </c>
    </row>
    <row r="162" spans="1:23">
      <c r="A162" s="37" t="s">
        <v>72</v>
      </c>
      <c r="B162" s="37" t="s">
        <v>110</v>
      </c>
      <c r="C162" s="37">
        <v>1200.9657725055299</v>
      </c>
      <c r="D162" s="39">
        <v>2541243.57462169</v>
      </c>
      <c r="E162" s="41">
        <v>0.87608774703557302</v>
      </c>
      <c r="G162" s="37" t="s">
        <v>72</v>
      </c>
      <c r="H162" s="37" t="s">
        <v>114</v>
      </c>
      <c r="I162" s="37">
        <v>334.46517981600198</v>
      </c>
      <c r="J162" s="39">
        <v>2508488.8486200199</v>
      </c>
      <c r="K162" s="38">
        <v>0.90986191369605995</v>
      </c>
      <c r="M162" s="37" t="s">
        <v>72</v>
      </c>
      <c r="N162" s="37" t="s">
        <v>111</v>
      </c>
      <c r="O162" s="37">
        <v>177.28455058373399</v>
      </c>
      <c r="P162" s="39">
        <v>5063246.76467143</v>
      </c>
      <c r="Q162" s="41">
        <v>0.55915201265835501</v>
      </c>
      <c r="S162" s="37" t="s">
        <v>72</v>
      </c>
      <c r="T162" s="37" t="s">
        <v>113</v>
      </c>
      <c r="U162" s="37">
        <v>11.7918010607328</v>
      </c>
      <c r="V162" s="39">
        <v>2228650.4004784999</v>
      </c>
      <c r="W162" s="41">
        <v>0.70115549496644303</v>
      </c>
    </row>
    <row r="163" spans="1:23">
      <c r="A163" s="37" t="s">
        <v>72</v>
      </c>
      <c r="B163" s="37" t="s">
        <v>110</v>
      </c>
      <c r="C163" s="37">
        <v>1200.9657725055299</v>
      </c>
      <c r="D163" s="39">
        <v>1395522.22765142</v>
      </c>
      <c r="E163" s="41">
        <v>0.95354684709438098</v>
      </c>
      <c r="G163" s="37" t="s">
        <v>72</v>
      </c>
      <c r="H163" s="37" t="s">
        <v>114</v>
      </c>
      <c r="I163" s="37">
        <v>907.66525580783605</v>
      </c>
      <c r="J163" s="39">
        <v>8317844.4042230099</v>
      </c>
      <c r="K163" s="38">
        <v>0.92530004020676904</v>
      </c>
      <c r="M163" s="37" t="s">
        <v>72</v>
      </c>
      <c r="N163" s="37" t="s">
        <v>111</v>
      </c>
      <c r="O163" s="37">
        <v>118.579100437875</v>
      </c>
      <c r="P163" s="39">
        <v>2703603.48998354</v>
      </c>
      <c r="Q163" s="41">
        <v>0.58205880754881001</v>
      </c>
      <c r="S163" s="37" t="s">
        <v>72</v>
      </c>
      <c r="T163" s="37" t="s">
        <v>113</v>
      </c>
      <c r="U163" s="37">
        <v>11.7918010607328</v>
      </c>
      <c r="V163" s="39">
        <v>3195071.0400129799</v>
      </c>
      <c r="W163" s="41">
        <v>0.72619804942410104</v>
      </c>
    </row>
    <row r="164" spans="1:23">
      <c r="A164" s="37" t="s">
        <v>72</v>
      </c>
      <c r="B164" s="37" t="s">
        <v>110</v>
      </c>
      <c r="C164" s="37">
        <v>907.66525580783605</v>
      </c>
      <c r="D164" s="39">
        <v>1525785.29501297</v>
      </c>
      <c r="E164" s="41">
        <v>1.1570493753718001</v>
      </c>
      <c r="G164" s="37" t="s">
        <v>72</v>
      </c>
      <c r="H164" s="37" t="s">
        <v>114</v>
      </c>
      <c r="I164" s="37">
        <v>334.46517981600198</v>
      </c>
      <c r="J164" s="39">
        <v>4947074.4746584902</v>
      </c>
      <c r="K164" s="38">
        <v>0.93991584519781701</v>
      </c>
      <c r="M164" s="37" t="s">
        <v>72</v>
      </c>
      <c r="N164" s="37" t="s">
        <v>111</v>
      </c>
      <c r="O164" s="37">
        <v>177.28455058373399</v>
      </c>
      <c r="P164" s="39">
        <v>7162650.4126840001</v>
      </c>
      <c r="Q164" s="41">
        <v>0.60219229132184104</v>
      </c>
      <c r="S164" s="37" t="s">
        <v>72</v>
      </c>
      <c r="T164" s="37" t="s">
        <v>113</v>
      </c>
      <c r="U164" s="37">
        <v>21.175192802226601</v>
      </c>
      <c r="V164" s="39">
        <v>3430381.23396071</v>
      </c>
      <c r="W164" s="41">
        <v>0.77251570353990195</v>
      </c>
    </row>
    <row r="165" spans="1:23">
      <c r="A165" s="37" t="s">
        <v>72</v>
      </c>
      <c r="B165" s="37" t="s">
        <v>110</v>
      </c>
      <c r="C165" s="37">
        <v>334.46517981600198</v>
      </c>
      <c r="D165" s="39">
        <v>1003395.53944801</v>
      </c>
      <c r="E165" s="42">
        <v>1.16766666666667</v>
      </c>
      <c r="G165" s="37" t="s">
        <v>72</v>
      </c>
      <c r="H165" s="37" t="s">
        <v>114</v>
      </c>
      <c r="I165" s="37">
        <v>334.46517981600198</v>
      </c>
      <c r="J165" s="39">
        <v>1679684.1330359599</v>
      </c>
      <c r="K165" s="37">
        <v>0.94744144913926598</v>
      </c>
      <c r="M165" s="37" t="s">
        <v>72</v>
      </c>
      <c r="N165" s="37" t="s">
        <v>111</v>
      </c>
      <c r="O165" s="37">
        <v>118.579100437875</v>
      </c>
      <c r="P165" s="39">
        <v>2372174.9042596798</v>
      </c>
      <c r="Q165" s="41">
        <v>0.62626585365853704</v>
      </c>
      <c r="S165" s="37" t="s">
        <v>72</v>
      </c>
      <c r="T165" s="37" t="s">
        <v>113</v>
      </c>
      <c r="U165" s="37">
        <v>21.175192802226601</v>
      </c>
      <c r="V165" s="39">
        <v>2903796.5393549399</v>
      </c>
      <c r="W165" s="41">
        <v>0.77793357113008799</v>
      </c>
    </row>
    <row r="166" spans="1:23">
      <c r="A166" s="37" t="s">
        <v>72</v>
      </c>
      <c r="B166" s="37" t="s">
        <v>110</v>
      </c>
      <c r="C166" s="37">
        <v>907.66525580783605</v>
      </c>
      <c r="D166" s="39">
        <v>3888437.95588077</v>
      </c>
      <c r="E166" s="42">
        <v>1.19285714285714</v>
      </c>
      <c r="G166" s="37" t="s">
        <v>72</v>
      </c>
      <c r="H166" s="37" t="s">
        <v>114</v>
      </c>
      <c r="I166" s="37">
        <v>1200.9657725055299</v>
      </c>
      <c r="J166" s="39">
        <v>21221065.200172599</v>
      </c>
      <c r="K166" s="37">
        <v>0.96487486027524805</v>
      </c>
      <c r="M166" s="37" t="s">
        <v>72</v>
      </c>
      <c r="N166" s="37" t="s">
        <v>111</v>
      </c>
      <c r="O166" s="37">
        <v>118.579100437875</v>
      </c>
      <c r="P166" s="39">
        <v>3023767.0611657999</v>
      </c>
      <c r="Q166" s="41">
        <v>0.68127985507186894</v>
      </c>
      <c r="S166" s="37" t="s">
        <v>72</v>
      </c>
      <c r="T166" s="37" t="s">
        <v>113</v>
      </c>
      <c r="U166" s="37">
        <v>21.175192802226601</v>
      </c>
      <c r="V166" s="39">
        <v>4149448.4311387199</v>
      </c>
      <c r="W166" s="41">
        <v>0.79860519426858401</v>
      </c>
    </row>
    <row r="167" spans="1:23">
      <c r="A167" s="37" t="s">
        <v>72</v>
      </c>
      <c r="B167" s="37" t="s">
        <v>110</v>
      </c>
      <c r="C167" s="37">
        <v>907.66525580783605</v>
      </c>
      <c r="D167" s="39">
        <v>3267594.9209082099</v>
      </c>
      <c r="E167" s="42">
        <v>1.19396451612903</v>
      </c>
      <c r="G167" s="37" t="s">
        <v>72</v>
      </c>
      <c r="H167" s="37" t="s">
        <v>114</v>
      </c>
      <c r="I167" s="37">
        <v>334.46517981600198</v>
      </c>
      <c r="J167" s="39">
        <v>3026909.8773348201</v>
      </c>
      <c r="K167" s="37">
        <v>1.08893585620915</v>
      </c>
      <c r="M167" s="37" t="s">
        <v>72</v>
      </c>
      <c r="N167" s="37" t="s">
        <v>111</v>
      </c>
      <c r="O167" s="37">
        <v>177.28455058373399</v>
      </c>
      <c r="P167" s="39">
        <v>6924202.6921488801</v>
      </c>
      <c r="Q167" s="41">
        <v>0.691809406764472</v>
      </c>
      <c r="S167" s="37" t="s">
        <v>72</v>
      </c>
      <c r="T167" s="37" t="s">
        <v>113</v>
      </c>
      <c r="U167" s="37">
        <v>29.685533528845401</v>
      </c>
      <c r="V167" s="39">
        <v>4596923.6090758201</v>
      </c>
      <c r="W167" s="37">
        <v>0.80756837357645905</v>
      </c>
    </row>
    <row r="168" spans="1:23">
      <c r="A168" s="37" t="s">
        <v>72</v>
      </c>
      <c r="B168" s="37" t="s">
        <v>110</v>
      </c>
      <c r="C168" s="37">
        <v>334.46517981600198</v>
      </c>
      <c r="D168" s="39">
        <v>1371307.23724561</v>
      </c>
      <c r="E168" s="42">
        <v>1.20137268359643</v>
      </c>
      <c r="G168" s="37" t="s">
        <v>72</v>
      </c>
      <c r="H168" s="37" t="s">
        <v>114</v>
      </c>
      <c r="I168" s="37">
        <v>334.46517981600198</v>
      </c>
      <c r="J168" s="39">
        <v>5806984.4519654298</v>
      </c>
      <c r="K168" s="37">
        <v>1.17346618489732</v>
      </c>
      <c r="M168" s="37" t="s">
        <v>72</v>
      </c>
      <c r="N168" s="37" t="s">
        <v>111</v>
      </c>
      <c r="O168" s="37">
        <v>118.579100437875</v>
      </c>
      <c r="P168" s="39">
        <v>4707590.2873836197</v>
      </c>
      <c r="Q168" s="37">
        <v>0.73502558041957999</v>
      </c>
      <c r="S168" s="37" t="s">
        <v>72</v>
      </c>
      <c r="T168" s="37" t="s">
        <v>113</v>
      </c>
      <c r="U168" s="37">
        <v>21.175192802226601</v>
      </c>
      <c r="V168" s="39">
        <v>3860237.6478459099</v>
      </c>
      <c r="W168" s="37">
        <v>0.80931681760885699</v>
      </c>
    </row>
    <row r="169" spans="1:23">
      <c r="A169" s="37" t="s">
        <v>72</v>
      </c>
      <c r="B169" s="37" t="s">
        <v>110</v>
      </c>
      <c r="C169" s="37">
        <v>1200.9657725055299</v>
      </c>
      <c r="D169" s="39">
        <v>1957574.20918401</v>
      </c>
      <c r="E169" s="42">
        <v>1.21502510822511</v>
      </c>
      <c r="G169" s="37" t="s">
        <v>72</v>
      </c>
      <c r="H169" s="37" t="s">
        <v>114</v>
      </c>
      <c r="I169" s="37">
        <v>907.66525580783605</v>
      </c>
      <c r="J169" s="39">
        <v>4992158.9069430996</v>
      </c>
      <c r="K169" s="37">
        <v>1.1759999999999999</v>
      </c>
      <c r="M169" s="37" t="s">
        <v>72</v>
      </c>
      <c r="N169" s="37" t="s">
        <v>111</v>
      </c>
      <c r="O169" s="37">
        <v>173.84591518197001</v>
      </c>
      <c r="P169" s="39">
        <v>6627875.5163126197</v>
      </c>
      <c r="Q169" s="37">
        <v>0.78399060434992396</v>
      </c>
      <c r="S169" s="37" t="s">
        <v>72</v>
      </c>
      <c r="T169" s="37" t="s">
        <v>113</v>
      </c>
      <c r="U169" s="37">
        <v>21.175192802226601</v>
      </c>
      <c r="V169" s="39">
        <v>3176278.9203339899</v>
      </c>
      <c r="W169" s="37">
        <v>0.81390819654485702</v>
      </c>
    </row>
    <row r="170" spans="1:23">
      <c r="A170" s="37" t="s">
        <v>72</v>
      </c>
      <c r="B170" s="37" t="s">
        <v>110</v>
      </c>
      <c r="C170" s="37">
        <v>1200.9657725055299</v>
      </c>
      <c r="D170" s="39">
        <v>3843090.4720176798</v>
      </c>
      <c r="E170" s="42">
        <v>1.30325236363636</v>
      </c>
      <c r="G170" s="37" t="s">
        <v>72</v>
      </c>
      <c r="H170" s="37" t="s">
        <v>114</v>
      </c>
      <c r="I170" s="37">
        <v>907.66525580783605</v>
      </c>
      <c r="J170" s="39">
        <v>6550620.1511651501</v>
      </c>
      <c r="K170" s="46">
        <v>1.32267099297168</v>
      </c>
      <c r="M170" s="37" t="s">
        <v>72</v>
      </c>
      <c r="N170" s="37" t="s">
        <v>111</v>
      </c>
      <c r="O170" s="37">
        <v>173.84591518197001</v>
      </c>
      <c r="P170" s="39">
        <v>4969385.4854766298</v>
      </c>
      <c r="Q170" s="37">
        <v>0.79318571163001195</v>
      </c>
      <c r="S170" s="37" t="s">
        <v>72</v>
      </c>
      <c r="T170" s="37" t="s">
        <v>113</v>
      </c>
      <c r="U170" s="37">
        <v>21.175192802226601</v>
      </c>
      <c r="V170" s="39">
        <v>4334096.1123741399</v>
      </c>
      <c r="W170" s="37">
        <v>0.85892433728282602</v>
      </c>
    </row>
    <row r="171" spans="1:23">
      <c r="A171" s="37" t="s">
        <v>72</v>
      </c>
      <c r="B171" s="37" t="s">
        <v>110</v>
      </c>
      <c r="C171" s="37">
        <v>1200.9657725055299</v>
      </c>
      <c r="D171" s="39">
        <v>1295842.0685334599</v>
      </c>
      <c r="E171" s="42">
        <v>1.3899903213317799</v>
      </c>
      <c r="G171" s="37" t="s">
        <v>72</v>
      </c>
      <c r="H171" s="37" t="s">
        <v>114</v>
      </c>
      <c r="I171" s="37">
        <v>334.46517981600198</v>
      </c>
      <c r="J171" s="39">
        <v>4776162.7677725097</v>
      </c>
      <c r="K171" s="37">
        <v>1.32623044558031</v>
      </c>
      <c r="M171" s="37" t="s">
        <v>72</v>
      </c>
      <c r="N171" s="37" t="s">
        <v>111</v>
      </c>
      <c r="O171" s="37">
        <v>177.28455058373399</v>
      </c>
      <c r="P171" s="39">
        <v>7595224.71610831</v>
      </c>
      <c r="Q171" s="37">
        <v>0.81105189526628596</v>
      </c>
      <c r="S171" s="37" t="s">
        <v>72</v>
      </c>
      <c r="T171" s="37" t="s">
        <v>113</v>
      </c>
      <c r="U171" s="37">
        <v>29.685533528845401</v>
      </c>
      <c r="V171" s="39">
        <v>5747445.8320532804</v>
      </c>
      <c r="W171" s="37">
        <v>0.87510642125499905</v>
      </c>
    </row>
    <row r="172" spans="1:23">
      <c r="A172" s="37" t="s">
        <v>72</v>
      </c>
      <c r="B172" s="37" t="s">
        <v>110</v>
      </c>
      <c r="C172" s="37">
        <v>907.66525580783605</v>
      </c>
      <c r="D172" s="39">
        <v>1814422.8463598599</v>
      </c>
      <c r="E172" s="42">
        <v>1.4530000000000001</v>
      </c>
      <c r="G172" s="37" t="s">
        <v>72</v>
      </c>
      <c r="H172" s="37" t="s">
        <v>114</v>
      </c>
      <c r="I172" s="37">
        <v>1200.9657725055299</v>
      </c>
      <c r="J172" s="39">
        <v>6459994.8903072197</v>
      </c>
      <c r="K172" s="37">
        <v>1.3439014932772899</v>
      </c>
      <c r="M172" s="37" t="s">
        <v>72</v>
      </c>
      <c r="N172" s="37" t="s">
        <v>111</v>
      </c>
      <c r="O172" s="37">
        <v>173.84591518197001</v>
      </c>
      <c r="P172" s="39">
        <v>7605758.7892112099</v>
      </c>
      <c r="Q172" s="37">
        <v>0.811656589147287</v>
      </c>
      <c r="S172" s="37" t="s">
        <v>72</v>
      </c>
      <c r="T172" s="37" t="s">
        <v>113</v>
      </c>
      <c r="U172" s="37">
        <v>29.685533528845401</v>
      </c>
      <c r="V172" s="39">
        <v>4775571.14985241</v>
      </c>
      <c r="W172" s="37">
        <v>0.88308052714368401</v>
      </c>
    </row>
    <row r="173" spans="1:23">
      <c r="A173" s="37" t="s">
        <v>72</v>
      </c>
      <c r="B173" s="37" t="s">
        <v>110</v>
      </c>
      <c r="C173" s="37">
        <v>1200.9657725055299</v>
      </c>
      <c r="D173" s="39">
        <v>2142522.9381498601</v>
      </c>
      <c r="E173" s="42">
        <v>1.4945842784183601</v>
      </c>
      <c r="G173" s="37" t="s">
        <v>72</v>
      </c>
      <c r="H173" s="37" t="s">
        <v>114</v>
      </c>
      <c r="I173" s="37">
        <v>907.66525580783605</v>
      </c>
      <c r="J173" s="39">
        <v>13415292.4808398</v>
      </c>
      <c r="K173" s="37">
        <v>1.3482590476190499</v>
      </c>
      <c r="M173" s="37" t="s">
        <v>72</v>
      </c>
      <c r="N173" s="37" t="s">
        <v>111</v>
      </c>
      <c r="O173" s="37">
        <v>173.84591518197001</v>
      </c>
      <c r="P173" s="39">
        <v>4280434.1236104798</v>
      </c>
      <c r="Q173" s="37">
        <v>0.93945933787864999</v>
      </c>
      <c r="S173" s="37" t="s">
        <v>72</v>
      </c>
      <c r="T173" s="37" t="s">
        <v>113</v>
      </c>
      <c r="U173" s="37">
        <v>21.175192802226601</v>
      </c>
      <c r="V173" s="39">
        <v>4362089.7172586797</v>
      </c>
      <c r="W173" s="37">
        <v>1.02738548559161</v>
      </c>
    </row>
    <row r="174" spans="1:23">
      <c r="A174" s="37" t="s">
        <v>72</v>
      </c>
      <c r="B174" s="37" t="s">
        <v>110</v>
      </c>
      <c r="C174" s="37">
        <v>907.66525580783605</v>
      </c>
      <c r="D174" s="39">
        <v>3695105.2563936999</v>
      </c>
      <c r="E174" s="42">
        <v>1.5216893289979301</v>
      </c>
      <c r="G174" s="37" t="s">
        <v>72</v>
      </c>
      <c r="H174" s="37" t="s">
        <v>114</v>
      </c>
      <c r="I174" s="37">
        <v>907.66525580783605</v>
      </c>
      <c r="J174" s="39">
        <v>9076652.5580783598</v>
      </c>
      <c r="K174" s="37">
        <v>1.3809778947368401</v>
      </c>
      <c r="M174" s="37" t="s">
        <v>72</v>
      </c>
      <c r="N174" s="37" t="s">
        <v>111</v>
      </c>
      <c r="O174" s="37">
        <v>177.28455058373399</v>
      </c>
      <c r="P174" s="39">
        <v>5283256.8919458399</v>
      </c>
      <c r="Q174" s="37">
        <v>0.95063758389261699</v>
      </c>
      <c r="S174" s="37" t="s">
        <v>72</v>
      </c>
      <c r="T174" s="37" t="s">
        <v>113</v>
      </c>
      <c r="U174" s="37">
        <v>21.175192802226601</v>
      </c>
      <c r="V174" s="39">
        <v>3593536.0945018702</v>
      </c>
      <c r="W174" s="37">
        <v>1.14458095848167</v>
      </c>
    </row>
    <row r="175" spans="1:23">
      <c r="A175" s="37" t="s">
        <v>72</v>
      </c>
      <c r="B175" s="37" t="s">
        <v>110</v>
      </c>
      <c r="C175" s="37">
        <v>334.46517981600198</v>
      </c>
      <c r="D175" s="39">
        <v>1259930.33236688</v>
      </c>
      <c r="E175" s="42">
        <v>1.52291348914972</v>
      </c>
      <c r="G175" s="37" t="s">
        <v>72</v>
      </c>
      <c r="H175" s="37" t="s">
        <v>114</v>
      </c>
      <c r="I175" s="37">
        <v>1200.9657725055299</v>
      </c>
      <c r="J175" s="39">
        <v>21870787.6830981</v>
      </c>
      <c r="K175" s="37">
        <v>1.48110083256963</v>
      </c>
      <c r="M175" s="37" t="s">
        <v>72</v>
      </c>
      <c r="N175" s="37" t="s">
        <v>112</v>
      </c>
      <c r="O175" s="37">
        <v>173.84591518197001</v>
      </c>
      <c r="P175" s="39">
        <v>10430754.9109182</v>
      </c>
      <c r="Q175" s="37">
        <v>0.98126787959772099</v>
      </c>
      <c r="S175" s="37" t="s">
        <v>72</v>
      </c>
      <c r="T175" s="37" t="s">
        <v>113</v>
      </c>
      <c r="U175" s="37">
        <v>29.685533528845401</v>
      </c>
      <c r="V175" s="39">
        <v>4749685.3646152597</v>
      </c>
      <c r="W175" s="37">
        <v>1.1626996532781</v>
      </c>
    </row>
    <row r="176" spans="1:23">
      <c r="A176" s="37" t="s">
        <v>72</v>
      </c>
      <c r="B176" s="37" t="s">
        <v>110</v>
      </c>
      <c r="C176" s="37">
        <v>907.66525580783605</v>
      </c>
      <c r="D176" s="39">
        <v>522815.18734531401</v>
      </c>
      <c r="E176" s="42">
        <v>1.5598759097525501</v>
      </c>
      <c r="G176" s="37" t="s">
        <v>72</v>
      </c>
      <c r="H176" s="37" t="s">
        <v>114</v>
      </c>
      <c r="I176" s="37">
        <v>334.46517981600198</v>
      </c>
      <c r="J176" s="39">
        <v>4640704.3699470302</v>
      </c>
      <c r="K176" s="37">
        <v>1.5280131998889701</v>
      </c>
      <c r="M176" s="37" t="s">
        <v>72</v>
      </c>
      <c r="N176" s="37" t="s">
        <v>111</v>
      </c>
      <c r="O176" s="37">
        <v>177.28455058373399</v>
      </c>
      <c r="P176" s="39">
        <v>3722975.5622584</v>
      </c>
      <c r="Q176" s="46">
        <v>1.00771428571429</v>
      </c>
      <c r="S176" s="37" t="s">
        <v>72</v>
      </c>
      <c r="T176" s="37" t="s">
        <v>113</v>
      </c>
      <c r="U176" s="37">
        <v>29.685533528845401</v>
      </c>
      <c r="V176" s="39">
        <v>4782339.4514969904</v>
      </c>
      <c r="W176" s="46">
        <v>1.20159987473561</v>
      </c>
    </row>
    <row r="177" spans="1:23">
      <c r="A177" s="37" t="s">
        <v>72</v>
      </c>
      <c r="B177" s="37" t="s">
        <v>110</v>
      </c>
      <c r="C177" s="37">
        <v>1200.9657725055299</v>
      </c>
      <c r="D177" s="39">
        <v>2057254.36830197</v>
      </c>
      <c r="E177" s="42">
        <v>1.6064402583423001</v>
      </c>
      <c r="G177" s="37" t="s">
        <v>72</v>
      </c>
      <c r="H177" s="37" t="s">
        <v>114</v>
      </c>
      <c r="I177" s="37">
        <v>334.46517981600198</v>
      </c>
      <c r="J177" s="39">
        <v>5599616.0404795101</v>
      </c>
      <c r="K177" s="47">
        <v>1.54964249997276</v>
      </c>
      <c r="M177" s="37" t="s">
        <v>72</v>
      </c>
      <c r="N177" s="37" t="s">
        <v>112</v>
      </c>
      <c r="O177" s="37">
        <v>118.579100437875</v>
      </c>
      <c r="P177" s="39">
        <v>6690470.0049057603</v>
      </c>
      <c r="Q177" s="37">
        <v>1.0395144395784</v>
      </c>
      <c r="S177" s="37" t="s">
        <v>72</v>
      </c>
      <c r="T177" s="37" t="s">
        <v>113</v>
      </c>
      <c r="U177" s="37">
        <v>29.685533528845401</v>
      </c>
      <c r="V177" s="39">
        <v>4066918.0934518198</v>
      </c>
      <c r="W177" s="37">
        <v>1.2153789506300301</v>
      </c>
    </row>
    <row r="178" spans="1:23">
      <c r="A178" s="37" t="s">
        <v>72</v>
      </c>
      <c r="B178" s="37" t="s">
        <v>110</v>
      </c>
      <c r="C178" s="37">
        <v>907.66525580783605</v>
      </c>
      <c r="D178" s="39">
        <v>1199933.46817796</v>
      </c>
      <c r="E178" s="42">
        <v>1.6745111373046799</v>
      </c>
      <c r="G178" s="37" t="s">
        <v>72</v>
      </c>
      <c r="H178" s="37" t="s">
        <v>114</v>
      </c>
      <c r="I178" s="37">
        <v>334.46517981600198</v>
      </c>
      <c r="J178" s="39">
        <v>3324583.88737106</v>
      </c>
      <c r="K178" s="47">
        <v>1.6668444471909001</v>
      </c>
      <c r="M178" s="37" t="s">
        <v>72</v>
      </c>
      <c r="N178" s="37" t="s">
        <v>111</v>
      </c>
      <c r="O178" s="37">
        <v>118.579100437875</v>
      </c>
      <c r="P178" s="39">
        <v>4743164.0175149804</v>
      </c>
      <c r="Q178" s="37">
        <v>1.0850135869565201</v>
      </c>
      <c r="S178" s="37" t="s">
        <v>72</v>
      </c>
      <c r="T178" s="37" t="s">
        <v>113</v>
      </c>
      <c r="U178" s="37">
        <v>11.7918010607328</v>
      </c>
      <c r="V178" s="39">
        <v>1188507.4207123199</v>
      </c>
      <c r="W178" s="37">
        <v>1.22064089124163</v>
      </c>
    </row>
    <row r="179" spans="1:23">
      <c r="A179" s="37" t="s">
        <v>72</v>
      </c>
      <c r="B179" s="37" t="s">
        <v>110</v>
      </c>
      <c r="C179" s="37">
        <v>1200.9657725055299</v>
      </c>
      <c r="D179" s="39">
        <v>3786645.0807099198</v>
      </c>
      <c r="E179" s="42">
        <v>1.75827373998098</v>
      </c>
      <c r="G179" s="37" t="s">
        <v>72</v>
      </c>
      <c r="H179" s="37" t="s">
        <v>114</v>
      </c>
      <c r="I179" s="37">
        <v>334.46517981600198</v>
      </c>
      <c r="J179" s="39">
        <v>4956773.96487315</v>
      </c>
      <c r="K179" s="47">
        <v>1.6858984766957199</v>
      </c>
      <c r="M179" s="37" t="s">
        <v>72</v>
      </c>
      <c r="N179" s="37" t="s">
        <v>111</v>
      </c>
      <c r="O179" s="37">
        <v>173.84591518197001</v>
      </c>
      <c r="P179" s="39">
        <v>4172301.96436729</v>
      </c>
      <c r="Q179" s="37">
        <v>1.1803781512605001</v>
      </c>
      <c r="S179" s="37" t="s">
        <v>72</v>
      </c>
      <c r="T179" s="37" t="s">
        <v>113</v>
      </c>
      <c r="U179" s="37">
        <v>11.7918010607328</v>
      </c>
      <c r="V179" s="39">
        <v>1236370.3412178301</v>
      </c>
      <c r="W179" s="37">
        <v>1.2440106853144299</v>
      </c>
    </row>
    <row r="180" spans="1:23">
      <c r="A180" s="37" t="s">
        <v>72</v>
      </c>
      <c r="B180" s="37" t="s">
        <v>110</v>
      </c>
      <c r="C180" s="37">
        <v>334.46517981600198</v>
      </c>
      <c r="D180" s="39">
        <v>294998.28859771398</v>
      </c>
      <c r="E180" s="42">
        <v>1.7805241757703401</v>
      </c>
      <c r="G180" s="37" t="s">
        <v>72</v>
      </c>
      <c r="H180" s="37" t="s">
        <v>114</v>
      </c>
      <c r="I180" s="37">
        <v>334.46517981600198</v>
      </c>
      <c r="J180" s="39">
        <v>4657093.1637580097</v>
      </c>
      <c r="K180" s="47">
        <v>1.71625738077239</v>
      </c>
      <c r="M180" s="37" t="s">
        <v>72</v>
      </c>
      <c r="N180" s="37" t="s">
        <v>111</v>
      </c>
      <c r="O180" s="37">
        <v>118.579100437875</v>
      </c>
      <c r="P180" s="39">
        <v>2780679.9052681602</v>
      </c>
      <c r="Q180" s="37">
        <v>1.2978077630784199</v>
      </c>
      <c r="S180" s="48" t="s">
        <v>72</v>
      </c>
      <c r="T180" s="37" t="s">
        <v>113</v>
      </c>
      <c r="U180" s="37">
        <v>29.685533528845401</v>
      </c>
      <c r="V180" s="39">
        <v>4028326.8998643202</v>
      </c>
      <c r="W180" s="37">
        <v>1.2643667286489699</v>
      </c>
    </row>
    <row r="181" spans="1:23">
      <c r="A181" s="37" t="s">
        <v>72</v>
      </c>
      <c r="B181" s="37" t="s">
        <v>110</v>
      </c>
      <c r="C181" s="37">
        <v>334.46517981600198</v>
      </c>
      <c r="D181" s="39">
        <v>799371.779760245</v>
      </c>
      <c r="E181" s="42">
        <v>1.7924841269841301</v>
      </c>
      <c r="G181" s="37" t="s">
        <v>72</v>
      </c>
      <c r="H181" s="37" t="s">
        <v>114</v>
      </c>
      <c r="I181" s="37">
        <v>334.46517981600198</v>
      </c>
      <c r="J181" s="39">
        <v>4337009.9866741002</v>
      </c>
      <c r="K181" s="47">
        <v>1.82738528946166</v>
      </c>
      <c r="M181" s="37" t="s">
        <v>72</v>
      </c>
      <c r="N181" s="37" t="s">
        <v>111</v>
      </c>
      <c r="O181" s="37">
        <v>177.28455058373399</v>
      </c>
      <c r="P181" s="39">
        <v>7343126.0851782402</v>
      </c>
      <c r="Q181" s="37">
        <v>1.33185745468183</v>
      </c>
      <c r="S181" s="37" t="s">
        <v>72</v>
      </c>
      <c r="T181" s="37" t="s">
        <v>113</v>
      </c>
      <c r="U181" s="37">
        <v>29.685533528845401</v>
      </c>
      <c r="V181" s="39">
        <v>3105552.09012016</v>
      </c>
      <c r="W181" s="37">
        <v>1.3296340848224499</v>
      </c>
    </row>
    <row r="182" spans="1:23">
      <c r="A182" s="37" t="s">
        <v>72</v>
      </c>
      <c r="B182" s="37" t="s">
        <v>110</v>
      </c>
      <c r="C182" s="37">
        <v>1200.9657725055299</v>
      </c>
      <c r="D182" s="39">
        <v>3449173.6986358701</v>
      </c>
      <c r="E182" s="44">
        <v>1.8190383212702701</v>
      </c>
      <c r="G182" s="37" t="s">
        <v>72</v>
      </c>
      <c r="H182" s="37" t="s">
        <v>114</v>
      </c>
      <c r="I182" s="37">
        <v>334.46517981600198</v>
      </c>
      <c r="J182" s="39">
        <v>4480161.0836353498</v>
      </c>
      <c r="K182" s="47">
        <v>1.8508039845431901</v>
      </c>
      <c r="M182" s="37" t="s">
        <v>72</v>
      </c>
      <c r="N182" s="37" t="s">
        <v>111</v>
      </c>
      <c r="O182" s="37">
        <v>118.579100437875</v>
      </c>
      <c r="P182" s="39">
        <v>3509941.3729610899</v>
      </c>
      <c r="Q182" s="37">
        <v>1.33737280660182</v>
      </c>
      <c r="S182" s="37" t="s">
        <v>72</v>
      </c>
      <c r="T182" s="37" t="s">
        <v>113</v>
      </c>
      <c r="U182" s="37">
        <v>11.7918010607328</v>
      </c>
      <c r="V182" s="39">
        <v>3773376.3394344999</v>
      </c>
      <c r="W182" s="37">
        <v>1.3853119905618401</v>
      </c>
    </row>
    <row r="183" spans="1:23">
      <c r="A183" s="37" t="s">
        <v>72</v>
      </c>
      <c r="B183" s="37" t="s">
        <v>110</v>
      </c>
      <c r="C183" s="37">
        <v>907.66525580783605</v>
      </c>
      <c r="D183" s="39">
        <v>1179964.8325501899</v>
      </c>
      <c r="E183" s="44">
        <v>1.9629232994816701</v>
      </c>
      <c r="G183" s="37" t="s">
        <v>72</v>
      </c>
      <c r="H183" s="37" t="s">
        <v>114</v>
      </c>
      <c r="I183" s="37">
        <v>907.66525580783605</v>
      </c>
      <c r="J183" s="39">
        <v>9436995.6646340694</v>
      </c>
      <c r="K183" s="47">
        <v>1.9304135855910001</v>
      </c>
      <c r="M183" s="37" t="s">
        <v>72</v>
      </c>
      <c r="N183" s="37" t="s">
        <v>111</v>
      </c>
      <c r="O183" s="37">
        <v>118.579100437875</v>
      </c>
      <c r="P183" s="39">
        <v>3139500.2631931701</v>
      </c>
      <c r="Q183" s="37">
        <v>1.34019877591146</v>
      </c>
      <c r="S183" s="37" t="s">
        <v>72</v>
      </c>
      <c r="T183" s="37" t="s">
        <v>113</v>
      </c>
      <c r="U183" s="37">
        <v>21.175192802226601</v>
      </c>
      <c r="V183" s="39">
        <v>4117833.8682849999</v>
      </c>
      <c r="W183" s="37">
        <v>1.42104282038626</v>
      </c>
    </row>
    <row r="184" spans="1:23">
      <c r="A184" s="37" t="s">
        <v>72</v>
      </c>
      <c r="B184" s="37" t="s">
        <v>110</v>
      </c>
      <c r="C184" s="37">
        <v>907.66525580783605</v>
      </c>
      <c r="D184" s="39">
        <v>2501525.4450063999</v>
      </c>
      <c r="E184" s="44">
        <v>2.1253791393702102</v>
      </c>
      <c r="M184" s="37" t="s">
        <v>72</v>
      </c>
      <c r="N184" s="37" t="s">
        <v>111</v>
      </c>
      <c r="O184" s="37">
        <v>177.28455058373399</v>
      </c>
      <c r="P184" s="39">
        <v>5120864.2436111402</v>
      </c>
      <c r="Q184" s="37">
        <v>1.36792310577673</v>
      </c>
      <c r="S184" s="37" t="s">
        <v>72</v>
      </c>
      <c r="T184" s="37" t="s">
        <v>113</v>
      </c>
      <c r="U184" s="37">
        <v>21.175192802226601</v>
      </c>
      <c r="V184" s="39">
        <v>2256428.5450052698</v>
      </c>
      <c r="W184" s="37">
        <v>1.43055354953483</v>
      </c>
    </row>
    <row r="185" spans="1:23">
      <c r="A185" s="37" t="s">
        <v>72</v>
      </c>
      <c r="B185" s="37" t="s">
        <v>110</v>
      </c>
      <c r="C185" s="37">
        <v>334.46517981600198</v>
      </c>
      <c r="D185" s="39">
        <v>968276.69556732604</v>
      </c>
      <c r="E185" s="44">
        <v>2.2100136418051699</v>
      </c>
      <c r="J185" s="35" t="s">
        <v>116</v>
      </c>
      <c r="K185" s="37">
        <f>SUMPRODUCT(K158:K183,J158:J183/SUM(J158:J183))</f>
        <v>1.2388327171274431</v>
      </c>
      <c r="M185" s="37" t="s">
        <v>72</v>
      </c>
      <c r="N185" s="37" t="s">
        <v>111</v>
      </c>
      <c r="O185" s="37">
        <v>177.28455058373399</v>
      </c>
      <c r="P185" s="39">
        <v>3746554.4074860401</v>
      </c>
      <c r="Q185" s="37">
        <v>1.4016221473424499</v>
      </c>
      <c r="S185" s="37" t="s">
        <v>72</v>
      </c>
      <c r="T185" s="37" t="s">
        <v>113</v>
      </c>
      <c r="U185" s="37">
        <v>21.175192802226601</v>
      </c>
      <c r="V185" s="39">
        <v>2161373.1045160699</v>
      </c>
      <c r="W185" s="37">
        <v>1.58213525434806</v>
      </c>
    </row>
    <row r="186" spans="1:23">
      <c r="A186" s="37" t="s">
        <v>72</v>
      </c>
      <c r="B186" s="37" t="s">
        <v>110</v>
      </c>
      <c r="C186" s="37">
        <v>334.46517981600198</v>
      </c>
      <c r="D186" s="39">
        <v>432797.94268190698</v>
      </c>
      <c r="E186" s="44">
        <v>2.2332066370827701</v>
      </c>
      <c r="M186" s="37" t="s">
        <v>72</v>
      </c>
      <c r="N186" s="37" t="s">
        <v>111</v>
      </c>
      <c r="O186" s="37">
        <v>173.84591518197001</v>
      </c>
      <c r="P186" s="39">
        <v>4137532.7813308998</v>
      </c>
      <c r="Q186" s="47">
        <v>1.4301350758886799</v>
      </c>
      <c r="S186" s="37" t="s">
        <v>72</v>
      </c>
      <c r="T186" s="37" t="s">
        <v>113</v>
      </c>
      <c r="U186" s="37">
        <v>11.7918010607328</v>
      </c>
      <c r="V186" s="39">
        <v>6596592.9329972602</v>
      </c>
      <c r="W186" s="47">
        <v>1.5905637780425399</v>
      </c>
    </row>
    <row r="187" spans="1:23">
      <c r="A187" s="37" t="s">
        <v>72</v>
      </c>
      <c r="B187" s="37" t="s">
        <v>110</v>
      </c>
      <c r="C187" s="37">
        <v>1200.9657725055299</v>
      </c>
      <c r="D187" s="39">
        <v>1391919.3303338999</v>
      </c>
      <c r="E187" s="44">
        <v>2.4422413793103401</v>
      </c>
      <c r="M187" s="37" t="s">
        <v>72</v>
      </c>
      <c r="N187" s="37" t="s">
        <v>112</v>
      </c>
      <c r="O187" s="37">
        <v>118.579100437875</v>
      </c>
      <c r="P187" s="39">
        <v>8026263.5713384096</v>
      </c>
      <c r="Q187" s="47">
        <v>1.4377802102775601</v>
      </c>
      <c r="S187" s="37" t="s">
        <v>72</v>
      </c>
      <c r="T187" s="37" t="s">
        <v>113</v>
      </c>
      <c r="U187" s="37">
        <v>11.7918010607328</v>
      </c>
      <c r="V187" s="39">
        <v>1637126.4920679</v>
      </c>
      <c r="W187" s="47">
        <v>1.61232449413767</v>
      </c>
    </row>
    <row r="188" spans="1:23">
      <c r="A188" s="37" t="s">
        <v>72</v>
      </c>
      <c r="B188" s="37" t="s">
        <v>110</v>
      </c>
      <c r="C188" s="37">
        <v>1200.9657725055299</v>
      </c>
      <c r="D188" s="39">
        <v>1372703.8779738201</v>
      </c>
      <c r="E188" s="44">
        <v>3.3835232835446201</v>
      </c>
      <c r="M188" s="37" t="s">
        <v>72</v>
      </c>
      <c r="N188" s="37" t="s">
        <v>111</v>
      </c>
      <c r="O188" s="37">
        <v>173.84591518197001</v>
      </c>
      <c r="P188" s="39">
        <v>4180994.26012639</v>
      </c>
      <c r="Q188" s="47">
        <v>1.4673606496209299</v>
      </c>
      <c r="S188" s="37" t="s">
        <v>72</v>
      </c>
      <c r="T188" s="37" t="s">
        <v>113</v>
      </c>
      <c r="U188" s="37">
        <v>29.685533528845401</v>
      </c>
      <c r="V188" s="39">
        <v>3208679.6335993698</v>
      </c>
      <c r="W188" s="47">
        <v>1.6277504254139199</v>
      </c>
    </row>
    <row r="189" spans="1:23">
      <c r="M189" s="37" t="s">
        <v>72</v>
      </c>
      <c r="N189" s="37" t="s">
        <v>111</v>
      </c>
      <c r="O189" s="37">
        <v>177.28455058373399</v>
      </c>
      <c r="P189" s="39">
        <v>5744019.43891297</v>
      </c>
      <c r="Q189" s="47">
        <v>1.47300959676258</v>
      </c>
      <c r="S189" s="37" t="s">
        <v>72</v>
      </c>
      <c r="T189" s="37" t="s">
        <v>113</v>
      </c>
      <c r="U189" s="37">
        <v>21.175192802226601</v>
      </c>
      <c r="V189" s="39">
        <v>3398004.3641661098</v>
      </c>
      <c r="W189" s="47">
        <v>1.6717303623299999</v>
      </c>
    </row>
    <row r="190" spans="1:23">
      <c r="M190" s="37" t="s">
        <v>72</v>
      </c>
      <c r="N190" s="37" t="s">
        <v>111</v>
      </c>
      <c r="O190" s="37">
        <v>177.28455058373399</v>
      </c>
      <c r="P190" s="39">
        <v>3554732.5237544398</v>
      </c>
      <c r="Q190" s="47">
        <v>1.5562522304912001</v>
      </c>
      <c r="S190" s="37" t="s">
        <v>72</v>
      </c>
      <c r="T190" s="37" t="s">
        <v>113</v>
      </c>
      <c r="U190" s="37">
        <v>29.685533528845401</v>
      </c>
      <c r="V190" s="39">
        <v>11284154.0615853</v>
      </c>
      <c r="W190" s="47">
        <v>1.68677097735096</v>
      </c>
    </row>
    <row r="191" spans="1:23">
      <c r="E191" s="35" t="s">
        <v>16</v>
      </c>
      <c r="M191" s="37" t="s">
        <v>72</v>
      </c>
      <c r="N191" s="37" t="s">
        <v>111</v>
      </c>
      <c r="O191" s="37">
        <v>173.84591518197001</v>
      </c>
      <c r="P191" s="39">
        <v>5309775.7874029204</v>
      </c>
      <c r="Q191" s="47">
        <v>1.56734247028897</v>
      </c>
      <c r="S191" s="37" t="s">
        <v>72</v>
      </c>
      <c r="T191" s="37" t="s">
        <v>113</v>
      </c>
      <c r="U191" s="37">
        <v>11.7918010607328</v>
      </c>
      <c r="V191" s="39">
        <v>1928336.81106376</v>
      </c>
      <c r="W191" s="47">
        <v>1.7386586999081299</v>
      </c>
    </row>
    <row r="192" spans="1:23">
      <c r="A192" s="36" t="s">
        <v>105</v>
      </c>
      <c r="B192" s="36" t="s">
        <v>106</v>
      </c>
      <c r="C192" s="36" t="s">
        <v>107</v>
      </c>
      <c r="D192" s="36" t="s">
        <v>108</v>
      </c>
      <c r="E192" s="36" t="s">
        <v>109</v>
      </c>
      <c r="G192" s="29">
        <v>0.1</v>
      </c>
      <c r="H192" s="29">
        <f t="array" ref="H192:H211">FREQUENCY(E193:E235,G192:G211)</f>
        <v>0</v>
      </c>
      <c r="M192" s="37" t="s">
        <v>72</v>
      </c>
      <c r="N192" s="37" t="s">
        <v>111</v>
      </c>
      <c r="O192" s="37">
        <v>173.84591518197001</v>
      </c>
      <c r="P192" s="39">
        <v>3959688.4100997401</v>
      </c>
      <c r="Q192" s="47">
        <v>1.6030531356345099</v>
      </c>
      <c r="S192" s="37" t="s">
        <v>72</v>
      </c>
      <c r="T192" s="37" t="s">
        <v>113</v>
      </c>
      <c r="U192" s="37">
        <v>11.7918010607328</v>
      </c>
      <c r="V192" s="39">
        <v>1214555.50925548</v>
      </c>
      <c r="W192" s="47">
        <v>1.9231588260869601</v>
      </c>
    </row>
    <row r="193" spans="1:23">
      <c r="A193" s="37" t="s">
        <v>16</v>
      </c>
      <c r="B193" s="37" t="s">
        <v>114</v>
      </c>
      <c r="C193" s="37">
        <v>852.574034593531</v>
      </c>
      <c r="D193" s="39">
        <v>5968018.2421547202</v>
      </c>
      <c r="E193" s="38">
        <v>0.16285714285714301</v>
      </c>
      <c r="G193" s="29">
        <v>0.2</v>
      </c>
      <c r="H193" s="29">
        <v>1</v>
      </c>
      <c r="M193" s="37" t="s">
        <v>72</v>
      </c>
      <c r="N193" s="37" t="s">
        <v>111</v>
      </c>
      <c r="O193" s="37">
        <v>177.28455058373399</v>
      </c>
      <c r="P193" s="39">
        <v>6204959.2704306701</v>
      </c>
      <c r="Q193" s="47">
        <v>1.6275995000000001</v>
      </c>
      <c r="S193" s="37" t="s">
        <v>72</v>
      </c>
      <c r="T193" s="37" t="s">
        <v>113</v>
      </c>
      <c r="U193" s="37">
        <v>11.7918010607328</v>
      </c>
      <c r="V193" s="39">
        <v>2301346.8540179199</v>
      </c>
      <c r="W193" s="47">
        <v>2.08510378697834</v>
      </c>
    </row>
    <row r="194" spans="1:23">
      <c r="A194" s="37" t="s">
        <v>16</v>
      </c>
      <c r="B194" s="37" t="s">
        <v>111</v>
      </c>
      <c r="C194" s="37">
        <v>194.76274371400601</v>
      </c>
      <c r="D194" s="39">
        <v>8374797.9797022799</v>
      </c>
      <c r="E194" s="38">
        <v>0.21246628975265</v>
      </c>
      <c r="G194" s="29">
        <v>0.3</v>
      </c>
      <c r="H194" s="29">
        <v>8</v>
      </c>
      <c r="M194" s="37" t="s">
        <v>72</v>
      </c>
      <c r="N194" s="37" t="s">
        <v>111</v>
      </c>
      <c r="O194" s="37">
        <v>173.84591518197001</v>
      </c>
      <c r="P194" s="39">
        <v>4519993.7947312295</v>
      </c>
      <c r="Q194" s="47">
        <v>1.67604166666667</v>
      </c>
      <c r="S194" s="37" t="s">
        <v>72</v>
      </c>
      <c r="T194" s="37" t="s">
        <v>113</v>
      </c>
      <c r="U194" s="37">
        <v>29.685533528845401</v>
      </c>
      <c r="V194" s="39">
        <v>4605383.9861315396</v>
      </c>
      <c r="W194" s="47">
        <v>2.1051445444299199</v>
      </c>
    </row>
    <row r="195" spans="1:23">
      <c r="A195" s="37" t="s">
        <v>16</v>
      </c>
      <c r="B195" s="37" t="s">
        <v>112</v>
      </c>
      <c r="C195" s="37">
        <v>722.11606116330597</v>
      </c>
      <c r="D195" s="39">
        <v>40438499.425145097</v>
      </c>
      <c r="E195" s="38">
        <v>0.21361384615384599</v>
      </c>
      <c r="G195" s="29">
        <v>0.4</v>
      </c>
      <c r="H195" s="29">
        <v>2</v>
      </c>
      <c r="M195" s="37" t="s">
        <v>72</v>
      </c>
      <c r="N195" s="37" t="s">
        <v>111</v>
      </c>
      <c r="O195" s="37">
        <v>118.579100437875</v>
      </c>
      <c r="P195" s="39">
        <v>3901608.1417073798</v>
      </c>
      <c r="Q195" s="47">
        <v>2.6758024703988301</v>
      </c>
    </row>
    <row r="196" spans="1:23">
      <c r="A196" s="37" t="s">
        <v>16</v>
      </c>
      <c r="B196" s="37" t="s">
        <v>111</v>
      </c>
      <c r="C196" s="37">
        <v>852.574034593531</v>
      </c>
      <c r="D196" s="39">
        <v>18893040.606592599</v>
      </c>
      <c r="E196" s="38">
        <v>0.217113506493506</v>
      </c>
      <c r="G196" s="29">
        <v>0.5</v>
      </c>
      <c r="H196" s="29">
        <v>3</v>
      </c>
      <c r="W196" s="37">
        <f>SUMPRODUCT(W158:W194,V158:V194/SUM(V158:V194))</f>
        <v>1.1904887164069688</v>
      </c>
    </row>
    <row r="197" spans="1:23">
      <c r="A197" s="37" t="s">
        <v>16</v>
      </c>
      <c r="B197" s="37" t="s">
        <v>111</v>
      </c>
      <c r="C197" s="37">
        <v>194.76274371400601</v>
      </c>
      <c r="D197" s="39">
        <v>7035804.1166684804</v>
      </c>
      <c r="E197" s="38">
        <v>0.224</v>
      </c>
      <c r="G197" s="29">
        <v>0.6</v>
      </c>
      <c r="H197" s="29">
        <v>5</v>
      </c>
      <c r="Q197" s="42">
        <f>SUMPRODUCT(Q158:Q195,P158:P195/SUM(P159:P195))</f>
        <v>1.0881030527613114</v>
      </c>
    </row>
    <row r="198" spans="1:23">
      <c r="A198" s="37" t="s">
        <v>16</v>
      </c>
      <c r="B198" s="37" t="s">
        <v>112</v>
      </c>
      <c r="C198" s="37">
        <v>194.76274371400601</v>
      </c>
      <c r="D198" s="39">
        <v>11685764.622840401</v>
      </c>
      <c r="E198" s="38">
        <v>0.245754896331738</v>
      </c>
      <c r="G198" s="29">
        <v>0.7</v>
      </c>
      <c r="H198" s="29">
        <v>4</v>
      </c>
    </row>
    <row r="199" spans="1:23">
      <c r="A199" s="37" t="s">
        <v>16</v>
      </c>
      <c r="B199" s="37" t="s">
        <v>111</v>
      </c>
      <c r="C199" s="37">
        <v>194.76274371400601</v>
      </c>
      <c r="D199" s="39">
        <v>4869068.5928501599</v>
      </c>
      <c r="E199" s="38">
        <v>0.26984000000000002</v>
      </c>
      <c r="G199" s="29">
        <v>0.8</v>
      </c>
      <c r="H199" s="29">
        <v>3</v>
      </c>
    </row>
    <row r="200" spans="1:23">
      <c r="A200" s="37" t="s">
        <v>16</v>
      </c>
      <c r="B200" s="37" t="s">
        <v>112</v>
      </c>
      <c r="C200" s="37">
        <v>722.11606116330597</v>
      </c>
      <c r="D200" s="39">
        <v>61452076.804997303</v>
      </c>
      <c r="E200" s="38">
        <v>0.28703395522388098</v>
      </c>
      <c r="G200" s="29">
        <v>0.9</v>
      </c>
      <c r="H200" s="29">
        <v>1</v>
      </c>
    </row>
    <row r="201" spans="1:23">
      <c r="A201" s="37" t="s">
        <v>16</v>
      </c>
      <c r="B201" s="37" t="s">
        <v>111</v>
      </c>
      <c r="C201" s="37">
        <v>852.574034593531</v>
      </c>
      <c r="D201" s="39">
        <v>18899008.624834798</v>
      </c>
      <c r="E201" s="38">
        <v>0.28879741594446201</v>
      </c>
      <c r="G201" s="37">
        <v>1</v>
      </c>
      <c r="H201" s="29">
        <v>4</v>
      </c>
    </row>
    <row r="202" spans="1:23">
      <c r="A202" s="37" t="s">
        <v>16</v>
      </c>
      <c r="B202" s="37" t="s">
        <v>110</v>
      </c>
      <c r="C202" s="37">
        <v>194.76274371400601</v>
      </c>
      <c r="D202" s="39">
        <v>856956.07234162802</v>
      </c>
      <c r="E202" s="38">
        <v>0.35282394366197201</v>
      </c>
      <c r="G202" s="29">
        <v>1.1000000000000001</v>
      </c>
      <c r="H202" s="29">
        <v>7</v>
      </c>
    </row>
    <row r="203" spans="1:23">
      <c r="A203" s="37" t="s">
        <v>16</v>
      </c>
      <c r="B203" s="37" t="s">
        <v>111</v>
      </c>
      <c r="C203" s="37">
        <v>194.76274371400601</v>
      </c>
      <c r="D203" s="39">
        <v>4284780.36170814</v>
      </c>
      <c r="E203" s="38">
        <v>0.359410909090909</v>
      </c>
      <c r="G203" s="29">
        <v>1.2</v>
      </c>
      <c r="H203" s="29">
        <v>1</v>
      </c>
    </row>
    <row r="204" spans="1:23">
      <c r="A204" s="37" t="s">
        <v>16</v>
      </c>
      <c r="B204" s="37" t="s">
        <v>111</v>
      </c>
      <c r="C204" s="37">
        <v>722.11606116330597</v>
      </c>
      <c r="D204" s="39">
        <v>22566126.911353301</v>
      </c>
      <c r="E204" s="37">
        <v>0.40701162615103698</v>
      </c>
      <c r="G204" s="29">
        <v>1.3</v>
      </c>
      <c r="H204" s="29">
        <v>4</v>
      </c>
    </row>
    <row r="205" spans="1:23">
      <c r="A205" s="37" t="s">
        <v>16</v>
      </c>
      <c r="B205" s="37" t="s">
        <v>111</v>
      </c>
      <c r="C205" s="37">
        <v>194.76274371400601</v>
      </c>
      <c r="D205" s="39">
        <v>5422389.5477416497</v>
      </c>
      <c r="E205" s="37">
        <v>0.44233055885850198</v>
      </c>
      <c r="G205" s="29">
        <v>1.4</v>
      </c>
      <c r="H205" s="29">
        <v>0</v>
      </c>
    </row>
    <row r="206" spans="1:23">
      <c r="A206" s="37" t="s">
        <v>16</v>
      </c>
      <c r="B206" s="37" t="s">
        <v>111</v>
      </c>
      <c r="C206" s="37">
        <v>194.76274371400601</v>
      </c>
      <c r="D206" s="39">
        <v>6316740.0668763705</v>
      </c>
      <c r="E206" s="37">
        <v>0.47248299549307399</v>
      </c>
      <c r="G206" s="29">
        <v>1.5</v>
      </c>
      <c r="H206" s="29">
        <v>0</v>
      </c>
    </row>
    <row r="207" spans="1:23">
      <c r="A207" s="37" t="s">
        <v>16</v>
      </c>
      <c r="B207" s="37" t="s">
        <v>114</v>
      </c>
      <c r="C207" s="37">
        <v>194.76274371400601</v>
      </c>
      <c r="D207" s="39">
        <v>2775369.0979245901</v>
      </c>
      <c r="E207" s="37">
        <v>0.53804074074074104</v>
      </c>
      <c r="G207" s="29">
        <v>1.6</v>
      </c>
      <c r="H207" s="29">
        <v>0</v>
      </c>
    </row>
    <row r="208" spans="1:23">
      <c r="A208" s="37" t="s">
        <v>16</v>
      </c>
      <c r="B208" s="37" t="s">
        <v>110</v>
      </c>
      <c r="C208" s="37">
        <v>194.76274371400601</v>
      </c>
      <c r="D208" s="39">
        <v>583509.18016716302</v>
      </c>
      <c r="E208" s="37">
        <v>0.54502006847319295</v>
      </c>
      <c r="G208" s="29">
        <v>1.7</v>
      </c>
      <c r="H208" s="29">
        <v>0</v>
      </c>
    </row>
    <row r="209" spans="1:8">
      <c r="A209" s="37" t="s">
        <v>16</v>
      </c>
      <c r="B209" s="37" t="s">
        <v>114</v>
      </c>
      <c r="C209" s="37">
        <v>852.574034593531</v>
      </c>
      <c r="D209" s="39">
        <v>7922117.9294430902</v>
      </c>
      <c r="E209" s="37">
        <v>0.57525203588423601</v>
      </c>
      <c r="G209" s="29">
        <v>1.8</v>
      </c>
      <c r="H209" s="29">
        <v>0</v>
      </c>
    </row>
    <row r="210" spans="1:8">
      <c r="A210" s="37" t="s">
        <v>16</v>
      </c>
      <c r="B210" s="37" t="s">
        <v>111</v>
      </c>
      <c r="C210" s="37">
        <v>194.76274371400601</v>
      </c>
      <c r="D210" s="39">
        <v>7291722.3619086901</v>
      </c>
      <c r="E210" s="37">
        <v>0.57838250961259297</v>
      </c>
      <c r="G210" s="29">
        <v>1.9</v>
      </c>
      <c r="H210" s="29">
        <v>0</v>
      </c>
    </row>
    <row r="211" spans="1:8">
      <c r="A211" s="37" t="s">
        <v>16</v>
      </c>
      <c r="B211" s="37" t="s">
        <v>111</v>
      </c>
      <c r="C211" s="37">
        <v>722.11606116330597</v>
      </c>
      <c r="D211" s="39">
        <v>21155112.127840199</v>
      </c>
      <c r="E211" s="37">
        <v>0.58729457926684903</v>
      </c>
      <c r="G211" s="29">
        <v>2</v>
      </c>
      <c r="H211" s="29">
        <v>0</v>
      </c>
    </row>
    <row r="212" spans="1:8">
      <c r="A212" s="37" t="s">
        <v>16</v>
      </c>
      <c r="B212" s="37" t="s">
        <v>110</v>
      </c>
      <c r="C212" s="37">
        <v>852.574034593531</v>
      </c>
      <c r="D212" s="39">
        <v>3589336.6856387602</v>
      </c>
      <c r="E212" s="37">
        <v>0.60250333669224998</v>
      </c>
    </row>
    <row r="213" spans="1:8">
      <c r="A213" s="37" t="s">
        <v>16</v>
      </c>
      <c r="B213" s="37" t="s">
        <v>112</v>
      </c>
      <c r="C213" s="37">
        <v>194.76274371400601</v>
      </c>
      <c r="D213" s="39">
        <v>10460706.9648793</v>
      </c>
      <c r="E213" s="49">
        <v>0.60279303730183997</v>
      </c>
    </row>
    <row r="214" spans="1:8">
      <c r="A214" s="37" t="s">
        <v>16</v>
      </c>
      <c r="B214" s="37" t="s">
        <v>114</v>
      </c>
      <c r="C214" s="37">
        <v>722.11606116330597</v>
      </c>
      <c r="D214" s="39">
        <v>12091111.328118401</v>
      </c>
      <c r="E214" s="37">
        <v>0.68781482218731105</v>
      </c>
    </row>
    <row r="215" spans="1:8">
      <c r="A215" s="37" t="s">
        <v>16</v>
      </c>
      <c r="B215" s="37" t="s">
        <v>110</v>
      </c>
      <c r="C215" s="37">
        <v>852.574034593531</v>
      </c>
      <c r="D215" s="39">
        <v>3157081.65009984</v>
      </c>
      <c r="E215" s="37">
        <v>0.69428293923353801</v>
      </c>
    </row>
    <row r="216" spans="1:8">
      <c r="A216" s="37" t="s">
        <v>16</v>
      </c>
      <c r="B216" s="37" t="s">
        <v>112</v>
      </c>
      <c r="C216" s="37">
        <v>194.76274371400601</v>
      </c>
      <c r="D216" s="39">
        <v>13282819.121295201</v>
      </c>
      <c r="E216" s="37">
        <v>0.702515959821429</v>
      </c>
    </row>
    <row r="217" spans="1:8">
      <c r="A217" s="37" t="s">
        <v>16</v>
      </c>
      <c r="B217" s="37" t="s">
        <v>110</v>
      </c>
      <c r="C217" s="37">
        <v>852.574034593531</v>
      </c>
      <c r="D217" s="39">
        <v>4016476.2769701201</v>
      </c>
      <c r="E217" s="37">
        <v>0.74193486057062996</v>
      </c>
    </row>
    <row r="218" spans="1:8">
      <c r="A218" s="37" t="s">
        <v>16</v>
      </c>
      <c r="B218" s="37" t="s">
        <v>114</v>
      </c>
      <c r="C218" s="37">
        <v>194.76274371400601</v>
      </c>
      <c r="D218" s="39">
        <v>3447690.0892253402</v>
      </c>
      <c r="E218" s="37">
        <v>0.78751455472282705</v>
      </c>
    </row>
    <row r="219" spans="1:8">
      <c r="A219" s="37" t="s">
        <v>16</v>
      </c>
      <c r="B219" s="37" t="s">
        <v>114</v>
      </c>
      <c r="C219" s="37">
        <v>722.11606116330597</v>
      </c>
      <c r="D219" s="39">
        <v>6499044.5504697496</v>
      </c>
      <c r="E219" s="37">
        <v>0.80600571428571399</v>
      </c>
    </row>
    <row r="220" spans="1:8">
      <c r="A220" s="37" t="s">
        <v>16</v>
      </c>
      <c r="B220" s="37" t="s">
        <v>113</v>
      </c>
      <c r="C220" s="37">
        <v>194.76274371400601</v>
      </c>
      <c r="D220" s="39">
        <v>28824886.069673002</v>
      </c>
      <c r="E220" s="37">
        <v>0.92740244020266305</v>
      </c>
    </row>
    <row r="221" spans="1:8">
      <c r="A221" s="37" t="s">
        <v>16</v>
      </c>
      <c r="B221" s="37" t="s">
        <v>114</v>
      </c>
      <c r="C221" s="37">
        <v>852.574034593531</v>
      </c>
      <c r="D221" s="39">
        <v>12260014.617455</v>
      </c>
      <c r="E221" s="37">
        <v>0.95789744953605005</v>
      </c>
    </row>
    <row r="222" spans="1:8">
      <c r="A222" s="37" t="s">
        <v>16</v>
      </c>
      <c r="B222" s="37" t="s">
        <v>111</v>
      </c>
      <c r="C222" s="37">
        <v>722.11606116330597</v>
      </c>
      <c r="D222" s="39">
        <v>17192139.184176002</v>
      </c>
      <c r="E222" s="37">
        <v>0.96925092095529597</v>
      </c>
    </row>
    <row r="223" spans="1:8">
      <c r="A223" s="37" t="s">
        <v>16</v>
      </c>
      <c r="B223" s="37" t="s">
        <v>114</v>
      </c>
      <c r="C223" s="37">
        <v>722.11606116330597</v>
      </c>
      <c r="D223" s="39">
        <v>10506788.689926101</v>
      </c>
      <c r="E223" s="37">
        <v>0.98910921433061005</v>
      </c>
    </row>
    <row r="224" spans="1:8">
      <c r="A224" s="37" t="s">
        <v>16</v>
      </c>
      <c r="B224" s="37" t="s">
        <v>110</v>
      </c>
      <c r="C224" s="37">
        <v>194.76274371400601</v>
      </c>
      <c r="D224" s="39">
        <v>878379.97415016894</v>
      </c>
      <c r="E224" s="37">
        <v>1.0062544791108301</v>
      </c>
    </row>
    <row r="225" spans="1:11">
      <c r="A225" s="37" t="s">
        <v>16</v>
      </c>
      <c r="B225" s="37" t="s">
        <v>114</v>
      </c>
      <c r="C225" s="37">
        <v>722.11606116330597</v>
      </c>
      <c r="D225" s="39">
        <v>6499044.5504697496</v>
      </c>
      <c r="E225" s="37">
        <v>1.0113497660687001</v>
      </c>
    </row>
    <row r="226" spans="1:11">
      <c r="A226" s="37" t="s">
        <v>16</v>
      </c>
      <c r="B226" s="37" t="s">
        <v>114</v>
      </c>
      <c r="C226" s="37">
        <v>194.76274371400601</v>
      </c>
      <c r="D226" s="39">
        <v>1947627.4371400599</v>
      </c>
      <c r="E226" s="37">
        <v>1.0121846604787501</v>
      </c>
    </row>
    <row r="227" spans="1:11">
      <c r="A227" s="37" t="s">
        <v>16</v>
      </c>
      <c r="B227" s="37" t="s">
        <v>114</v>
      </c>
      <c r="C227" s="37">
        <v>722.11606116330597</v>
      </c>
      <c r="D227" s="39">
        <v>13359147.131521201</v>
      </c>
      <c r="E227" s="37">
        <v>1.03210810810811</v>
      </c>
    </row>
    <row r="228" spans="1:11">
      <c r="A228" s="37" t="s">
        <v>16</v>
      </c>
      <c r="B228" s="37" t="s">
        <v>110</v>
      </c>
      <c r="C228" s="37">
        <v>852.574034593531</v>
      </c>
      <c r="D228" s="39">
        <v>2498041.9213590501</v>
      </c>
      <c r="E228" s="37">
        <v>1.07041641641642</v>
      </c>
    </row>
    <row r="229" spans="1:11">
      <c r="A229" s="37" t="s">
        <v>16</v>
      </c>
      <c r="B229" s="37" t="s">
        <v>114</v>
      </c>
      <c r="C229" s="37">
        <v>194.76274371400601</v>
      </c>
      <c r="D229" s="39">
        <v>1512137.9421955501</v>
      </c>
      <c r="E229" s="37">
        <v>1.07883470397328</v>
      </c>
    </row>
    <row r="230" spans="1:11">
      <c r="A230" s="37" t="s">
        <v>16</v>
      </c>
      <c r="B230" s="37" t="s">
        <v>114</v>
      </c>
      <c r="C230" s="37">
        <v>852.574034593531</v>
      </c>
      <c r="D230" s="39">
        <v>5241625.1646810304</v>
      </c>
      <c r="E230" s="37">
        <v>1.09076115169221</v>
      </c>
    </row>
    <row r="231" spans="1:11">
      <c r="A231" s="37" t="s">
        <v>16</v>
      </c>
      <c r="B231" s="37" t="s">
        <v>114</v>
      </c>
      <c r="C231" s="37">
        <v>194.76274371400601</v>
      </c>
      <c r="D231" s="39">
        <v>2444272.4336107802</v>
      </c>
      <c r="E231" s="37">
        <v>1.1200000000000001</v>
      </c>
    </row>
    <row r="232" spans="1:11">
      <c r="A232" s="37" t="s">
        <v>16</v>
      </c>
      <c r="B232" s="37" t="s">
        <v>111</v>
      </c>
      <c r="C232" s="37">
        <v>722.11606116330597</v>
      </c>
      <c r="D232" s="39">
        <v>14570857.8821532</v>
      </c>
      <c r="E232" s="37">
        <v>1.2248762321122</v>
      </c>
    </row>
    <row r="233" spans="1:11">
      <c r="A233" s="37" t="s">
        <v>16</v>
      </c>
      <c r="B233" s="37" t="s">
        <v>114</v>
      </c>
      <c r="C233" s="37">
        <v>722.11606116330597</v>
      </c>
      <c r="D233" s="39">
        <v>4177441.4138297201</v>
      </c>
      <c r="E233" s="37">
        <v>1.24328744939271</v>
      </c>
    </row>
    <row r="234" spans="1:11">
      <c r="A234" s="37" t="s">
        <v>16</v>
      </c>
      <c r="B234" s="37" t="s">
        <v>114</v>
      </c>
      <c r="C234" s="37">
        <v>852.574034593531</v>
      </c>
      <c r="D234" s="39">
        <v>5933915.2807709798</v>
      </c>
      <c r="E234" s="37">
        <v>1.25</v>
      </c>
    </row>
    <row r="235" spans="1:11">
      <c r="A235" s="37" t="s">
        <v>16</v>
      </c>
      <c r="B235" s="37" t="s">
        <v>114</v>
      </c>
      <c r="C235" s="37">
        <v>194.76274371400601</v>
      </c>
      <c r="D235" s="39">
        <v>1042564.96710108</v>
      </c>
      <c r="E235" s="37">
        <v>1.2942524495668299</v>
      </c>
    </row>
    <row r="238" spans="1:11">
      <c r="A238" s="36" t="s">
        <v>105</v>
      </c>
      <c r="B238" s="36" t="s">
        <v>106</v>
      </c>
      <c r="C238" s="36" t="s">
        <v>107</v>
      </c>
      <c r="D238" s="36" t="s">
        <v>108</v>
      </c>
      <c r="E238" s="36" t="s">
        <v>109</v>
      </c>
      <c r="G238" s="36" t="s">
        <v>105</v>
      </c>
      <c r="H238" s="36" t="s">
        <v>106</v>
      </c>
      <c r="I238" s="36" t="s">
        <v>107</v>
      </c>
      <c r="J238" s="36" t="s">
        <v>108</v>
      </c>
      <c r="K238" s="36" t="s">
        <v>109</v>
      </c>
    </row>
    <row r="239" spans="1:11">
      <c r="A239" s="37" t="s">
        <v>28</v>
      </c>
      <c r="B239" s="37" t="s">
        <v>110</v>
      </c>
      <c r="C239" s="37">
        <v>86.201499118165799</v>
      </c>
      <c r="D239" s="39">
        <v>344805.99647266301</v>
      </c>
      <c r="E239" s="38">
        <v>0.26681261392635802</v>
      </c>
      <c r="G239" s="37" t="s">
        <v>28</v>
      </c>
      <c r="H239" s="37" t="s">
        <v>114</v>
      </c>
      <c r="I239" s="37">
        <v>97.814348978341002</v>
      </c>
      <c r="J239" s="39">
        <v>949190.44248582097</v>
      </c>
      <c r="K239" s="38">
        <v>0.51309308905018503</v>
      </c>
    </row>
    <row r="240" spans="1:11">
      <c r="A240" s="37" t="s">
        <v>28</v>
      </c>
      <c r="B240" s="37" t="s">
        <v>110</v>
      </c>
      <c r="C240" s="37">
        <v>86.201499118165799</v>
      </c>
      <c r="D240" s="39">
        <v>227571.95767195799</v>
      </c>
      <c r="E240" s="38">
        <v>0.41716066445182698</v>
      </c>
      <c r="G240" s="37" t="s">
        <v>28</v>
      </c>
      <c r="H240" s="37" t="s">
        <v>114</v>
      </c>
      <c r="I240" s="37">
        <v>59.7383607246963</v>
      </c>
      <c r="J240" s="39">
        <v>1075290.49304453</v>
      </c>
      <c r="K240" s="38">
        <v>0.62139357409713603</v>
      </c>
    </row>
    <row r="241" spans="1:11">
      <c r="A241" s="37" t="s">
        <v>28</v>
      </c>
      <c r="B241" s="37" t="s">
        <v>110</v>
      </c>
      <c r="C241" s="37">
        <v>105.006108768516</v>
      </c>
      <c r="D241" s="39">
        <v>164649.57854903201</v>
      </c>
      <c r="E241" s="38">
        <v>0.41798190281463399</v>
      </c>
      <c r="G241" s="37" t="s">
        <v>28</v>
      </c>
      <c r="H241" s="37" t="s">
        <v>112</v>
      </c>
      <c r="I241" s="37">
        <v>59.7383607246963</v>
      </c>
      <c r="J241" s="39">
        <v>3060933.8651727098</v>
      </c>
      <c r="K241" s="38">
        <v>0.65372488163606801</v>
      </c>
    </row>
    <row r="242" spans="1:11">
      <c r="A242" s="37" t="s">
        <v>28</v>
      </c>
      <c r="B242" s="37" t="s">
        <v>110</v>
      </c>
      <c r="C242" s="37">
        <v>105.006108768516</v>
      </c>
      <c r="D242" s="39">
        <v>352820.52546221198</v>
      </c>
      <c r="E242" s="38">
        <v>0.50128671328671304</v>
      </c>
      <c r="G242" s="37" t="s">
        <v>28</v>
      </c>
      <c r="H242" s="37" t="s">
        <v>111</v>
      </c>
      <c r="I242" s="37">
        <v>92.654547578317505</v>
      </c>
      <c r="J242" s="39">
        <v>2053595.3925258301</v>
      </c>
      <c r="K242" s="38">
        <v>0.69191120689655194</v>
      </c>
    </row>
    <row r="243" spans="1:11">
      <c r="A243" s="37" t="s">
        <v>28</v>
      </c>
      <c r="B243" s="37" t="s">
        <v>110</v>
      </c>
      <c r="C243" s="37">
        <v>105.006108768516</v>
      </c>
      <c r="D243" s="39">
        <v>262515.27192128898</v>
      </c>
      <c r="E243" s="38">
        <v>0.50319999999999998</v>
      </c>
      <c r="G243" s="37" t="s">
        <v>28</v>
      </c>
      <c r="H243" s="37" t="s">
        <v>114</v>
      </c>
      <c r="I243" s="37">
        <v>59.7383607246963</v>
      </c>
      <c r="J243" s="39">
        <v>370377.83649311698</v>
      </c>
      <c r="K243" s="38">
        <v>0.69297945295118402</v>
      </c>
    </row>
    <row r="244" spans="1:11">
      <c r="A244" s="37" t="s">
        <v>28</v>
      </c>
      <c r="B244" s="37" t="s">
        <v>110</v>
      </c>
      <c r="C244" s="37">
        <v>105.006108768516</v>
      </c>
      <c r="D244" s="39">
        <v>257264.966482863</v>
      </c>
      <c r="E244" s="38">
        <v>0.63775085470085502</v>
      </c>
      <c r="G244" s="37" t="s">
        <v>28</v>
      </c>
      <c r="H244" s="37" t="s">
        <v>114</v>
      </c>
      <c r="I244" s="37">
        <v>59.7383607246963</v>
      </c>
      <c r="J244" s="39">
        <v>519305.569779785</v>
      </c>
      <c r="K244" s="38">
        <v>0.74352386485941702</v>
      </c>
    </row>
    <row r="245" spans="1:11">
      <c r="A245" s="37" t="s">
        <v>28</v>
      </c>
      <c r="B245" s="37" t="s">
        <v>110</v>
      </c>
      <c r="C245" s="37">
        <v>115.532823110919</v>
      </c>
      <c r="D245" s="39">
        <v>415918.16319931002</v>
      </c>
      <c r="E245" s="38">
        <v>0.65620214395099496</v>
      </c>
      <c r="G245" s="37" t="s">
        <v>28</v>
      </c>
      <c r="H245" s="37" t="s">
        <v>114</v>
      </c>
      <c r="I245" s="37">
        <v>59.7383607246963</v>
      </c>
      <c r="J245" s="39">
        <v>349529.14860019798</v>
      </c>
      <c r="K245" s="38">
        <v>0.755768244744488</v>
      </c>
    </row>
    <row r="246" spans="1:11">
      <c r="A246" s="37" t="s">
        <v>28</v>
      </c>
      <c r="B246" s="37" t="s">
        <v>110</v>
      </c>
      <c r="C246" s="37">
        <v>86.201499118165799</v>
      </c>
      <c r="D246" s="39">
        <v>425663.00264550297</v>
      </c>
      <c r="E246" s="38">
        <v>0.66172099680104002</v>
      </c>
      <c r="G246" s="37" t="s">
        <v>28</v>
      </c>
      <c r="H246" s="37" t="s">
        <v>114</v>
      </c>
      <c r="I246" s="37">
        <v>59.7383607246963</v>
      </c>
      <c r="J246" s="39">
        <v>716860.32869635499</v>
      </c>
      <c r="K246" s="38">
        <v>0.86321734693877505</v>
      </c>
    </row>
    <row r="247" spans="1:11">
      <c r="A247" s="37" t="s">
        <v>28</v>
      </c>
      <c r="B247" s="37" t="s">
        <v>110</v>
      </c>
      <c r="C247" s="37">
        <v>105.006108768516</v>
      </c>
      <c r="D247" s="39">
        <v>242354.09903773401</v>
      </c>
      <c r="E247" s="38">
        <v>0.67134971581940694</v>
      </c>
      <c r="G247" s="37" t="s">
        <v>28</v>
      </c>
      <c r="H247" s="37" t="s">
        <v>114</v>
      </c>
      <c r="I247" s="37">
        <v>97.814348978341002</v>
      </c>
      <c r="J247" s="39">
        <v>1185509.9096174899</v>
      </c>
      <c r="K247" s="38">
        <v>0.87920736265588095</v>
      </c>
    </row>
    <row r="248" spans="1:11">
      <c r="A248" s="37" t="s">
        <v>28</v>
      </c>
      <c r="B248" s="37" t="s">
        <v>110</v>
      </c>
      <c r="C248" s="37">
        <v>115.532823110919</v>
      </c>
      <c r="D248" s="39">
        <v>215353.18227875399</v>
      </c>
      <c r="E248" s="37">
        <v>0.68625199093943701</v>
      </c>
      <c r="G248" s="37" t="s">
        <v>28</v>
      </c>
      <c r="H248" s="37" t="s">
        <v>114</v>
      </c>
      <c r="I248" s="37">
        <v>97.814348978341002</v>
      </c>
      <c r="J248" s="39">
        <v>495723.12062223197</v>
      </c>
      <c r="K248" s="38">
        <v>0.91900205401857105</v>
      </c>
    </row>
    <row r="249" spans="1:11">
      <c r="A249" s="37" t="s">
        <v>28</v>
      </c>
      <c r="B249" s="37" t="s">
        <v>110</v>
      </c>
      <c r="C249" s="37">
        <v>105.006108768516</v>
      </c>
      <c r="D249" s="39">
        <v>403223.45767109998</v>
      </c>
      <c r="E249" s="37">
        <v>0.777484485301702</v>
      </c>
      <c r="G249" s="37" t="s">
        <v>28</v>
      </c>
      <c r="H249" s="37" t="s">
        <v>112</v>
      </c>
      <c r="I249" s="37">
        <v>59.7383607246963</v>
      </c>
      <c r="J249" s="39">
        <v>3368287.7311012698</v>
      </c>
      <c r="K249" s="37">
        <v>0.94178802435623798</v>
      </c>
    </row>
    <row r="250" spans="1:11">
      <c r="A250" s="37" t="s">
        <v>28</v>
      </c>
      <c r="B250" s="37" t="s">
        <v>110</v>
      </c>
      <c r="C250" s="37">
        <v>86.201499118165799</v>
      </c>
      <c r="D250" s="39">
        <v>258604.497354497</v>
      </c>
      <c r="E250" s="37">
        <v>0.78991174225072502</v>
      </c>
      <c r="G250" s="37" t="s">
        <v>28</v>
      </c>
      <c r="H250" s="37" t="s">
        <v>114</v>
      </c>
      <c r="I250" s="37">
        <v>59.7383607246963</v>
      </c>
      <c r="J250" s="39">
        <v>716860.32869635499</v>
      </c>
      <c r="K250" s="37">
        <v>0.95982196748665405</v>
      </c>
    </row>
    <row r="251" spans="1:11">
      <c r="A251" s="37" t="s">
        <v>28</v>
      </c>
      <c r="B251" s="37" t="s">
        <v>110</v>
      </c>
      <c r="C251" s="37">
        <v>105.006108768516</v>
      </c>
      <c r="D251" s="39">
        <v>252014.661044437</v>
      </c>
      <c r="E251" s="37">
        <v>0.79026249999999998</v>
      </c>
      <c r="G251" s="37" t="s">
        <v>28</v>
      </c>
      <c r="H251" s="37" t="s">
        <v>114</v>
      </c>
      <c r="I251" s="37">
        <v>97.814348978341002</v>
      </c>
      <c r="J251" s="39">
        <v>503450.45419152098</v>
      </c>
      <c r="K251" s="37">
        <v>0.97834793145519106</v>
      </c>
    </row>
    <row r="252" spans="1:11">
      <c r="A252" s="37" t="s">
        <v>28</v>
      </c>
      <c r="B252" s="37" t="s">
        <v>110</v>
      </c>
      <c r="C252" s="37">
        <v>115.532823110919</v>
      </c>
      <c r="D252" s="39">
        <v>247240.24145736801</v>
      </c>
      <c r="E252" s="37">
        <v>0.81606125356125303</v>
      </c>
      <c r="G252" s="37" t="s">
        <v>28</v>
      </c>
      <c r="H252" s="37" t="s">
        <v>114</v>
      </c>
      <c r="I252" s="37">
        <v>92.654547578317505</v>
      </c>
      <c r="J252" s="39">
        <v>873547.07456837804</v>
      </c>
      <c r="K252" s="37">
        <v>1.0181519817956901</v>
      </c>
    </row>
    <row r="253" spans="1:11">
      <c r="A253" s="37" t="s">
        <v>28</v>
      </c>
      <c r="B253" s="37" t="s">
        <v>110</v>
      </c>
      <c r="C253" s="37">
        <v>86.201499118165799</v>
      </c>
      <c r="D253" s="39">
        <v>297395.17195767199</v>
      </c>
      <c r="E253" s="37">
        <v>0.9515918810749</v>
      </c>
      <c r="G253" s="37" t="s">
        <v>28</v>
      </c>
      <c r="H253" s="37" t="s">
        <v>111</v>
      </c>
      <c r="I253" s="37">
        <v>92.654547578317505</v>
      </c>
      <c r="J253" s="39">
        <v>3520872.8079760699</v>
      </c>
      <c r="K253" s="37">
        <v>1.04610526315789</v>
      </c>
    </row>
    <row r="254" spans="1:11">
      <c r="A254" s="37" t="s">
        <v>28</v>
      </c>
      <c r="B254" s="37" t="s">
        <v>110</v>
      </c>
      <c r="C254" s="37">
        <v>86.201499118165799</v>
      </c>
      <c r="D254" s="39">
        <v>416008.43474426802</v>
      </c>
      <c r="E254" s="37">
        <v>0.98876420379270902</v>
      </c>
      <c r="G254" s="37" t="s">
        <v>28</v>
      </c>
      <c r="H254" s="37" t="s">
        <v>114</v>
      </c>
      <c r="I254" s="37">
        <v>59.7383607246963</v>
      </c>
      <c r="J254" s="39">
        <v>896075.41087044403</v>
      </c>
      <c r="K254" s="37">
        <v>1.07050621118012</v>
      </c>
    </row>
    <row r="255" spans="1:11">
      <c r="A255" s="37" t="s">
        <v>28</v>
      </c>
      <c r="B255" s="37" t="s">
        <v>110</v>
      </c>
      <c r="C255" s="37">
        <v>105.006108768516</v>
      </c>
      <c r="D255" s="39">
        <v>216942.620715753</v>
      </c>
      <c r="E255" s="37">
        <v>0.99666134764733105</v>
      </c>
      <c r="G255" s="37" t="s">
        <v>28</v>
      </c>
      <c r="H255" s="37" t="s">
        <v>111</v>
      </c>
      <c r="I255" s="37">
        <v>97.814348978341002</v>
      </c>
      <c r="J255" s="39">
        <v>3625391.0305332299</v>
      </c>
      <c r="K255" s="37">
        <v>1.07345985773288</v>
      </c>
    </row>
    <row r="256" spans="1:11">
      <c r="A256" s="37" t="s">
        <v>28</v>
      </c>
      <c r="B256" s="37" t="s">
        <v>110</v>
      </c>
      <c r="C256" s="37">
        <v>86.201499118165799</v>
      </c>
      <c r="D256" s="39">
        <v>322393.60670194001</v>
      </c>
      <c r="E256" s="46">
        <v>1.00429136500754</v>
      </c>
      <c r="G256" s="37" t="s">
        <v>28</v>
      </c>
      <c r="H256" s="37" t="s">
        <v>111</v>
      </c>
      <c r="I256" s="37">
        <v>97.814348978341002</v>
      </c>
      <c r="J256" s="39">
        <v>4614489.7274022102</v>
      </c>
      <c r="K256" s="46">
        <v>1.07675892478867</v>
      </c>
    </row>
    <row r="257" spans="1:11">
      <c r="A257" s="37" t="s">
        <v>28</v>
      </c>
      <c r="B257" s="37" t="s">
        <v>110</v>
      </c>
      <c r="C257" s="37">
        <v>105.006108768516</v>
      </c>
      <c r="D257" s="39">
        <v>397448.12168883102</v>
      </c>
      <c r="E257" s="37">
        <v>1.0109690402476801</v>
      </c>
      <c r="G257" s="37" t="s">
        <v>28</v>
      </c>
      <c r="H257" s="37" t="s">
        <v>114</v>
      </c>
      <c r="I257" s="37">
        <v>92.654547578317505</v>
      </c>
      <c r="J257" s="39">
        <v>1621454.58262056</v>
      </c>
      <c r="K257" s="37">
        <v>1.0861848940533201</v>
      </c>
    </row>
    <row r="258" spans="1:11">
      <c r="A258" s="37" t="s">
        <v>28</v>
      </c>
      <c r="B258" s="37" t="s">
        <v>110</v>
      </c>
      <c r="C258" s="37">
        <v>115.532823110919</v>
      </c>
      <c r="D258" s="39">
        <v>233722.90115339</v>
      </c>
      <c r="E258" s="37">
        <v>1.0554855683209301</v>
      </c>
      <c r="G258" s="37" t="s">
        <v>28</v>
      </c>
      <c r="H258" s="37" t="s">
        <v>111</v>
      </c>
      <c r="I258" s="37">
        <v>92.654547578317505</v>
      </c>
      <c r="J258" s="39">
        <v>4368661.91831767</v>
      </c>
      <c r="K258" s="37">
        <v>1.0965429480381801</v>
      </c>
    </row>
    <row r="259" spans="1:11">
      <c r="A259" s="37" t="s">
        <v>28</v>
      </c>
      <c r="B259" s="37" t="s">
        <v>110</v>
      </c>
      <c r="C259" s="37">
        <v>115.532823110919</v>
      </c>
      <c r="D259" s="39">
        <v>329384.07868923101</v>
      </c>
      <c r="E259" s="37">
        <v>1.05554764104613</v>
      </c>
      <c r="G259" s="37" t="s">
        <v>28</v>
      </c>
      <c r="H259" s="37" t="s">
        <v>114</v>
      </c>
      <c r="I259" s="37">
        <v>59.7383607246963</v>
      </c>
      <c r="J259" s="39">
        <v>940222.05944599502</v>
      </c>
      <c r="K259" s="37">
        <v>1.1335662643717299</v>
      </c>
    </row>
    <row r="260" spans="1:11">
      <c r="A260" s="37" t="s">
        <v>28</v>
      </c>
      <c r="B260" s="37" t="s">
        <v>110</v>
      </c>
      <c r="C260" s="37">
        <v>115.532823110919</v>
      </c>
      <c r="D260" s="39">
        <v>277394.308289318</v>
      </c>
      <c r="E260" s="37">
        <v>1.15573529411765</v>
      </c>
      <c r="G260" s="37" t="s">
        <v>28</v>
      </c>
      <c r="H260" s="37" t="s">
        <v>114</v>
      </c>
      <c r="I260" s="37">
        <v>97.814348978341002</v>
      </c>
      <c r="J260" s="39">
        <v>1158121.8919035599</v>
      </c>
      <c r="K260" s="37">
        <v>1.14883914268028</v>
      </c>
    </row>
    <row r="261" spans="1:11">
      <c r="A261" s="37" t="s">
        <v>28</v>
      </c>
      <c r="B261" s="37" t="s">
        <v>110</v>
      </c>
      <c r="C261" s="37">
        <v>105.006108768516</v>
      </c>
      <c r="D261" s="39">
        <v>249494.514433993</v>
      </c>
      <c r="E261" s="37">
        <v>1.16531317392561</v>
      </c>
      <c r="G261" s="37" t="s">
        <v>28</v>
      </c>
      <c r="H261" s="37" t="s">
        <v>114</v>
      </c>
      <c r="I261" s="37">
        <v>97.814348978341002</v>
      </c>
      <c r="J261" s="39">
        <v>581995.37642112898</v>
      </c>
      <c r="K261" s="37">
        <v>1.1503088661169301</v>
      </c>
    </row>
    <row r="262" spans="1:11">
      <c r="A262" s="37" t="s">
        <v>28</v>
      </c>
      <c r="B262" s="37" t="s">
        <v>110</v>
      </c>
      <c r="C262" s="37">
        <v>86.201499118165799</v>
      </c>
      <c r="D262" s="39">
        <v>383424.26807760098</v>
      </c>
      <c r="E262" s="37">
        <v>1.2336337270031701</v>
      </c>
      <c r="G262" s="37" t="s">
        <v>28</v>
      </c>
      <c r="H262" s="37" t="s">
        <v>114</v>
      </c>
      <c r="I262" s="37">
        <v>92.654547578317505</v>
      </c>
      <c r="J262" s="39">
        <v>926545.47578317497</v>
      </c>
      <c r="K262" s="37">
        <v>1.15116</v>
      </c>
    </row>
    <row r="263" spans="1:11">
      <c r="A263" s="37" t="s">
        <v>28</v>
      </c>
      <c r="B263" s="37" t="s">
        <v>110</v>
      </c>
      <c r="C263" s="37">
        <v>105.006108768516</v>
      </c>
      <c r="D263" s="39">
        <v>257579.98480916899</v>
      </c>
      <c r="E263" s="37">
        <v>1.39029070597723</v>
      </c>
      <c r="G263" s="37" t="s">
        <v>28</v>
      </c>
      <c r="H263" s="37" t="s">
        <v>114</v>
      </c>
      <c r="I263" s="37">
        <v>59.7383607246963</v>
      </c>
      <c r="J263" s="39">
        <v>661602.345026011</v>
      </c>
      <c r="K263" s="37">
        <v>1.1695021573870901</v>
      </c>
    </row>
    <row r="264" spans="1:11">
      <c r="A264" s="37" t="s">
        <v>28</v>
      </c>
      <c r="B264" s="37" t="s">
        <v>110</v>
      </c>
      <c r="C264" s="37">
        <v>115.532823110919</v>
      </c>
      <c r="D264" s="39">
        <v>479923.34720275999</v>
      </c>
      <c r="E264" s="37">
        <v>1.39092872570194</v>
      </c>
      <c r="G264" s="37" t="s">
        <v>28</v>
      </c>
      <c r="H264" s="37" t="s">
        <v>114</v>
      </c>
      <c r="I264" s="37">
        <v>92.654547578317505</v>
      </c>
      <c r="J264" s="39">
        <v>1642023.8921829399</v>
      </c>
      <c r="K264" s="37">
        <v>1.17526350706017</v>
      </c>
    </row>
    <row r="265" spans="1:11">
      <c r="A265" s="37" t="s">
        <v>28</v>
      </c>
      <c r="B265" s="37" t="s">
        <v>110</v>
      </c>
      <c r="C265" s="37">
        <v>86.201499118165799</v>
      </c>
      <c r="D265" s="39">
        <v>284464.947089947</v>
      </c>
      <c r="E265" s="37">
        <v>1.42868666666667</v>
      </c>
      <c r="G265" s="37" t="s">
        <v>28</v>
      </c>
      <c r="H265" s="37" t="s">
        <v>112</v>
      </c>
      <c r="I265" s="37">
        <v>97.814348978341002</v>
      </c>
      <c r="J265" s="39">
        <v>6320078.5305375503</v>
      </c>
      <c r="K265" s="37">
        <v>1.2425452834265001</v>
      </c>
    </row>
    <row r="266" spans="1:11">
      <c r="A266" s="37" t="s">
        <v>28</v>
      </c>
      <c r="B266" s="37" t="s">
        <v>110</v>
      </c>
      <c r="C266" s="37">
        <v>115.532823110919</v>
      </c>
      <c r="D266" s="39">
        <v>259948.85199956899</v>
      </c>
      <c r="E266" s="37">
        <v>1.4857121584394299</v>
      </c>
      <c r="G266" s="37" t="s">
        <v>28</v>
      </c>
      <c r="H266" s="37" t="s">
        <v>111</v>
      </c>
      <c r="I266" s="37">
        <v>59.7383607246963</v>
      </c>
      <c r="J266" s="39">
        <v>2943786.9397915802</v>
      </c>
      <c r="K266" s="37">
        <v>1.28103466327334</v>
      </c>
    </row>
    <row r="267" spans="1:11">
      <c r="A267" s="37" t="s">
        <v>28</v>
      </c>
      <c r="B267" s="37" t="s">
        <v>110</v>
      </c>
      <c r="C267" s="37">
        <v>115.532823110919</v>
      </c>
      <c r="D267" s="39">
        <v>352952.774603859</v>
      </c>
      <c r="E267" s="37">
        <v>1.5035208140549401</v>
      </c>
      <c r="G267" s="37" t="s">
        <v>28</v>
      </c>
      <c r="H267" s="37" t="s">
        <v>114</v>
      </c>
      <c r="I267" s="37">
        <v>92.654547578317505</v>
      </c>
      <c r="J267" s="39">
        <v>487084.95661921502</v>
      </c>
      <c r="K267" s="37">
        <v>1.3061186623516701</v>
      </c>
    </row>
    <row r="268" spans="1:11">
      <c r="A268" s="37" t="s">
        <v>28</v>
      </c>
      <c r="B268" s="37" t="s">
        <v>110</v>
      </c>
      <c r="C268" s="37">
        <v>105.006108768516</v>
      </c>
      <c r="D268" s="39">
        <v>449426.14552924602</v>
      </c>
      <c r="E268" s="37">
        <v>1.5769115596885599</v>
      </c>
      <c r="G268" s="37" t="s">
        <v>28</v>
      </c>
      <c r="H268" s="37" t="s">
        <v>114</v>
      </c>
      <c r="I268" s="37">
        <v>92.654547578317505</v>
      </c>
      <c r="J268" s="39">
        <v>703803.94340490003</v>
      </c>
      <c r="K268" s="37">
        <v>1.3453281066920699</v>
      </c>
    </row>
    <row r="269" spans="1:11">
      <c r="A269" s="37" t="s">
        <v>28</v>
      </c>
      <c r="B269" s="37" t="s">
        <v>110</v>
      </c>
      <c r="C269" s="37">
        <v>86.201499118165799</v>
      </c>
      <c r="D269" s="39">
        <v>218089.79276895901</v>
      </c>
      <c r="E269" s="37">
        <v>1.63685712045418</v>
      </c>
      <c r="G269" s="37" t="s">
        <v>28</v>
      </c>
      <c r="H269" s="37" t="s">
        <v>114</v>
      </c>
      <c r="I269" s="37">
        <v>92.654547578317505</v>
      </c>
      <c r="J269" s="39">
        <v>1454676.3969795899</v>
      </c>
      <c r="K269" s="37">
        <v>1.34636942675159</v>
      </c>
    </row>
    <row r="270" spans="1:11">
      <c r="A270" s="37" t="s">
        <v>28</v>
      </c>
      <c r="B270" s="37" t="s">
        <v>110</v>
      </c>
      <c r="C270" s="37">
        <v>105.006108768516</v>
      </c>
      <c r="D270" s="39">
        <v>141758.246837496</v>
      </c>
      <c r="E270" s="37">
        <v>1.6479595959596001</v>
      </c>
      <c r="G270" s="37" t="s">
        <v>28</v>
      </c>
      <c r="H270" s="37" t="s">
        <v>111</v>
      </c>
      <c r="I270" s="37">
        <v>59.7383607246963</v>
      </c>
      <c r="J270" s="39">
        <v>1961449.33603468</v>
      </c>
      <c r="K270" s="37">
        <v>1.4003881252386401</v>
      </c>
    </row>
    <row r="271" spans="1:11">
      <c r="A271" s="37" t="s">
        <v>28</v>
      </c>
      <c r="B271" s="37" t="s">
        <v>110</v>
      </c>
      <c r="C271" s="37">
        <v>115.532823110919</v>
      </c>
      <c r="D271" s="39">
        <v>412452.17850598303</v>
      </c>
      <c r="E271" s="37">
        <v>1.7096388247538301</v>
      </c>
      <c r="G271" s="37" t="s">
        <v>28</v>
      </c>
      <c r="H271" s="37" t="s">
        <v>112</v>
      </c>
      <c r="I271" s="37">
        <v>92.654547578317505</v>
      </c>
      <c r="J271" s="39">
        <v>5825839.9880818697</v>
      </c>
      <c r="K271" s="37">
        <v>1.5708702647300801</v>
      </c>
    </row>
    <row r="272" spans="1:11">
      <c r="A272" s="37" t="s">
        <v>28</v>
      </c>
      <c r="B272" s="37" t="s">
        <v>110</v>
      </c>
      <c r="C272" s="37">
        <v>115.532823110919</v>
      </c>
      <c r="D272" s="39">
        <v>323491.90471057501</v>
      </c>
      <c r="E272" s="37">
        <v>1.7778571428571399</v>
      </c>
      <c r="G272" s="37" t="s">
        <v>28</v>
      </c>
      <c r="H272" s="37" t="s">
        <v>111</v>
      </c>
      <c r="I272" s="37">
        <v>97.814348978341002</v>
      </c>
      <c r="J272" s="39">
        <v>3227873.51628525</v>
      </c>
      <c r="K272" s="37">
        <v>1.59235461538462</v>
      </c>
    </row>
    <row r="273" spans="1:11">
      <c r="A273" s="37" t="s">
        <v>28</v>
      </c>
      <c r="B273" s="37" t="s">
        <v>110</v>
      </c>
      <c r="C273" s="37">
        <v>115.532823110919</v>
      </c>
      <c r="D273" s="39">
        <v>161745.95235528701</v>
      </c>
      <c r="E273" s="37">
        <v>1.8285714285714301</v>
      </c>
      <c r="G273" s="37" t="s">
        <v>28</v>
      </c>
      <c r="H273" s="37" t="s">
        <v>114</v>
      </c>
      <c r="I273" s="37">
        <v>59.7383607246963</v>
      </c>
      <c r="J273" s="39">
        <v>597383.60724696296</v>
      </c>
      <c r="K273" s="37">
        <v>1.9359999999999999</v>
      </c>
    </row>
    <row r="274" spans="1:11">
      <c r="A274" s="37" t="s">
        <v>28</v>
      </c>
      <c r="B274" s="37" t="s">
        <v>110</v>
      </c>
      <c r="C274" s="37">
        <v>105.006108768516</v>
      </c>
      <c r="D274" s="39">
        <v>237313.80581684501</v>
      </c>
      <c r="E274" s="37">
        <v>1.84522021125505</v>
      </c>
      <c r="G274" s="37" t="s">
        <v>28</v>
      </c>
      <c r="H274" s="37" t="s">
        <v>114</v>
      </c>
      <c r="I274" s="37">
        <v>92.654547578317505</v>
      </c>
      <c r="J274" s="39">
        <v>1111854.57093981</v>
      </c>
      <c r="K274" s="37">
        <v>1.9584134716011801</v>
      </c>
    </row>
    <row r="275" spans="1:11">
      <c r="A275" s="37" t="s">
        <v>28</v>
      </c>
      <c r="B275" s="37" t="s">
        <v>110</v>
      </c>
      <c r="C275" s="37">
        <v>86.201499118165799</v>
      </c>
      <c r="D275" s="39">
        <v>340668.32451499102</v>
      </c>
      <c r="E275" s="37">
        <v>1.8828441295546601</v>
      </c>
    </row>
    <row r="276" spans="1:11">
      <c r="A276" s="37" t="s">
        <v>28</v>
      </c>
      <c r="B276" s="37" t="s">
        <v>110</v>
      </c>
      <c r="C276" s="37">
        <v>115.532823110919</v>
      </c>
      <c r="D276" s="39">
        <v>577664.115554597</v>
      </c>
      <c r="E276" s="37">
        <v>2.0480809716599202</v>
      </c>
    </row>
  </sheetData>
  <sortState ref="AJ79:AO148">
    <sortCondition descending="1" ref="AO79:AO148"/>
  </sortState>
  <mergeCells count="6">
    <mergeCell ref="A5:L5"/>
    <mergeCell ref="A6:A7"/>
    <mergeCell ref="B6:L6"/>
    <mergeCell ref="A39:L39"/>
    <mergeCell ref="A40:A41"/>
    <mergeCell ref="B40:L40"/>
  </mergeCells>
  <pageMargins left="0.75" right="0.75" top="1" bottom="1" header="0.5" footer="0.5"/>
  <pageSetup orientation="landscape" horizontalDpi="300" verticalDpi="300"/>
  <headerFooter>
    <oddHeader>LPD_IND DISTRIBUTIONS_x000D_BY BUILIDING TYPE</oddHeader>
  </headerFooter>
  <drawing r:id="rId1"/>
</worksheet>
</file>

<file path=xl/worksheets/sheet13.xml><?xml version="1.0" encoding="utf-8"?>
<worksheet xmlns="http://schemas.openxmlformats.org/spreadsheetml/2006/main" xmlns:r="http://schemas.openxmlformats.org/officeDocument/2006/relationships">
  <dimension ref="B3:F4"/>
  <sheetViews>
    <sheetView workbookViewId="0">
      <selection activeCell="C21" sqref="C21"/>
    </sheetView>
  </sheetViews>
  <sheetFormatPr defaultRowHeight="12.75"/>
  <cols>
    <col min="2" max="2" width="9.140625" customWidth="1"/>
    <col min="3" max="3" width="85.28515625" customWidth="1"/>
    <col min="5" max="5" width="10.28515625" bestFit="1" customWidth="1"/>
    <col min="6" max="6" width="100.85546875" customWidth="1"/>
  </cols>
  <sheetData>
    <row r="3" spans="2:6" ht="15">
      <c r="B3" s="530" t="s">
        <v>705</v>
      </c>
      <c r="C3" s="530" t="s">
        <v>742</v>
      </c>
      <c r="D3" s="530" t="s">
        <v>743</v>
      </c>
      <c r="E3" s="530" t="s">
        <v>744</v>
      </c>
      <c r="F3" s="530" t="s">
        <v>745</v>
      </c>
    </row>
    <row r="4" spans="2:6">
      <c r="B4" s="342">
        <f>ROW()-3</f>
        <v>1</v>
      </c>
      <c r="C4" t="s">
        <v>747</v>
      </c>
      <c r="D4" t="s">
        <v>746</v>
      </c>
      <c r="E4" s="531">
        <v>42070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8"/>
  <dimension ref="B2:V25"/>
  <sheetViews>
    <sheetView workbookViewId="0">
      <selection activeCell="Y25" sqref="Y25"/>
    </sheetView>
  </sheetViews>
  <sheetFormatPr defaultRowHeight="12.75"/>
  <cols>
    <col min="2" max="2" width="27.28515625" customWidth="1"/>
    <col min="3" max="22" width="7.140625" customWidth="1"/>
  </cols>
  <sheetData>
    <row r="2" spans="2:22">
      <c r="B2" s="83" t="s">
        <v>320</v>
      </c>
    </row>
    <row r="3" spans="2:22">
      <c r="B3" s="24"/>
      <c r="C3" s="24"/>
      <c r="D3" s="24"/>
      <c r="E3" s="24"/>
      <c r="F3" s="24"/>
      <c r="G3" s="24"/>
      <c r="H3" s="24"/>
      <c r="I3" s="24"/>
      <c r="J3" s="24"/>
      <c r="K3" s="24"/>
      <c r="L3" s="24"/>
      <c r="M3" s="24"/>
      <c r="N3" s="24"/>
      <c r="O3" s="24"/>
      <c r="P3" s="24"/>
      <c r="Q3" s="24"/>
      <c r="R3" s="24"/>
      <c r="S3" s="24"/>
      <c r="T3" s="24"/>
      <c r="U3" s="24"/>
      <c r="V3" s="24"/>
    </row>
    <row r="4" spans="2:22">
      <c r="B4" s="162" t="s">
        <v>298</v>
      </c>
      <c r="C4" s="162" t="s">
        <v>299</v>
      </c>
      <c r="D4" s="163"/>
      <c r="E4" s="163"/>
      <c r="F4" s="163"/>
      <c r="G4" s="163"/>
      <c r="H4" s="163"/>
      <c r="I4" s="163"/>
      <c r="J4" s="163"/>
      <c r="K4" s="163"/>
      <c r="L4" s="163"/>
      <c r="M4" s="163"/>
      <c r="N4" s="163"/>
      <c r="O4" s="163"/>
      <c r="P4" s="163"/>
      <c r="Q4" s="163"/>
      <c r="R4" s="163"/>
      <c r="S4" s="163"/>
      <c r="T4" s="163"/>
      <c r="U4" s="163"/>
      <c r="V4" s="164"/>
    </row>
    <row r="5" spans="2:22" ht="76.5">
      <c r="B5" s="165" t="s">
        <v>300</v>
      </c>
      <c r="C5" s="165" t="s">
        <v>301</v>
      </c>
      <c r="D5" s="166" t="s">
        <v>302</v>
      </c>
      <c r="E5" s="166" t="s">
        <v>303</v>
      </c>
      <c r="F5" s="166" t="s">
        <v>304</v>
      </c>
      <c r="G5" s="166" t="s">
        <v>305</v>
      </c>
      <c r="H5" s="166" t="s">
        <v>306</v>
      </c>
      <c r="I5" s="166" t="s">
        <v>307</v>
      </c>
      <c r="J5" s="166" t="s">
        <v>308</v>
      </c>
      <c r="K5" s="166" t="s">
        <v>309</v>
      </c>
      <c r="L5" s="166" t="s">
        <v>310</v>
      </c>
      <c r="M5" s="166" t="s">
        <v>311</v>
      </c>
      <c r="N5" s="166" t="s">
        <v>312</v>
      </c>
      <c r="O5" s="166" t="s">
        <v>313</v>
      </c>
      <c r="P5" s="166" t="s">
        <v>314</v>
      </c>
      <c r="Q5" s="166" t="s">
        <v>315</v>
      </c>
      <c r="R5" s="166" t="s">
        <v>316</v>
      </c>
      <c r="S5" s="166" t="s">
        <v>317</v>
      </c>
      <c r="T5" s="166" t="s">
        <v>318</v>
      </c>
      <c r="U5" s="166" t="s">
        <v>319</v>
      </c>
      <c r="V5" s="167" t="s">
        <v>62</v>
      </c>
    </row>
    <row r="6" spans="2:22">
      <c r="B6" s="162" t="s">
        <v>240</v>
      </c>
      <c r="C6" s="168"/>
      <c r="D6" s="169">
        <v>-31.239384333292644</v>
      </c>
      <c r="E6" s="169"/>
      <c r="F6" s="169">
        <v>65.046212514241532</v>
      </c>
      <c r="G6" s="169"/>
      <c r="H6" s="169">
        <v>17.874688466389973</v>
      </c>
      <c r="I6" s="169"/>
      <c r="J6" s="169"/>
      <c r="K6" s="169"/>
      <c r="L6" s="169">
        <v>-34.054550170898438</v>
      </c>
      <c r="M6" s="169"/>
      <c r="N6" s="169"/>
      <c r="O6" s="169"/>
      <c r="P6" s="169">
        <v>22.369717915852863</v>
      </c>
      <c r="Q6" s="169"/>
      <c r="R6" s="169">
        <v>37.553272883097328</v>
      </c>
      <c r="S6" s="169"/>
      <c r="T6" s="169"/>
      <c r="U6" s="169"/>
      <c r="V6" s="170">
        <v>12.924992879231771</v>
      </c>
    </row>
    <row r="7" spans="2:22">
      <c r="B7" s="171" t="s">
        <v>10</v>
      </c>
      <c r="C7" s="172"/>
      <c r="D7" s="173">
        <v>-24.611212730407715</v>
      </c>
      <c r="E7" s="173"/>
      <c r="F7" s="173"/>
      <c r="G7" s="173"/>
      <c r="H7" s="173">
        <v>12.651346524556478</v>
      </c>
      <c r="I7" s="173"/>
      <c r="J7" s="173">
        <v>7.2121435801188154</v>
      </c>
      <c r="K7" s="173">
        <v>-17.777183532714844</v>
      </c>
      <c r="L7" s="173"/>
      <c r="M7" s="173"/>
      <c r="N7" s="173"/>
      <c r="O7" s="173"/>
      <c r="P7" s="173">
        <v>16.149515787760418</v>
      </c>
      <c r="Q7" s="173"/>
      <c r="R7" s="173">
        <v>28.609230677286785</v>
      </c>
      <c r="S7" s="173"/>
      <c r="T7" s="173"/>
      <c r="U7" s="173"/>
      <c r="V7" s="174">
        <v>4.0853083398607044</v>
      </c>
    </row>
    <row r="8" spans="2:22">
      <c r="B8" s="171" t="s">
        <v>20</v>
      </c>
      <c r="C8" s="172"/>
      <c r="D8" s="173">
        <v>-28.339738845825195</v>
      </c>
      <c r="E8" s="173"/>
      <c r="F8" s="173">
        <v>67.2028210957845</v>
      </c>
      <c r="G8" s="173"/>
      <c r="H8" s="173">
        <v>14.506818453470865</v>
      </c>
      <c r="I8" s="173"/>
      <c r="J8" s="173">
        <v>6.0998214085896807</v>
      </c>
      <c r="K8" s="173"/>
      <c r="L8" s="173"/>
      <c r="M8" s="173"/>
      <c r="N8" s="173"/>
      <c r="O8" s="173"/>
      <c r="P8" s="173"/>
      <c r="Q8" s="173">
        <v>54.827562967936196</v>
      </c>
      <c r="R8" s="173"/>
      <c r="S8" s="173"/>
      <c r="T8" s="173"/>
      <c r="U8" s="173">
        <v>25.26097297668457</v>
      </c>
      <c r="V8" s="174">
        <v>23.25970967610677</v>
      </c>
    </row>
    <row r="9" spans="2:22">
      <c r="B9" s="171" t="s">
        <v>239</v>
      </c>
      <c r="C9" s="172"/>
      <c r="D9" s="173"/>
      <c r="E9" s="173"/>
      <c r="F9" s="173"/>
      <c r="G9" s="173">
        <v>174.18987019856772</v>
      </c>
      <c r="H9" s="173">
        <v>22.529298782348633</v>
      </c>
      <c r="I9" s="173"/>
      <c r="J9" s="173"/>
      <c r="K9" s="173"/>
      <c r="L9" s="173"/>
      <c r="M9" s="173"/>
      <c r="N9" s="173">
        <v>-78.56203969319661</v>
      </c>
      <c r="O9" s="173">
        <v>-23.597693125406902</v>
      </c>
      <c r="P9" s="173"/>
      <c r="Q9" s="173"/>
      <c r="R9" s="173">
        <v>22.737501780192058</v>
      </c>
      <c r="S9" s="173">
        <v>-17.357813199361164</v>
      </c>
      <c r="T9" s="173"/>
      <c r="U9" s="173"/>
      <c r="V9" s="174">
        <v>16.656520790523953</v>
      </c>
    </row>
    <row r="10" spans="2:22">
      <c r="B10" s="171" t="s">
        <v>12</v>
      </c>
      <c r="C10" s="172">
        <v>356.00213623046875</v>
      </c>
      <c r="D10" s="173">
        <v>-49.780262629191078</v>
      </c>
      <c r="E10" s="173"/>
      <c r="F10" s="173"/>
      <c r="G10" s="173"/>
      <c r="H10" s="173">
        <v>30.978182474772137</v>
      </c>
      <c r="I10" s="173">
        <v>96.343226114908859</v>
      </c>
      <c r="J10" s="173"/>
      <c r="K10" s="173"/>
      <c r="L10" s="173">
        <v>-54.860499699910484</v>
      </c>
      <c r="M10" s="173"/>
      <c r="N10" s="173"/>
      <c r="O10" s="173"/>
      <c r="P10" s="173"/>
      <c r="Q10" s="173"/>
      <c r="R10" s="173">
        <v>20.470943768819172</v>
      </c>
      <c r="S10" s="173"/>
      <c r="T10" s="173"/>
      <c r="U10" s="173"/>
      <c r="V10" s="174">
        <v>66.525621043311219</v>
      </c>
    </row>
    <row r="11" spans="2:22">
      <c r="B11" s="171" t="s">
        <v>18</v>
      </c>
      <c r="C11" s="172"/>
      <c r="D11" s="173">
        <v>-33.847693761189781</v>
      </c>
      <c r="E11" s="173">
        <v>-22.90172004699707</v>
      </c>
      <c r="F11" s="173"/>
      <c r="G11" s="173"/>
      <c r="H11" s="173"/>
      <c r="I11" s="173"/>
      <c r="J11" s="173">
        <v>6.6021420160929365</v>
      </c>
      <c r="K11" s="173"/>
      <c r="L11" s="173">
        <v>-33.627348581949867</v>
      </c>
      <c r="M11" s="173"/>
      <c r="N11" s="173"/>
      <c r="O11" s="173"/>
      <c r="P11" s="173">
        <v>21.328150431315105</v>
      </c>
      <c r="Q11" s="173">
        <v>59.520525614420571</v>
      </c>
      <c r="R11" s="173"/>
      <c r="S11" s="173"/>
      <c r="T11" s="173"/>
      <c r="U11" s="173"/>
      <c r="V11" s="174">
        <v>-0.48765738805135089</v>
      </c>
    </row>
    <row r="12" spans="2:22">
      <c r="B12" s="171" t="s">
        <v>23</v>
      </c>
      <c r="C12" s="172"/>
      <c r="D12" s="173">
        <v>-26.227979024251301</v>
      </c>
      <c r="E12" s="173">
        <v>-19.151584625244141</v>
      </c>
      <c r="F12" s="173"/>
      <c r="G12" s="173"/>
      <c r="H12" s="173"/>
      <c r="I12" s="173">
        <v>61.596588134765625</v>
      </c>
      <c r="J12" s="173"/>
      <c r="K12" s="173"/>
      <c r="L12" s="173"/>
      <c r="M12" s="173">
        <v>0</v>
      </c>
      <c r="N12" s="173"/>
      <c r="O12" s="173"/>
      <c r="P12" s="173">
        <v>14.097482999165853</v>
      </c>
      <c r="Q12" s="173"/>
      <c r="R12" s="173">
        <v>21.102649688720703</v>
      </c>
      <c r="S12" s="173"/>
      <c r="T12" s="173"/>
      <c r="U12" s="173"/>
      <c r="V12" s="174">
        <v>8.569526195526123</v>
      </c>
    </row>
    <row r="13" spans="2:22">
      <c r="B13" s="171" t="s">
        <v>13</v>
      </c>
      <c r="C13" s="172">
        <v>237.24301656087241</v>
      </c>
      <c r="D13" s="173">
        <v>-31.206177393595379</v>
      </c>
      <c r="E13" s="173">
        <v>-21.93658955891927</v>
      </c>
      <c r="F13" s="173"/>
      <c r="G13" s="173"/>
      <c r="H13" s="173"/>
      <c r="I13" s="173"/>
      <c r="J13" s="173"/>
      <c r="K13" s="173"/>
      <c r="L13" s="173"/>
      <c r="M13" s="173">
        <v>9999</v>
      </c>
      <c r="N13" s="173">
        <v>-71.146231333414718</v>
      </c>
      <c r="O13" s="173"/>
      <c r="P13" s="173">
        <v>16.789731979370117</v>
      </c>
      <c r="Q13" s="173"/>
      <c r="R13" s="173"/>
      <c r="S13" s="173"/>
      <c r="T13" s="173"/>
      <c r="U13" s="173"/>
      <c r="V13" s="174">
        <v>1688.1239583757188</v>
      </c>
    </row>
    <row r="14" spans="2:22">
      <c r="B14" s="171" t="s">
        <v>22</v>
      </c>
      <c r="C14" s="172"/>
      <c r="D14" s="173">
        <v>-31.55992825826009</v>
      </c>
      <c r="E14" s="173">
        <v>-17.815430959065754</v>
      </c>
      <c r="F14" s="173"/>
      <c r="G14" s="173"/>
      <c r="H14" s="173">
        <v>14.177260080973307</v>
      </c>
      <c r="I14" s="173"/>
      <c r="J14" s="173"/>
      <c r="K14" s="173"/>
      <c r="L14" s="173"/>
      <c r="M14" s="173">
        <v>0</v>
      </c>
      <c r="N14" s="173"/>
      <c r="O14" s="173"/>
      <c r="P14" s="173">
        <v>4.4230310122172041</v>
      </c>
      <c r="Q14" s="173"/>
      <c r="R14" s="173">
        <v>15.862963358561197</v>
      </c>
      <c r="S14" s="173"/>
      <c r="T14" s="173"/>
      <c r="U14" s="173"/>
      <c r="V14" s="174">
        <v>-2.4853507942623563</v>
      </c>
    </row>
    <row r="15" spans="2:22">
      <c r="B15" s="171" t="s">
        <v>241</v>
      </c>
      <c r="C15" s="172"/>
      <c r="D15" s="173">
        <v>-30.326321919759113</v>
      </c>
      <c r="E15" s="173"/>
      <c r="F15" s="173">
        <v>53.877758026123047</v>
      </c>
      <c r="G15" s="173"/>
      <c r="H15" s="173"/>
      <c r="I15" s="173"/>
      <c r="J15" s="173"/>
      <c r="K15" s="173"/>
      <c r="L15" s="173">
        <v>-30.666554133097332</v>
      </c>
      <c r="M15" s="173">
        <v>0</v>
      </c>
      <c r="N15" s="173"/>
      <c r="O15" s="173"/>
      <c r="P15" s="173">
        <v>9.648990948994955</v>
      </c>
      <c r="Q15" s="173">
        <v>30.34706751505534</v>
      </c>
      <c r="R15" s="173"/>
      <c r="S15" s="173"/>
      <c r="T15" s="173"/>
      <c r="U15" s="173"/>
      <c r="V15" s="174">
        <v>5.4801567395528155</v>
      </c>
    </row>
    <row r="16" spans="2:22">
      <c r="B16" s="171" t="s">
        <v>9</v>
      </c>
      <c r="C16" s="172"/>
      <c r="D16" s="173">
        <v>-34.127756754557289</v>
      </c>
      <c r="E16" s="173"/>
      <c r="F16" s="173">
        <v>59.392462412516274</v>
      </c>
      <c r="G16" s="173"/>
      <c r="H16" s="173"/>
      <c r="I16" s="173"/>
      <c r="J16" s="173">
        <v>5.6100365320841474</v>
      </c>
      <c r="K16" s="173">
        <v>-15.948079109191895</v>
      </c>
      <c r="L16" s="173"/>
      <c r="M16" s="173"/>
      <c r="N16" s="173"/>
      <c r="O16" s="173"/>
      <c r="P16" s="173">
        <v>4.782905101776123</v>
      </c>
      <c r="Q16" s="173">
        <v>37.167598724365234</v>
      </c>
      <c r="R16" s="173"/>
      <c r="S16" s="173"/>
      <c r="T16" s="173"/>
      <c r="U16" s="173"/>
      <c r="V16" s="174">
        <v>9.4795278178320999</v>
      </c>
    </row>
    <row r="17" spans="2:22">
      <c r="B17" s="171" t="s">
        <v>242</v>
      </c>
      <c r="C17" s="172"/>
      <c r="D17" s="173">
        <v>-32.57123851776123</v>
      </c>
      <c r="E17" s="173"/>
      <c r="F17" s="173"/>
      <c r="G17" s="173"/>
      <c r="H17" s="173">
        <v>17.766287485758465</v>
      </c>
      <c r="I17" s="173">
        <v>79.01693471272786</v>
      </c>
      <c r="J17" s="173"/>
      <c r="K17" s="173"/>
      <c r="L17" s="173">
        <v>-31.271403312683105</v>
      </c>
      <c r="M17" s="173"/>
      <c r="N17" s="173"/>
      <c r="O17" s="173"/>
      <c r="P17" s="173">
        <v>4.6504233678181963</v>
      </c>
      <c r="Q17" s="173">
        <v>36.138094584147133</v>
      </c>
      <c r="R17" s="173"/>
      <c r="S17" s="173"/>
      <c r="T17" s="173"/>
      <c r="U17" s="173"/>
      <c r="V17" s="174">
        <v>12.215969986385769</v>
      </c>
    </row>
    <row r="18" spans="2:22">
      <c r="B18" s="171" t="s">
        <v>14</v>
      </c>
      <c r="C18" s="172">
        <v>273.82706705729169</v>
      </c>
      <c r="D18" s="173">
        <v>-41.241406122843422</v>
      </c>
      <c r="E18" s="173">
        <v>-24.111753463745117</v>
      </c>
      <c r="F18" s="173"/>
      <c r="G18" s="173"/>
      <c r="H18" s="173"/>
      <c r="I18" s="173"/>
      <c r="J18" s="173"/>
      <c r="K18" s="173"/>
      <c r="L18" s="173"/>
      <c r="M18" s="173">
        <v>9999</v>
      </c>
      <c r="N18" s="173">
        <v>-109.80248260498047</v>
      </c>
      <c r="O18" s="173"/>
      <c r="P18" s="173">
        <v>26.171754837036133</v>
      </c>
      <c r="Q18" s="173"/>
      <c r="R18" s="173"/>
      <c r="S18" s="173"/>
      <c r="T18" s="173"/>
      <c r="U18" s="173"/>
      <c r="V18" s="174">
        <v>1687.3071966171265</v>
      </c>
    </row>
    <row r="19" spans="2:22">
      <c r="B19" s="171" t="s">
        <v>19</v>
      </c>
      <c r="C19" s="172"/>
      <c r="D19" s="173">
        <v>-34.172047297159828</v>
      </c>
      <c r="E19" s="173"/>
      <c r="F19" s="173">
        <v>70.056997934977218</v>
      </c>
      <c r="G19" s="173"/>
      <c r="H19" s="173">
        <v>19.236437161763508</v>
      </c>
      <c r="I19" s="173"/>
      <c r="J19" s="173"/>
      <c r="K19" s="173"/>
      <c r="L19" s="173">
        <v>-37.251497268676758</v>
      </c>
      <c r="M19" s="173"/>
      <c r="N19" s="173"/>
      <c r="O19" s="173"/>
      <c r="P19" s="173">
        <v>24.469724655151367</v>
      </c>
      <c r="Q19" s="173">
        <v>77.638407389322921</v>
      </c>
      <c r="R19" s="173"/>
      <c r="S19" s="173"/>
      <c r="T19" s="173"/>
      <c r="U19" s="173"/>
      <c r="V19" s="174">
        <v>19.996337095896404</v>
      </c>
    </row>
    <row r="20" spans="2:22">
      <c r="B20" s="171" t="s">
        <v>21</v>
      </c>
      <c r="C20" s="172"/>
      <c r="D20" s="173"/>
      <c r="E20" s="173">
        <v>-20.046163558959961</v>
      </c>
      <c r="F20" s="173"/>
      <c r="G20" s="173"/>
      <c r="H20" s="173">
        <v>15.952446619669596</v>
      </c>
      <c r="I20" s="173"/>
      <c r="J20" s="173"/>
      <c r="K20" s="173"/>
      <c r="L20" s="173"/>
      <c r="M20" s="173">
        <v>0</v>
      </c>
      <c r="N20" s="173"/>
      <c r="O20" s="173">
        <v>-12.445077578226725</v>
      </c>
      <c r="P20" s="173"/>
      <c r="Q20" s="173"/>
      <c r="R20" s="173">
        <v>17.849220593770344</v>
      </c>
      <c r="S20" s="173">
        <v>-7.8514213562011719</v>
      </c>
      <c r="T20" s="173"/>
      <c r="U20" s="173"/>
      <c r="V20" s="174">
        <v>-1.0901658799913194</v>
      </c>
    </row>
    <row r="21" spans="2:22">
      <c r="B21" s="171" t="s">
        <v>15</v>
      </c>
      <c r="C21" s="172"/>
      <c r="D21" s="173">
        <v>-37.046258290608726</v>
      </c>
      <c r="E21" s="173"/>
      <c r="F21" s="173"/>
      <c r="G21" s="173"/>
      <c r="H21" s="173"/>
      <c r="I21" s="173">
        <v>103.44926452636719</v>
      </c>
      <c r="J21" s="173"/>
      <c r="K21" s="173"/>
      <c r="L21" s="173">
        <v>-28.76462682088216</v>
      </c>
      <c r="M21" s="173"/>
      <c r="N21" s="173">
        <v>-65.040256500244141</v>
      </c>
      <c r="O21" s="173"/>
      <c r="P21" s="173">
        <v>15.324718475341797</v>
      </c>
      <c r="Q21" s="173">
        <v>47.456311543782554</v>
      </c>
      <c r="R21" s="173"/>
      <c r="S21" s="173"/>
      <c r="T21" s="173"/>
      <c r="U21" s="173"/>
      <c r="V21" s="174">
        <v>5.8965254889594183</v>
      </c>
    </row>
    <row r="22" spans="2:22">
      <c r="B22" s="171" t="s">
        <v>17</v>
      </c>
      <c r="C22" s="172"/>
      <c r="D22" s="173">
        <v>-37.039471944173179</v>
      </c>
      <c r="E22" s="173">
        <v>-18.637756983439129</v>
      </c>
      <c r="F22" s="173"/>
      <c r="G22" s="173"/>
      <c r="H22" s="173"/>
      <c r="I22" s="173"/>
      <c r="J22" s="173">
        <v>5.6661798159281416</v>
      </c>
      <c r="K22" s="173"/>
      <c r="L22" s="173">
        <v>-35.506367365519203</v>
      </c>
      <c r="M22" s="173"/>
      <c r="N22" s="173"/>
      <c r="O22" s="173"/>
      <c r="P22" s="173">
        <v>17.434789021809895</v>
      </c>
      <c r="Q22" s="173">
        <v>58.636870066324867</v>
      </c>
      <c r="R22" s="173"/>
      <c r="S22" s="173"/>
      <c r="T22" s="173"/>
      <c r="U22" s="173"/>
      <c r="V22" s="174">
        <v>-1.5742928981781006</v>
      </c>
    </row>
    <row r="23" spans="2:22">
      <c r="B23" s="171" t="s">
        <v>16</v>
      </c>
      <c r="C23" s="172"/>
      <c r="D23" s="173">
        <v>-39.980643590291344</v>
      </c>
      <c r="E23" s="173">
        <v>-23.788409550984699</v>
      </c>
      <c r="F23" s="173"/>
      <c r="G23" s="173"/>
      <c r="H23" s="173"/>
      <c r="I23" s="173"/>
      <c r="J23" s="173">
        <v>5.4410897890726728</v>
      </c>
      <c r="K23" s="173"/>
      <c r="L23" s="173">
        <v>-38.645739873250328</v>
      </c>
      <c r="M23" s="173"/>
      <c r="N23" s="173"/>
      <c r="O23" s="173"/>
      <c r="P23" s="173"/>
      <c r="Q23" s="173">
        <v>40.796660105387367</v>
      </c>
      <c r="R23" s="173"/>
      <c r="S23" s="173"/>
      <c r="T23" s="173">
        <v>-11.354459762573242</v>
      </c>
      <c r="U23" s="173"/>
      <c r="V23" s="174">
        <v>-11.255250480439928</v>
      </c>
    </row>
    <row r="24" spans="2:22">
      <c r="B24" s="175" t="s">
        <v>62</v>
      </c>
      <c r="C24" s="176">
        <v>289.02407328287762</v>
      </c>
      <c r="D24" s="177">
        <v>-34.123178958892822</v>
      </c>
      <c r="E24" s="177">
        <v>-21.048676093419392</v>
      </c>
      <c r="F24" s="177">
        <v>63.115250396728513</v>
      </c>
      <c r="G24" s="177">
        <v>174.18987019856772</v>
      </c>
      <c r="H24" s="177">
        <v>18.408085116633661</v>
      </c>
      <c r="I24" s="177">
        <v>85.101503372192383</v>
      </c>
      <c r="J24" s="177">
        <v>6.1052355236477318</v>
      </c>
      <c r="K24" s="177">
        <v>-16.993281636919296</v>
      </c>
      <c r="L24" s="177">
        <v>-36.256706091073845</v>
      </c>
      <c r="M24" s="177">
        <v>3333</v>
      </c>
      <c r="N24" s="177">
        <v>-81.137752532958984</v>
      </c>
      <c r="O24" s="177">
        <v>-18.021385351816814</v>
      </c>
      <c r="P24" s="177">
        <v>15.203148964123848</v>
      </c>
      <c r="Q24" s="177">
        <v>49.169899834526909</v>
      </c>
      <c r="R24" s="177">
        <v>23.455111821492512</v>
      </c>
      <c r="S24" s="177">
        <v>-12.604617277781168</v>
      </c>
      <c r="T24" s="177">
        <v>-11.354459762573242</v>
      </c>
      <c r="U24" s="177">
        <v>25.26097297668457</v>
      </c>
      <c r="V24" s="178">
        <v>196.86825742250608</v>
      </c>
    </row>
    <row r="25" spans="2:22">
      <c r="B25" s="24"/>
      <c r="C25" s="24"/>
      <c r="D25" s="24"/>
      <c r="E25" s="24"/>
      <c r="F25" s="24"/>
      <c r="G25" s="24"/>
      <c r="H25" s="24"/>
      <c r="I25" s="24"/>
      <c r="J25" s="24"/>
      <c r="K25" s="24"/>
      <c r="L25" s="24"/>
      <c r="M25" s="24"/>
      <c r="N25" s="24"/>
      <c r="O25" s="24"/>
      <c r="P25" s="24"/>
      <c r="Q25" s="24"/>
      <c r="R25" s="24"/>
      <c r="S25" s="24"/>
      <c r="T25" s="24"/>
      <c r="U25" s="24"/>
      <c r="V25" s="24"/>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sheetPr codeName="Sheet3"/>
  <dimension ref="A1:BF1622"/>
  <sheetViews>
    <sheetView workbookViewId="0">
      <selection activeCell="AN20" sqref="AN20"/>
    </sheetView>
  </sheetViews>
  <sheetFormatPr defaultRowHeight="12.75"/>
  <cols>
    <col min="1" max="1" width="18.5703125" customWidth="1"/>
    <col min="2" max="2" width="32.28515625" customWidth="1"/>
    <col min="3" max="3" width="8.7109375" customWidth="1"/>
    <col min="5" max="5" width="10.5703125" customWidth="1"/>
    <col min="7" max="7" width="7.42578125" customWidth="1"/>
    <col min="10" max="10" width="7.28515625" customWidth="1"/>
    <col min="11" max="11" width="6.85546875" customWidth="1"/>
    <col min="13" max="13" width="10.7109375" customWidth="1"/>
    <col min="14" max="14" width="9.7109375" customWidth="1"/>
    <col min="15" max="15" width="8.7109375" customWidth="1"/>
    <col min="16" max="16" width="9.7109375" customWidth="1"/>
    <col min="19" max="20" width="10.28515625" customWidth="1"/>
  </cols>
  <sheetData>
    <row r="1" spans="1:58">
      <c r="A1" s="1"/>
      <c r="B1" s="1"/>
      <c r="C1" s="1"/>
      <c r="D1" s="1"/>
      <c r="E1" s="1"/>
      <c r="F1" s="1"/>
      <c r="G1" s="1"/>
      <c r="H1" s="1"/>
      <c r="I1" s="1"/>
      <c r="J1" s="1"/>
      <c r="K1" s="1"/>
      <c r="L1" s="1"/>
      <c r="M1" s="1"/>
      <c r="N1" s="1"/>
      <c r="O1" s="1"/>
      <c r="P1" s="1"/>
      <c r="Q1" s="1"/>
      <c r="R1" s="1"/>
      <c r="S1" s="1"/>
      <c r="T1" s="1"/>
      <c r="U1" s="1"/>
      <c r="V1" s="1"/>
    </row>
    <row r="2" spans="1:58">
      <c r="A2" s="127"/>
      <c r="B2" s="127"/>
      <c r="C2" s="127"/>
      <c r="D2" s="577" t="s">
        <v>31</v>
      </c>
      <c r="E2" s="577"/>
      <c r="F2" s="577"/>
      <c r="G2" s="577" t="s">
        <v>30</v>
      </c>
      <c r="H2" s="577"/>
      <c r="I2" s="577"/>
      <c r="J2" s="577"/>
      <c r="K2" s="542" t="s">
        <v>29</v>
      </c>
      <c r="L2" s="543"/>
      <c r="M2" s="128" t="s">
        <v>16</v>
      </c>
      <c r="N2" s="542" t="s">
        <v>28</v>
      </c>
      <c r="O2" s="543"/>
      <c r="P2" s="128" t="s">
        <v>14</v>
      </c>
      <c r="Q2" s="128" t="s">
        <v>13</v>
      </c>
      <c r="R2" s="577" t="s">
        <v>27</v>
      </c>
      <c r="S2" s="577"/>
      <c r="T2" s="128" t="s">
        <v>10</v>
      </c>
      <c r="U2" s="128" t="s">
        <v>9</v>
      </c>
      <c r="V2" s="127"/>
    </row>
    <row r="3" spans="1:58" ht="38.25">
      <c r="A3" s="128" t="s">
        <v>26</v>
      </c>
      <c r="B3" s="128" t="s">
        <v>25</v>
      </c>
      <c r="C3" s="129" t="s">
        <v>24</v>
      </c>
      <c r="D3" s="128" t="s">
        <v>23</v>
      </c>
      <c r="E3" s="128" t="s">
        <v>22</v>
      </c>
      <c r="F3" s="128" t="s">
        <v>21</v>
      </c>
      <c r="G3" s="128" t="s">
        <v>20</v>
      </c>
      <c r="H3" s="128" t="s">
        <v>19</v>
      </c>
      <c r="I3" s="128" t="s">
        <v>239</v>
      </c>
      <c r="J3" s="128" t="s">
        <v>240</v>
      </c>
      <c r="K3" s="128" t="s">
        <v>18</v>
      </c>
      <c r="L3" s="128" t="s">
        <v>17</v>
      </c>
      <c r="M3" s="128" t="s">
        <v>16</v>
      </c>
      <c r="N3" s="128" t="s">
        <v>15</v>
      </c>
      <c r="O3" s="128" t="s">
        <v>241</v>
      </c>
      <c r="P3" s="128" t="s">
        <v>14</v>
      </c>
      <c r="Q3" s="128" t="s">
        <v>13</v>
      </c>
      <c r="R3" s="128" t="s">
        <v>12</v>
      </c>
      <c r="S3" s="128" t="s">
        <v>242</v>
      </c>
      <c r="T3" s="130" t="s">
        <v>10</v>
      </c>
      <c r="U3" s="128" t="s">
        <v>9</v>
      </c>
      <c r="V3" s="128" t="s">
        <v>243</v>
      </c>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row>
    <row r="4" spans="1:58" ht="14.25">
      <c r="A4" s="4" t="s">
        <v>7</v>
      </c>
      <c r="B4" s="1" t="s">
        <v>6</v>
      </c>
      <c r="C4" s="1"/>
      <c r="D4" s="119">
        <v>4300</v>
      </c>
      <c r="E4" s="119">
        <v>3800</v>
      </c>
      <c r="F4" s="119">
        <v>3800</v>
      </c>
      <c r="G4" s="119">
        <v>4800</v>
      </c>
      <c r="H4" s="119">
        <v>3900</v>
      </c>
      <c r="I4" s="119">
        <v>3400</v>
      </c>
      <c r="J4" s="119">
        <v>4000</v>
      </c>
      <c r="K4" s="119">
        <v>2900</v>
      </c>
      <c r="L4" s="119">
        <v>3000</v>
      </c>
      <c r="M4" s="119">
        <v>3799.9999999999995</v>
      </c>
      <c r="N4" s="119">
        <v>5800</v>
      </c>
      <c r="O4" s="119">
        <v>5800</v>
      </c>
      <c r="P4" s="119">
        <v>5100</v>
      </c>
      <c r="Q4" s="119">
        <v>4200</v>
      </c>
      <c r="R4" s="119">
        <v>6400</v>
      </c>
      <c r="S4" s="119">
        <v>3600</v>
      </c>
      <c r="T4" s="119">
        <v>2800</v>
      </c>
      <c r="U4" s="119">
        <v>3600</v>
      </c>
      <c r="V4" s="1"/>
      <c r="Y4" s="131"/>
      <c r="Z4" s="132" t="s">
        <v>267</v>
      </c>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c r="BA4" s="131"/>
      <c r="BB4" s="131"/>
      <c r="BC4" s="131"/>
      <c r="BD4" s="131"/>
      <c r="BE4" s="131"/>
      <c r="BF4" s="131"/>
    </row>
    <row r="5" spans="1:58">
      <c r="A5" s="1"/>
      <c r="B5" s="5" t="s">
        <v>244</v>
      </c>
      <c r="C5" s="5"/>
      <c r="D5" s="120">
        <v>1.03</v>
      </c>
      <c r="E5" s="120">
        <v>1.03</v>
      </c>
      <c r="F5" s="120">
        <v>1.03</v>
      </c>
      <c r="G5" s="121">
        <v>1.47</v>
      </c>
      <c r="H5" s="121">
        <v>1.37</v>
      </c>
      <c r="I5" s="121">
        <v>1.9</v>
      </c>
      <c r="J5" s="121">
        <v>1.5</v>
      </c>
      <c r="K5" s="121">
        <v>1.07</v>
      </c>
      <c r="L5" s="121">
        <v>1.17</v>
      </c>
      <c r="M5" s="121">
        <v>0.59</v>
      </c>
      <c r="N5" s="121">
        <v>1.6</v>
      </c>
      <c r="O5" s="121">
        <v>1.6</v>
      </c>
      <c r="P5" s="122">
        <v>1.5</v>
      </c>
      <c r="Q5" s="122">
        <v>1.3</v>
      </c>
      <c r="R5" s="122">
        <v>1.27</v>
      </c>
      <c r="S5" s="122">
        <v>1.4</v>
      </c>
      <c r="T5" s="122">
        <v>1.1000000000000001</v>
      </c>
      <c r="U5" s="122">
        <v>1.1000000000000001</v>
      </c>
      <c r="V5" s="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row>
    <row r="6" spans="1:58">
      <c r="A6" s="1"/>
      <c r="B6" s="5" t="s">
        <v>2</v>
      </c>
      <c r="C6" s="5"/>
      <c r="D6" s="120">
        <v>0.75</v>
      </c>
      <c r="E6" s="120">
        <v>0.75</v>
      </c>
      <c r="F6" s="120">
        <v>0.75</v>
      </c>
      <c r="G6" s="121">
        <v>1.1000000000000001</v>
      </c>
      <c r="H6" s="121">
        <v>1.1000000000000001</v>
      </c>
      <c r="I6" s="121">
        <v>1.5</v>
      </c>
      <c r="J6" s="121">
        <v>1.2</v>
      </c>
      <c r="K6" s="120">
        <v>0.75</v>
      </c>
      <c r="L6" s="120">
        <v>0.8</v>
      </c>
      <c r="M6" s="120">
        <v>0.4</v>
      </c>
      <c r="N6" s="121">
        <v>1.1499999999999999</v>
      </c>
      <c r="O6" s="122">
        <v>1.1000000000000001</v>
      </c>
      <c r="P6" s="120">
        <v>0.95</v>
      </c>
      <c r="Q6" s="120">
        <v>0.65</v>
      </c>
      <c r="R6" s="120">
        <v>1</v>
      </c>
      <c r="S6" s="120">
        <v>1.1000000000000001</v>
      </c>
      <c r="T6" s="120">
        <v>0.9</v>
      </c>
      <c r="U6" s="120">
        <v>0.75</v>
      </c>
      <c r="V6" s="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row>
    <row r="7" spans="1:58">
      <c r="A7" s="1" t="s">
        <v>245</v>
      </c>
      <c r="B7" s="5" t="s">
        <v>246</v>
      </c>
      <c r="C7" s="5"/>
      <c r="D7" s="121">
        <v>1.1000000000000001</v>
      </c>
      <c r="E7" s="121">
        <v>1.1000000000000001</v>
      </c>
      <c r="F7" s="121">
        <v>1.1000000000000001</v>
      </c>
      <c r="G7" s="121">
        <v>1.6</v>
      </c>
      <c r="H7" s="121">
        <v>1.5</v>
      </c>
      <c r="I7" s="121">
        <v>2.2000000000000002</v>
      </c>
      <c r="J7" s="121">
        <v>1.6</v>
      </c>
      <c r="K7" s="120">
        <v>1.1000000000000001</v>
      </c>
      <c r="L7" s="122">
        <v>1.2</v>
      </c>
      <c r="M7" s="121">
        <v>0.85</v>
      </c>
      <c r="N7" s="121">
        <v>1.6</v>
      </c>
      <c r="O7" s="121">
        <v>1.5</v>
      </c>
      <c r="P7" s="122">
        <v>1.5</v>
      </c>
      <c r="Q7" s="122">
        <v>1.4</v>
      </c>
      <c r="R7" s="122">
        <v>1.4</v>
      </c>
      <c r="S7" s="120">
        <v>1.5</v>
      </c>
      <c r="T7" s="120">
        <v>1.2</v>
      </c>
      <c r="U7" s="120">
        <v>1.1000000000000001</v>
      </c>
      <c r="V7" s="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row>
    <row r="8" spans="1:58">
      <c r="A8" s="4" t="s">
        <v>247</v>
      </c>
      <c r="B8" s="5" t="s">
        <v>247</v>
      </c>
      <c r="C8" s="5"/>
      <c r="D8" s="123">
        <v>0.1</v>
      </c>
      <c r="E8" s="123">
        <v>0.1</v>
      </c>
      <c r="F8" s="123">
        <v>0.03</v>
      </c>
      <c r="G8" s="123">
        <v>0.25</v>
      </c>
      <c r="H8" s="123">
        <v>0.2</v>
      </c>
      <c r="I8" s="123">
        <v>0.05</v>
      </c>
      <c r="J8" s="123">
        <v>0.05</v>
      </c>
      <c r="K8" s="123">
        <v>0.15</v>
      </c>
      <c r="L8" s="123">
        <v>0.1</v>
      </c>
      <c r="M8" s="123">
        <v>0.5</v>
      </c>
      <c r="N8" s="123">
        <v>0.1</v>
      </c>
      <c r="O8" s="123">
        <v>0.1</v>
      </c>
      <c r="P8" s="123">
        <v>0.15</v>
      </c>
      <c r="Q8" s="123">
        <v>0.2</v>
      </c>
      <c r="R8" s="123">
        <v>0.25</v>
      </c>
      <c r="S8" s="123">
        <v>0.2</v>
      </c>
      <c r="T8" s="123">
        <v>0.05</v>
      </c>
      <c r="U8" s="123">
        <v>0.15</v>
      </c>
      <c r="V8" s="2"/>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row>
    <row r="9" spans="1:58">
      <c r="A9" s="1"/>
      <c r="B9" s="1"/>
      <c r="C9" s="1"/>
      <c r="D9" s="3"/>
      <c r="E9" s="3"/>
      <c r="F9" s="3"/>
      <c r="G9" s="2"/>
      <c r="H9" s="2"/>
      <c r="I9" s="2"/>
      <c r="J9" s="2"/>
      <c r="K9" s="2"/>
      <c r="L9" s="2"/>
      <c r="M9" s="2"/>
      <c r="N9" s="2"/>
      <c r="O9" s="2"/>
      <c r="P9" s="2"/>
      <c r="Q9" s="2"/>
      <c r="R9" s="2"/>
      <c r="S9" s="2"/>
      <c r="T9" s="2"/>
      <c r="U9" s="2"/>
      <c r="V9" s="2"/>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row>
    <row r="10" spans="1:58">
      <c r="A10" s="1"/>
      <c r="B10" s="1"/>
      <c r="C10" s="1"/>
      <c r="D10" s="3"/>
      <c r="E10" s="3"/>
      <c r="F10" s="3"/>
      <c r="G10" s="2"/>
      <c r="H10" s="2"/>
      <c r="I10" s="2"/>
      <c r="J10" s="2"/>
      <c r="K10" s="2"/>
      <c r="L10" s="2"/>
      <c r="M10" s="2"/>
      <c r="N10" s="2"/>
      <c r="O10" s="2"/>
      <c r="P10" s="2"/>
      <c r="Q10" s="2"/>
      <c r="R10" s="2"/>
      <c r="S10" s="2"/>
      <c r="T10" s="2"/>
      <c r="U10" s="2"/>
      <c r="V10" s="2"/>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row>
    <row r="11" spans="1:58">
      <c r="A11" s="1"/>
      <c r="B11" s="1"/>
      <c r="C11" s="1"/>
      <c r="D11" s="3"/>
      <c r="E11" s="3"/>
      <c r="F11" s="3"/>
      <c r="G11" s="2"/>
      <c r="H11" s="2"/>
      <c r="I11" s="2"/>
      <c r="J11" s="2"/>
      <c r="K11" s="2"/>
      <c r="L11" s="2"/>
      <c r="M11" s="2"/>
      <c r="N11" s="2"/>
      <c r="O11" s="2"/>
      <c r="P11" s="2"/>
      <c r="Q11" s="2"/>
      <c r="R11" s="2"/>
      <c r="S11" s="2"/>
      <c r="T11" s="2"/>
      <c r="U11" s="2"/>
      <c r="V11" s="2"/>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row>
    <row r="12" spans="1:58">
      <c r="A12" s="1"/>
      <c r="B12" s="1" t="s">
        <v>248</v>
      </c>
      <c r="C12" s="1"/>
      <c r="D12" s="3">
        <v>0.9</v>
      </c>
      <c r="E12" s="3">
        <v>0.9</v>
      </c>
      <c r="F12" s="3">
        <v>0.97</v>
      </c>
      <c r="G12" s="2">
        <v>0.75</v>
      </c>
      <c r="H12" s="2">
        <v>0.8</v>
      </c>
      <c r="I12" s="2">
        <v>0.95</v>
      </c>
      <c r="J12" s="2">
        <v>0.95</v>
      </c>
      <c r="K12" s="2">
        <v>0.85</v>
      </c>
      <c r="L12" s="2">
        <v>0.9</v>
      </c>
      <c r="M12" s="2">
        <v>0.5</v>
      </c>
      <c r="N12" s="2">
        <v>0.9</v>
      </c>
      <c r="O12" s="2">
        <v>0.9</v>
      </c>
      <c r="P12" s="2">
        <v>0.85</v>
      </c>
      <c r="Q12" s="2">
        <v>0.8</v>
      </c>
      <c r="R12" s="2">
        <v>0.75</v>
      </c>
      <c r="S12" s="2">
        <v>0.8</v>
      </c>
      <c r="T12" s="2">
        <v>0.95</v>
      </c>
      <c r="U12" s="2">
        <v>0.85</v>
      </c>
      <c r="V12" s="2">
        <v>1</v>
      </c>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row>
    <row r="13" spans="1:58">
      <c r="A13" s="1"/>
      <c r="B13" s="1" t="s">
        <v>249</v>
      </c>
      <c r="C13" s="1"/>
      <c r="D13" s="3">
        <v>1</v>
      </c>
      <c r="E13" s="3">
        <v>1</v>
      </c>
      <c r="F13" s="3">
        <v>1</v>
      </c>
      <c r="G13" s="3">
        <v>1</v>
      </c>
      <c r="H13" s="3">
        <v>1</v>
      </c>
      <c r="I13" s="3">
        <v>1</v>
      </c>
      <c r="J13" s="3">
        <v>1</v>
      </c>
      <c r="K13" s="3">
        <v>1</v>
      </c>
      <c r="L13" s="3">
        <v>1</v>
      </c>
      <c r="M13" s="3">
        <v>1</v>
      </c>
      <c r="N13" s="3">
        <v>1</v>
      </c>
      <c r="O13" s="3">
        <v>1</v>
      </c>
      <c r="P13" s="3">
        <v>1</v>
      </c>
      <c r="Q13" s="3">
        <v>1</v>
      </c>
      <c r="R13" s="3">
        <v>1</v>
      </c>
      <c r="S13" s="3">
        <v>1</v>
      </c>
      <c r="T13" s="3">
        <v>1</v>
      </c>
      <c r="U13" s="3">
        <v>1</v>
      </c>
      <c r="V13" s="2"/>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row>
    <row r="14" spans="1:58">
      <c r="A14" s="1"/>
      <c r="B14" s="1"/>
      <c r="C14" s="1"/>
      <c r="D14" s="2"/>
      <c r="E14" s="2"/>
      <c r="F14" s="2"/>
      <c r="G14" s="2"/>
      <c r="H14" s="2"/>
      <c r="I14" s="2"/>
      <c r="J14" s="2"/>
      <c r="K14" s="2"/>
      <c r="L14" s="2"/>
      <c r="M14" s="2"/>
      <c r="N14" s="2"/>
      <c r="O14" s="2"/>
      <c r="P14" s="2"/>
      <c r="Q14" s="2"/>
      <c r="R14" s="2"/>
      <c r="S14" s="2"/>
      <c r="T14" s="2"/>
      <c r="U14" s="2"/>
      <c r="V14" s="2"/>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row>
    <row r="15" spans="1:58">
      <c r="A15" s="4" t="s">
        <v>1</v>
      </c>
      <c r="B15" s="7" t="s">
        <v>0</v>
      </c>
      <c r="C15" s="1"/>
      <c r="D15" s="6">
        <v>0.28000000000000003</v>
      </c>
      <c r="E15" s="6">
        <v>0.28000000000000003</v>
      </c>
      <c r="F15" s="6">
        <v>0.28000000000000003</v>
      </c>
      <c r="G15" s="6">
        <v>0.36999999999999988</v>
      </c>
      <c r="H15" s="6">
        <v>0.27</v>
      </c>
      <c r="I15" s="6">
        <v>0.39999999999999991</v>
      </c>
      <c r="J15" s="6">
        <v>0.30000000000000004</v>
      </c>
      <c r="K15" s="6">
        <v>0.32000000000000006</v>
      </c>
      <c r="L15" s="6">
        <v>0.36999999999999988</v>
      </c>
      <c r="M15" s="6">
        <v>0.18999999999999995</v>
      </c>
      <c r="N15" s="6">
        <v>0.45000000000000018</v>
      </c>
      <c r="O15" s="6">
        <v>0.5</v>
      </c>
      <c r="P15" s="6">
        <v>0.55000000000000004</v>
      </c>
      <c r="Q15" s="6">
        <v>0.65</v>
      </c>
      <c r="R15" s="6">
        <v>0.27</v>
      </c>
      <c r="S15" s="6">
        <v>0.29999999999999982</v>
      </c>
      <c r="T15" s="6">
        <v>0.20000000000000007</v>
      </c>
      <c r="U15" s="6">
        <v>0.35000000000000009</v>
      </c>
      <c r="V15" s="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row>
    <row r="16" spans="1:58">
      <c r="A16" s="1"/>
      <c r="B16" s="7" t="s">
        <v>250</v>
      </c>
      <c r="C16" s="1"/>
      <c r="D16" s="6">
        <v>0.35000000000000009</v>
      </c>
      <c r="E16" s="6">
        <v>0.35000000000000009</v>
      </c>
      <c r="F16" s="6">
        <v>0.35000000000000009</v>
      </c>
      <c r="G16" s="6">
        <v>0.5</v>
      </c>
      <c r="H16" s="6">
        <v>0.39999999999999991</v>
      </c>
      <c r="I16" s="6">
        <v>0.70000000000000018</v>
      </c>
      <c r="J16" s="6">
        <v>0.40000000000000013</v>
      </c>
      <c r="K16" s="6">
        <v>0.35000000000000009</v>
      </c>
      <c r="L16" s="6">
        <v>0.39999999999999991</v>
      </c>
      <c r="M16" s="6">
        <v>0.44999999999999996</v>
      </c>
      <c r="N16" s="6">
        <v>0.45000000000000018</v>
      </c>
      <c r="O16" s="6">
        <v>0.39999999999999991</v>
      </c>
      <c r="P16" s="6">
        <v>0.55000000000000004</v>
      </c>
      <c r="Q16" s="6">
        <v>0.74999999999999989</v>
      </c>
      <c r="R16" s="6">
        <v>0.39999999999999991</v>
      </c>
      <c r="S16" s="6">
        <v>0.39999999999999991</v>
      </c>
      <c r="T16" s="6">
        <v>0.29999999999999993</v>
      </c>
      <c r="U16" s="6">
        <v>0.35000000000000009</v>
      </c>
      <c r="V16" s="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row>
    <row r="17" spans="1:58">
      <c r="A17" s="1"/>
      <c r="B17" s="1"/>
      <c r="C17" s="1"/>
      <c r="D17" s="5"/>
      <c r="E17" s="5"/>
      <c r="F17" s="5"/>
      <c r="G17" s="5"/>
      <c r="H17" s="5"/>
      <c r="I17" s="5"/>
      <c r="J17" s="5"/>
      <c r="K17" s="5"/>
      <c r="L17" s="5"/>
      <c r="M17" s="5"/>
      <c r="N17" s="5"/>
      <c r="O17" s="5"/>
      <c r="P17" s="5"/>
      <c r="Q17" s="5"/>
      <c r="R17" s="5"/>
      <c r="S17" s="5"/>
      <c r="T17" s="5"/>
      <c r="U17" s="5"/>
      <c r="V17" s="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row>
    <row r="18" spans="1:58">
      <c r="A18" s="4" t="s">
        <v>251</v>
      </c>
      <c r="B18" s="1" t="s">
        <v>252</v>
      </c>
      <c r="C18" s="1"/>
      <c r="D18" s="3">
        <v>9.9999999999999995E-8</v>
      </c>
      <c r="E18" s="3">
        <v>9.9999999999999995E-8</v>
      </c>
      <c r="F18" s="3">
        <v>0.01</v>
      </c>
      <c r="G18" s="3">
        <v>0.02</v>
      </c>
      <c r="H18" s="3">
        <v>0.02</v>
      </c>
      <c r="I18" s="3">
        <v>0.02</v>
      </c>
      <c r="J18" s="3">
        <v>0.02</v>
      </c>
      <c r="K18" s="3">
        <v>9.9999999999999995E-8</v>
      </c>
      <c r="L18" s="3">
        <v>9.9999999999999995E-8</v>
      </c>
      <c r="M18" s="3">
        <v>0.02</v>
      </c>
      <c r="N18" s="3">
        <v>9.9999999999999995E-8</v>
      </c>
      <c r="O18" s="3">
        <v>0.01</v>
      </c>
      <c r="P18" s="3">
        <v>0.02</v>
      </c>
      <c r="Q18" s="3">
        <v>9.9999999999999995E-8</v>
      </c>
      <c r="R18" s="3">
        <v>9.9999999999999995E-8</v>
      </c>
      <c r="S18" s="3">
        <v>9.9999999999999995E-8</v>
      </c>
      <c r="T18" s="3">
        <v>0.02</v>
      </c>
      <c r="U18" s="3">
        <v>0.02</v>
      </c>
      <c r="V18" s="2"/>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row>
    <row r="19" spans="1:58">
      <c r="A19" s="4" t="s">
        <v>253</v>
      </c>
      <c r="B19" s="1" t="s">
        <v>254</v>
      </c>
      <c r="C19" s="1"/>
      <c r="D19" s="3">
        <v>0.78</v>
      </c>
      <c r="E19" s="3">
        <v>0.78</v>
      </c>
      <c r="F19" s="3">
        <v>0.77</v>
      </c>
      <c r="G19" s="3">
        <v>0.51</v>
      </c>
      <c r="H19" s="3">
        <v>0.55000000000000004</v>
      </c>
      <c r="I19" s="3">
        <v>0.55000000000000004</v>
      </c>
      <c r="J19" s="3">
        <v>0.51</v>
      </c>
      <c r="K19" s="3">
        <v>0.75</v>
      </c>
      <c r="L19" s="3">
        <v>0.57999999999999996</v>
      </c>
      <c r="M19" s="3">
        <v>0.33</v>
      </c>
      <c r="N19" s="3">
        <v>0.64</v>
      </c>
      <c r="O19" s="3">
        <v>0.74</v>
      </c>
      <c r="P19" s="3">
        <v>0.55000000000000004</v>
      </c>
      <c r="Q19" s="3">
        <v>0.25</v>
      </c>
      <c r="R19" s="3">
        <v>0.7</v>
      </c>
      <c r="S19" s="3">
        <v>0.7</v>
      </c>
      <c r="T19" s="3">
        <v>0.65</v>
      </c>
      <c r="U19" s="3">
        <v>0.65</v>
      </c>
      <c r="V19" s="2"/>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1"/>
      <c r="BA19" s="131"/>
      <c r="BB19" s="131"/>
      <c r="BC19" s="131"/>
      <c r="BD19" s="131"/>
      <c r="BE19" s="131"/>
      <c r="BF19" s="131"/>
    </row>
    <row r="20" spans="1:58">
      <c r="A20" s="4" t="s">
        <v>255</v>
      </c>
      <c r="B20" s="1" t="s">
        <v>256</v>
      </c>
      <c r="C20" s="1"/>
      <c r="D20" s="3">
        <v>0.1</v>
      </c>
      <c r="E20" s="3">
        <v>0.1</v>
      </c>
      <c r="F20" s="3">
        <v>0.1</v>
      </c>
      <c r="G20" s="3">
        <v>0.04</v>
      </c>
      <c r="H20" s="3">
        <v>0.08</v>
      </c>
      <c r="I20" s="3">
        <v>0.08</v>
      </c>
      <c r="J20" s="3">
        <v>0.04</v>
      </c>
      <c r="K20" s="3">
        <v>0.1</v>
      </c>
      <c r="L20" s="3">
        <v>0.15</v>
      </c>
      <c r="M20" s="3">
        <v>9.5945312246999998E-3</v>
      </c>
      <c r="N20" s="3">
        <v>0.01</v>
      </c>
      <c r="O20" s="3">
        <v>0.01</v>
      </c>
      <c r="P20" s="3">
        <v>0.15</v>
      </c>
      <c r="Q20" s="3">
        <v>0.15</v>
      </c>
      <c r="R20" s="3">
        <v>0.16</v>
      </c>
      <c r="S20" s="3">
        <v>0.12</v>
      </c>
      <c r="T20" s="3">
        <v>0.13</v>
      </c>
      <c r="U20" s="3">
        <v>0.13</v>
      </c>
      <c r="V20" s="2"/>
      <c r="Y20" s="131"/>
      <c r="Z20" s="131"/>
      <c r="AA20" s="131"/>
      <c r="AB20" s="131"/>
      <c r="AC20" s="131"/>
      <c r="AD20" s="131"/>
      <c r="AE20" s="131"/>
      <c r="AF20" s="131"/>
      <c r="AG20" s="131"/>
      <c r="AH20" s="131"/>
      <c r="AI20" s="131"/>
      <c r="AJ20" s="131"/>
      <c r="AK20" s="131"/>
      <c r="AL20" s="131"/>
      <c r="AM20" s="131"/>
      <c r="AN20" s="131"/>
      <c r="AO20" s="131"/>
      <c r="AP20" s="131"/>
      <c r="AQ20" s="131"/>
      <c r="AR20" s="131"/>
      <c r="AS20" s="131"/>
      <c r="AT20" s="131"/>
      <c r="AU20" s="131"/>
      <c r="AV20" s="131"/>
      <c r="AW20" s="131"/>
      <c r="AX20" s="131"/>
      <c r="AY20" s="131"/>
      <c r="AZ20" s="131"/>
      <c r="BA20" s="131"/>
      <c r="BB20" s="131"/>
      <c r="BC20" s="131"/>
      <c r="BD20" s="131"/>
      <c r="BE20" s="131"/>
      <c r="BF20" s="131"/>
    </row>
    <row r="21" spans="1:58">
      <c r="A21" s="4" t="s">
        <v>257</v>
      </c>
      <c r="B21" s="1" t="s">
        <v>258</v>
      </c>
      <c r="C21" s="1"/>
      <c r="D21" s="3">
        <v>0.1</v>
      </c>
      <c r="E21" s="3">
        <v>0.1</v>
      </c>
      <c r="F21" s="3">
        <v>0.1</v>
      </c>
      <c r="G21" s="3">
        <v>0.1</v>
      </c>
      <c r="H21" s="3">
        <v>0.3</v>
      </c>
      <c r="I21" s="3">
        <v>0.3</v>
      </c>
      <c r="J21" s="3">
        <v>0.1</v>
      </c>
      <c r="K21" s="3">
        <v>0.05</v>
      </c>
      <c r="L21" s="3">
        <v>0.15</v>
      </c>
      <c r="M21" s="3">
        <v>0.04</v>
      </c>
      <c r="N21" s="3">
        <v>0.15</v>
      </c>
      <c r="O21" s="3">
        <v>0.1</v>
      </c>
      <c r="P21" s="3">
        <v>0.27</v>
      </c>
      <c r="Q21" s="3">
        <v>0.55000000000000004</v>
      </c>
      <c r="R21" s="3">
        <v>0.12</v>
      </c>
      <c r="S21" s="3">
        <v>0.13</v>
      </c>
      <c r="T21" s="3">
        <v>0.15</v>
      </c>
      <c r="U21" s="3">
        <v>0.15</v>
      </c>
      <c r="V21" s="2"/>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row>
    <row r="22" spans="1:58">
      <c r="A22" s="4" t="s">
        <v>259</v>
      </c>
      <c r="B22" s="1" t="s">
        <v>260</v>
      </c>
      <c r="C22" s="1"/>
      <c r="D22" s="3">
        <v>0.01</v>
      </c>
      <c r="E22" s="3">
        <v>0.01</v>
      </c>
      <c r="F22" s="3">
        <v>0.01</v>
      </c>
      <c r="G22" s="3">
        <v>9.9999999999999995E-8</v>
      </c>
      <c r="H22" s="3">
        <v>9.9999999999999995E-8</v>
      </c>
      <c r="I22" s="3">
        <v>9.9999999999999995E-8</v>
      </c>
      <c r="J22" s="3">
        <v>9.9999999999999995E-8</v>
      </c>
      <c r="K22" s="3">
        <v>9.9999999999999995E-8</v>
      </c>
      <c r="L22" s="3">
        <v>9.9999999999999995E-8</v>
      </c>
      <c r="M22" s="3">
        <v>0.02</v>
      </c>
      <c r="N22" s="3">
        <v>9.9999999999999995E-8</v>
      </c>
      <c r="O22" s="3">
        <v>0.02</v>
      </c>
      <c r="P22" s="3">
        <v>9.9999999999999995E-8</v>
      </c>
      <c r="Q22" s="3">
        <v>9.9999999999999995E-8</v>
      </c>
      <c r="R22" s="3">
        <v>0.01</v>
      </c>
      <c r="S22" s="3">
        <v>9.9999999999999995E-8</v>
      </c>
      <c r="T22" s="3">
        <v>9.9999999999999995E-8</v>
      </c>
      <c r="U22" s="3">
        <v>9.9999999999999995E-8</v>
      </c>
      <c r="V22" s="2"/>
      <c r="Y22" s="131"/>
      <c r="Z22" s="131"/>
      <c r="AA22" s="131"/>
      <c r="AB22" s="131"/>
      <c r="AC22" s="131"/>
      <c r="AD22" s="131"/>
      <c r="AE22" s="131"/>
      <c r="AF22" s="131"/>
      <c r="AG22" s="131"/>
      <c r="AH22" s="131"/>
      <c r="AI22" s="131"/>
      <c r="AJ22" s="131"/>
      <c r="AK22" s="131"/>
      <c r="AL22" s="131"/>
      <c r="AM22" s="131"/>
      <c r="AN22" s="131"/>
      <c r="AO22" s="131"/>
      <c r="AP22" s="131"/>
      <c r="AQ22" s="131"/>
      <c r="AR22" s="131"/>
      <c r="AS22" s="131"/>
      <c r="AT22" s="131"/>
      <c r="AU22" s="131"/>
      <c r="AV22" s="131"/>
      <c r="AW22" s="131"/>
      <c r="AX22" s="131"/>
      <c r="AY22" s="131"/>
      <c r="AZ22" s="131"/>
      <c r="BA22" s="131"/>
      <c r="BB22" s="131"/>
      <c r="BC22" s="131"/>
      <c r="BD22" s="131"/>
      <c r="BE22" s="131"/>
      <c r="BF22" s="131"/>
    </row>
    <row r="23" spans="1:58">
      <c r="A23" s="4" t="s">
        <v>261</v>
      </c>
      <c r="B23" s="1" t="s">
        <v>262</v>
      </c>
      <c r="C23" s="1"/>
      <c r="D23" s="3">
        <v>0.01</v>
      </c>
      <c r="E23" s="3">
        <v>0.01</v>
      </c>
      <c r="F23" s="3">
        <v>0.01</v>
      </c>
      <c r="G23" s="3">
        <v>0.33</v>
      </c>
      <c r="H23" s="3">
        <v>0.05</v>
      </c>
      <c r="I23" s="3">
        <v>0.05</v>
      </c>
      <c r="J23" s="3">
        <v>0.33</v>
      </c>
      <c r="K23" s="3">
        <v>0.1</v>
      </c>
      <c r="L23" s="3">
        <v>0.12</v>
      </c>
      <c r="M23" s="3">
        <v>0.57999999999999996</v>
      </c>
      <c r="N23" s="3">
        <v>0.2</v>
      </c>
      <c r="O23" s="3">
        <v>0.12</v>
      </c>
      <c r="P23" s="3">
        <v>0.01</v>
      </c>
      <c r="Q23" s="3">
        <v>0.05</v>
      </c>
      <c r="R23" s="3">
        <v>0.01</v>
      </c>
      <c r="S23" s="3">
        <v>0.05</v>
      </c>
      <c r="T23" s="3">
        <v>0.05</v>
      </c>
      <c r="U23" s="3">
        <v>0.05</v>
      </c>
      <c r="V23" s="2"/>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row>
    <row r="24" spans="1:58">
      <c r="A24" s="1"/>
      <c r="B24" s="1" t="s">
        <v>263</v>
      </c>
      <c r="C24" s="1"/>
      <c r="D24" s="124">
        <v>1.0000000999999998</v>
      </c>
      <c r="E24" s="124">
        <v>1.0000000999999998</v>
      </c>
      <c r="F24" s="124">
        <v>1</v>
      </c>
      <c r="G24" s="124">
        <v>1.0000001000000001</v>
      </c>
      <c r="H24" s="124">
        <v>1.0000000999999998</v>
      </c>
      <c r="I24" s="124">
        <v>1.0000000999999998</v>
      </c>
      <c r="J24" s="124">
        <v>1.0000001000000001</v>
      </c>
      <c r="K24" s="124">
        <v>1.0000001999999999</v>
      </c>
      <c r="L24" s="124">
        <v>1.0000001999999999</v>
      </c>
      <c r="M24" s="124">
        <v>0.99959453122469999</v>
      </c>
      <c r="N24" s="124">
        <v>1.0000001999999999</v>
      </c>
      <c r="O24" s="124">
        <v>1</v>
      </c>
      <c r="P24" s="124">
        <v>1.0000001000000001</v>
      </c>
      <c r="Q24" s="124">
        <v>1.0000001999999999</v>
      </c>
      <c r="R24" s="124">
        <v>1.0000000999999998</v>
      </c>
      <c r="S24" s="124">
        <v>1.0000001999999999</v>
      </c>
      <c r="T24" s="124">
        <v>1.0000001000000001</v>
      </c>
      <c r="U24" s="124">
        <v>1.0000001000000001</v>
      </c>
      <c r="V24" s="1"/>
      <c r="Y24" s="131"/>
      <c r="Z24" s="131"/>
      <c r="AA24" s="131"/>
      <c r="AB24" s="131"/>
      <c r="AC24" s="131"/>
      <c r="AD24" s="131"/>
      <c r="AE24" s="131"/>
      <c r="AF24" s="131"/>
      <c r="AG24" s="131"/>
      <c r="AH24" s="131"/>
      <c r="AI24" s="131"/>
      <c r="AJ24" s="131"/>
      <c r="AK24" s="131"/>
      <c r="AL24" s="131"/>
      <c r="AM24" s="131"/>
      <c r="AN24" s="131"/>
      <c r="AO24" s="131"/>
      <c r="AP24" s="131"/>
      <c r="AQ24" s="131"/>
      <c r="AR24" s="131"/>
      <c r="AS24" s="131"/>
      <c r="AT24" s="131"/>
      <c r="AU24" s="131"/>
      <c r="AV24" s="131"/>
      <c r="AW24" s="131"/>
      <c r="AX24" s="131"/>
      <c r="AY24" s="131"/>
      <c r="AZ24" s="131"/>
      <c r="BA24" s="131"/>
      <c r="BB24" s="131"/>
      <c r="BC24" s="131"/>
      <c r="BD24" s="131"/>
      <c r="BE24" s="131"/>
      <c r="BF24" s="131"/>
    </row>
    <row r="25" spans="1:58">
      <c r="A25" s="1"/>
      <c r="B25" s="1"/>
      <c r="C25" s="1"/>
      <c r="D25" s="1"/>
      <c r="E25" s="1"/>
      <c r="F25" s="1"/>
      <c r="G25" s="1"/>
      <c r="H25" s="1"/>
      <c r="I25" s="1"/>
      <c r="J25" s="1"/>
      <c r="K25" s="1"/>
      <c r="L25" s="1"/>
      <c r="M25" s="1"/>
      <c r="N25" s="1"/>
      <c r="O25" s="1"/>
      <c r="P25" s="1"/>
      <c r="Q25" s="1"/>
      <c r="R25" s="1"/>
      <c r="S25" s="1"/>
      <c r="T25" s="1"/>
      <c r="U25" s="1"/>
      <c r="V25" s="1"/>
      <c r="Y25" s="131"/>
      <c r="Z25" s="131"/>
      <c r="AA25" s="131"/>
      <c r="AB25" s="131"/>
      <c r="AC25" s="131"/>
      <c r="AD25" s="131"/>
      <c r="AE25" s="131"/>
      <c r="AF25" s="131"/>
      <c r="AG25" s="131"/>
      <c r="AH25" s="131"/>
      <c r="AI25" s="131"/>
      <c r="AJ25" s="131"/>
      <c r="AK25" s="131"/>
      <c r="AL25" s="131"/>
      <c r="AM25" s="131"/>
      <c r="AN25" s="131"/>
      <c r="AO25" s="131"/>
      <c r="AP25" s="131"/>
      <c r="AQ25" s="131"/>
      <c r="AR25" s="131"/>
      <c r="AS25" s="131"/>
      <c r="AT25" s="131"/>
      <c r="AU25" s="131"/>
      <c r="AV25" s="131"/>
      <c r="AW25" s="131"/>
      <c r="AX25" s="131"/>
      <c r="AY25" s="131"/>
      <c r="AZ25" s="131"/>
      <c r="BA25" s="131"/>
      <c r="BB25" s="131"/>
      <c r="BC25" s="131"/>
      <c r="BD25" s="131"/>
      <c r="BE25" s="131"/>
      <c r="BF25" s="131"/>
    </row>
    <row r="26" spans="1:58">
      <c r="A26" s="125" t="s">
        <v>264</v>
      </c>
      <c r="B26" s="126" t="s">
        <v>265</v>
      </c>
      <c r="C26" s="1"/>
      <c r="D26" s="2">
        <v>0.50525652195285131</v>
      </c>
      <c r="E26" s="2">
        <v>0.22763876788441115</v>
      </c>
      <c r="F26" s="2">
        <v>0.26710471016273757</v>
      </c>
      <c r="G26" s="2">
        <v>0.23808219851502893</v>
      </c>
      <c r="H26" s="2">
        <v>0.43973385210741545</v>
      </c>
      <c r="I26" s="2">
        <v>0.10993346302685386</v>
      </c>
      <c r="J26" s="2">
        <v>0.21225048635070184</v>
      </c>
      <c r="K26" s="2">
        <v>0.65234022300022054</v>
      </c>
      <c r="L26" s="2">
        <v>0.34765977699977946</v>
      </c>
      <c r="M26" s="2">
        <v>1</v>
      </c>
      <c r="N26" s="2">
        <v>0.50260144348717006</v>
      </c>
      <c r="O26" s="2">
        <v>0.49739855651282999</v>
      </c>
      <c r="P26" s="2">
        <v>1</v>
      </c>
      <c r="Q26" s="2">
        <v>1</v>
      </c>
      <c r="R26" s="2">
        <v>0.28335590969258828</v>
      </c>
      <c r="S26" s="2">
        <v>0.71664409030741172</v>
      </c>
      <c r="T26" s="2">
        <v>1</v>
      </c>
      <c r="U26" s="2">
        <v>1</v>
      </c>
      <c r="V26" s="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row>
    <row r="27" spans="1:58">
      <c r="A27" s="1"/>
      <c r="B27" s="1" t="s">
        <v>252</v>
      </c>
      <c r="C27" s="1"/>
      <c r="D27" s="578">
        <v>2.6711203911563594E-3</v>
      </c>
      <c r="E27" s="578"/>
      <c r="F27" s="578"/>
      <c r="G27" s="579">
        <v>2.0000000000000004E-2</v>
      </c>
      <c r="H27" s="579"/>
      <c r="I27" s="579"/>
      <c r="J27" s="579"/>
      <c r="K27" s="1"/>
      <c r="L27" s="1"/>
      <c r="M27" s="1"/>
      <c r="N27" s="578">
        <v>4.9740358252726487E-3</v>
      </c>
      <c r="O27" s="578"/>
      <c r="P27" s="1"/>
      <c r="Q27" s="1"/>
      <c r="R27" s="1"/>
      <c r="S27" s="1"/>
      <c r="T27" s="1"/>
      <c r="U27" s="1"/>
      <c r="V27" s="1"/>
      <c r="Y27" s="131"/>
      <c r="Z27" s="131"/>
      <c r="AA27" s="131"/>
      <c r="AB27" s="131"/>
      <c r="AC27" s="131"/>
      <c r="AD27" s="131"/>
      <c r="AE27" s="131"/>
      <c r="AF27" s="131"/>
      <c r="AG27" s="131"/>
      <c r="AH27" s="131"/>
      <c r="AI27" s="131"/>
      <c r="AJ27" s="131"/>
      <c r="AK27" s="131"/>
      <c r="AL27" s="131"/>
      <c r="AM27" s="131"/>
      <c r="AN27" s="131"/>
      <c r="AO27" s="131"/>
      <c r="AP27" s="131"/>
      <c r="AQ27" s="131"/>
      <c r="AR27" s="131"/>
      <c r="AS27" s="131"/>
      <c r="AT27" s="131"/>
      <c r="AU27" s="131"/>
      <c r="AV27" s="131"/>
      <c r="AW27" s="131"/>
      <c r="AX27" s="131"/>
      <c r="AY27" s="131"/>
      <c r="AZ27" s="131"/>
      <c r="BA27" s="131"/>
      <c r="BB27" s="131"/>
      <c r="BC27" s="131"/>
      <c r="BD27" s="131"/>
      <c r="BE27" s="131"/>
      <c r="BF27" s="131"/>
    </row>
    <row r="28" spans="1:58">
      <c r="A28" s="1"/>
      <c r="B28" s="1" t="s">
        <v>254</v>
      </c>
      <c r="C28" s="1"/>
      <c r="D28" s="578">
        <v>0.77732895289837267</v>
      </c>
      <c r="E28" s="578"/>
      <c r="F28" s="578"/>
      <c r="G28" s="579">
        <v>0.5319866926053709</v>
      </c>
      <c r="H28" s="579"/>
      <c r="I28" s="579"/>
      <c r="J28" s="579"/>
      <c r="K28" s="1"/>
      <c r="L28" s="1"/>
      <c r="M28" s="1"/>
      <c r="N28" s="579">
        <v>0.68973985565128304</v>
      </c>
      <c r="O28" s="579"/>
      <c r="P28" s="1"/>
      <c r="Q28" s="1"/>
      <c r="R28" s="1"/>
      <c r="S28" s="1"/>
      <c r="T28" s="1"/>
      <c r="U28" s="1"/>
      <c r="V28" s="1"/>
      <c r="Y28" s="131"/>
      <c r="Z28" s="131"/>
      <c r="AA28" s="131"/>
      <c r="AB28" s="131"/>
      <c r="AC28" s="131"/>
      <c r="AD28" s="131"/>
      <c r="AE28" s="131"/>
      <c r="AF28" s="131"/>
      <c r="AG28" s="131"/>
      <c r="AH28" s="131"/>
      <c r="AI28" s="131"/>
      <c r="AJ28" s="131"/>
      <c r="AK28" s="131"/>
      <c r="AL28" s="131"/>
      <c r="AM28" s="131"/>
      <c r="AN28" s="131"/>
      <c r="AO28" s="131"/>
      <c r="AP28" s="131"/>
      <c r="AQ28" s="131"/>
      <c r="AR28" s="131"/>
      <c r="AS28" s="131"/>
      <c r="AT28" s="131"/>
      <c r="AU28" s="131"/>
      <c r="AV28" s="131"/>
      <c r="AW28" s="131"/>
      <c r="AX28" s="131"/>
      <c r="AY28" s="131"/>
      <c r="AZ28" s="131"/>
      <c r="BA28" s="131"/>
      <c r="BB28" s="131"/>
      <c r="BC28" s="131"/>
      <c r="BD28" s="131"/>
      <c r="BE28" s="131"/>
      <c r="BF28" s="131"/>
    </row>
    <row r="29" spans="1:58">
      <c r="A29" s="1"/>
      <c r="B29" s="1" t="s">
        <v>256</v>
      </c>
      <c r="C29" s="1"/>
      <c r="D29" s="578">
        <v>0.1</v>
      </c>
      <c r="E29" s="578"/>
      <c r="F29" s="578"/>
      <c r="G29" s="579">
        <v>6.1986692605370784E-2</v>
      </c>
      <c r="H29" s="579"/>
      <c r="I29" s="579"/>
      <c r="J29" s="579"/>
      <c r="K29" s="1"/>
      <c r="L29" s="1"/>
      <c r="M29" s="1"/>
      <c r="N29" s="579">
        <v>1.0000000000000002E-2</v>
      </c>
      <c r="O29" s="579"/>
      <c r="P29" s="1"/>
      <c r="Q29" s="1"/>
      <c r="R29" s="1"/>
      <c r="S29" s="1"/>
      <c r="T29" s="1"/>
      <c r="U29" s="1"/>
      <c r="V29" s="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row>
    <row r="30" spans="1:58">
      <c r="A30" s="1"/>
      <c r="B30" s="1" t="s">
        <v>258</v>
      </c>
      <c r="C30" s="1"/>
      <c r="D30" s="578">
        <v>0.1</v>
      </c>
      <c r="E30" s="578"/>
      <c r="F30" s="578"/>
      <c r="G30" s="579">
        <v>0.20993346302685384</v>
      </c>
      <c r="H30" s="579"/>
      <c r="I30" s="579"/>
      <c r="J30" s="579"/>
      <c r="K30" s="1"/>
      <c r="L30" s="1"/>
      <c r="M30" s="1"/>
      <c r="N30" s="579">
        <v>0.12513007217435851</v>
      </c>
      <c r="O30" s="579"/>
      <c r="P30" s="1"/>
      <c r="Q30" s="1"/>
      <c r="R30" s="1"/>
      <c r="S30" s="1"/>
      <c r="T30" s="1"/>
      <c r="U30" s="1"/>
      <c r="V30" s="1"/>
      <c r="Y30" s="131"/>
      <c r="Z30" s="131"/>
      <c r="AA30" s="131"/>
      <c r="AB30" s="131"/>
      <c r="AC30" s="131"/>
      <c r="AD30" s="131"/>
      <c r="AE30" s="131"/>
      <c r="AF30" s="131"/>
      <c r="AG30" s="131"/>
      <c r="AH30" s="131"/>
      <c r="AI30" s="131"/>
      <c r="AJ30" s="131"/>
      <c r="AK30" s="131"/>
      <c r="AL30" s="131"/>
      <c r="AM30" s="131"/>
      <c r="AN30" s="131"/>
      <c r="AO30" s="131"/>
      <c r="AP30" s="131"/>
      <c r="AQ30" s="131"/>
      <c r="AR30" s="131"/>
      <c r="AS30" s="131"/>
      <c r="AT30" s="131"/>
      <c r="AU30" s="131"/>
      <c r="AV30" s="131"/>
      <c r="AW30" s="131"/>
      <c r="AX30" s="131"/>
      <c r="AY30" s="131"/>
      <c r="AZ30" s="131"/>
      <c r="BA30" s="131"/>
      <c r="BB30" s="131"/>
      <c r="BC30" s="131"/>
      <c r="BD30" s="131"/>
      <c r="BE30" s="131"/>
      <c r="BF30" s="131"/>
    </row>
    <row r="31" spans="1:58">
      <c r="A31" s="1"/>
      <c r="B31" s="1" t="s">
        <v>260</v>
      </c>
      <c r="C31" s="1"/>
      <c r="D31" s="578">
        <v>0.01</v>
      </c>
      <c r="E31" s="578"/>
      <c r="F31" s="578"/>
      <c r="G31" s="579">
        <v>1.0000000000000001E-7</v>
      </c>
      <c r="H31" s="579"/>
      <c r="I31" s="579"/>
      <c r="J31" s="579"/>
      <c r="K31" s="1"/>
      <c r="L31" s="1"/>
      <c r="M31" s="1"/>
      <c r="N31" s="579">
        <v>9.948021390400949E-3</v>
      </c>
      <c r="O31" s="579"/>
      <c r="P31" s="1"/>
      <c r="Q31" s="1"/>
      <c r="R31" s="1"/>
      <c r="S31" s="1"/>
      <c r="T31" s="1"/>
      <c r="U31" s="1"/>
      <c r="V31" s="1"/>
      <c r="Y31" s="131"/>
      <c r="Z31" s="131"/>
      <c r="AA31" s="131"/>
      <c r="AB31" s="131"/>
      <c r="AC31" s="131"/>
      <c r="AD31" s="131"/>
      <c r="AE31" s="131"/>
      <c r="AF31" s="131"/>
      <c r="AG31" s="131"/>
      <c r="AH31" s="131"/>
      <c r="AI31" s="131"/>
      <c r="AJ31" s="131"/>
      <c r="AK31" s="131"/>
      <c r="AL31" s="131"/>
      <c r="AM31" s="131"/>
      <c r="AN31" s="131"/>
      <c r="AO31" s="131"/>
      <c r="AP31" s="131"/>
      <c r="AQ31" s="131"/>
      <c r="AR31" s="131"/>
      <c r="AS31" s="131"/>
      <c r="AT31" s="131"/>
      <c r="AU31" s="131"/>
      <c r="AV31" s="131"/>
      <c r="AW31" s="131"/>
      <c r="AX31" s="131"/>
      <c r="AY31" s="131"/>
      <c r="AZ31" s="131"/>
      <c r="BA31" s="131"/>
      <c r="BB31" s="131"/>
      <c r="BC31" s="131"/>
      <c r="BD31" s="131"/>
      <c r="BE31" s="131"/>
      <c r="BF31" s="131"/>
    </row>
    <row r="32" spans="1:58">
      <c r="A32" s="1"/>
      <c r="B32" s="1" t="s">
        <v>262</v>
      </c>
      <c r="C32" s="1"/>
      <c r="D32" s="578">
        <v>0.01</v>
      </c>
      <c r="E32" s="578"/>
      <c r="F32" s="578"/>
      <c r="G32" s="579">
        <v>0.17609315176240464</v>
      </c>
      <c r="H32" s="579"/>
      <c r="I32" s="579"/>
      <c r="J32" s="579"/>
      <c r="K32" s="1"/>
      <c r="L32" s="1"/>
      <c r="M32" s="1"/>
      <c r="N32" s="579">
        <v>0.16020811547897362</v>
      </c>
      <c r="O32" s="579"/>
      <c r="P32" s="1"/>
      <c r="Q32" s="1"/>
      <c r="R32" s="1"/>
      <c r="S32" s="1"/>
      <c r="T32" s="1"/>
      <c r="U32" s="1"/>
      <c r="V32" s="1"/>
      <c r="Y32" s="131"/>
      <c r="Z32" s="131"/>
      <c r="AA32" s="131"/>
      <c r="AB32" s="131"/>
      <c r="AC32" s="131"/>
      <c r="AD32" s="131"/>
      <c r="AE32" s="131"/>
      <c r="AF32" s="131"/>
      <c r="AG32" s="131"/>
      <c r="AH32" s="131"/>
      <c r="AI32" s="131"/>
      <c r="AJ32" s="131"/>
      <c r="AK32" s="131"/>
      <c r="AL32" s="131"/>
      <c r="AM32" s="131"/>
      <c r="AN32" s="131"/>
      <c r="AO32" s="131"/>
      <c r="AP32" s="131"/>
      <c r="AQ32" s="131"/>
      <c r="AR32" s="131"/>
      <c r="AS32" s="131"/>
      <c r="AT32" s="131"/>
      <c r="AU32" s="131"/>
      <c r="AV32" s="131"/>
      <c r="AW32" s="131"/>
      <c r="AX32" s="131"/>
      <c r="AY32" s="131"/>
      <c r="AZ32" s="131"/>
      <c r="BA32" s="131"/>
      <c r="BB32" s="131"/>
      <c r="BC32" s="131"/>
      <c r="BD32" s="131"/>
      <c r="BE32" s="131"/>
      <c r="BF32" s="131"/>
    </row>
    <row r="33" spans="1:58">
      <c r="A33" s="1"/>
      <c r="B33" s="1"/>
      <c r="C33" s="1"/>
      <c r="D33" s="580">
        <v>1.0000000732895289</v>
      </c>
      <c r="E33" s="581"/>
      <c r="F33" s="581"/>
      <c r="G33" s="1"/>
      <c r="H33" s="1"/>
      <c r="I33" s="1"/>
      <c r="J33" s="1"/>
      <c r="K33" s="1"/>
      <c r="L33" s="1"/>
      <c r="M33" s="1"/>
      <c r="N33" s="580">
        <v>1.000000100520289</v>
      </c>
      <c r="O33" s="581"/>
      <c r="P33" s="1"/>
      <c r="Q33" s="1"/>
      <c r="R33" s="1"/>
      <c r="S33" s="1"/>
      <c r="T33" s="1"/>
      <c r="U33" s="1"/>
      <c r="V33" s="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row>
    <row r="34" spans="1:58">
      <c r="A34" s="1"/>
      <c r="B34" s="1"/>
      <c r="C34" s="1"/>
      <c r="D34" s="1"/>
      <c r="E34" s="1"/>
      <c r="F34" s="1"/>
      <c r="G34" s="1"/>
      <c r="H34" s="1"/>
      <c r="I34" s="1"/>
      <c r="J34" s="1"/>
      <c r="K34" s="1"/>
      <c r="L34" s="1"/>
      <c r="M34" s="1"/>
      <c r="N34" s="1"/>
      <c r="O34" s="1"/>
      <c r="P34" s="1"/>
      <c r="Q34" s="1"/>
      <c r="R34" s="1"/>
      <c r="S34" s="1"/>
      <c r="T34" s="1"/>
      <c r="U34" s="1"/>
      <c r="V34" s="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row>
    <row r="35" spans="1:58">
      <c r="A35" s="1"/>
      <c r="B35" s="7" t="s">
        <v>266</v>
      </c>
      <c r="C35" s="1"/>
      <c r="D35" s="24" t="s">
        <v>49</v>
      </c>
      <c r="E35" s="1"/>
      <c r="F35" s="1"/>
      <c r="G35" s="1"/>
      <c r="H35" s="1"/>
      <c r="I35" s="1"/>
      <c r="J35" s="1"/>
      <c r="K35" s="1"/>
      <c r="L35" s="1"/>
      <c r="M35" s="1"/>
      <c r="N35" s="1"/>
      <c r="O35" s="1"/>
      <c r="P35" s="1"/>
      <c r="Q35" s="1"/>
      <c r="R35" s="1"/>
      <c r="S35" s="1"/>
      <c r="T35" s="1"/>
      <c r="U35" s="1"/>
      <c r="V35" s="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row>
    <row r="36" spans="1:58">
      <c r="A36" s="1"/>
      <c r="B36" s="23" t="s">
        <v>48</v>
      </c>
      <c r="C36" s="5"/>
      <c r="D36" s="21" t="s">
        <v>31</v>
      </c>
      <c r="E36" s="22" t="s">
        <v>20</v>
      </c>
      <c r="F36" s="22" t="s">
        <v>19</v>
      </c>
      <c r="G36" s="21" t="s">
        <v>18</v>
      </c>
      <c r="H36" s="21" t="s">
        <v>47</v>
      </c>
      <c r="I36" s="21" t="s">
        <v>16</v>
      </c>
      <c r="J36" s="21" t="s">
        <v>28</v>
      </c>
      <c r="K36" s="21" t="s">
        <v>46</v>
      </c>
      <c r="L36" s="21" t="s">
        <v>13</v>
      </c>
      <c r="M36" s="21" t="s">
        <v>12</v>
      </c>
      <c r="N36" s="21" t="s">
        <v>45</v>
      </c>
      <c r="O36" s="21" t="s">
        <v>9</v>
      </c>
      <c r="P36" s="20" t="s">
        <v>44</v>
      </c>
      <c r="Q36" s="1"/>
      <c r="R36" s="1"/>
      <c r="S36" s="1"/>
      <c r="T36" s="1"/>
      <c r="U36" s="1"/>
      <c r="V36" s="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row>
    <row r="37" spans="1:58">
      <c r="A37" s="1"/>
      <c r="B37" s="19" t="s">
        <v>43</v>
      </c>
      <c r="C37" s="5"/>
      <c r="D37" s="18">
        <v>7.0000000000000007E-2</v>
      </c>
      <c r="E37" s="18">
        <v>2.85</v>
      </c>
      <c r="F37" s="18">
        <v>2.64</v>
      </c>
      <c r="G37" s="18">
        <v>0.31</v>
      </c>
      <c r="H37" s="18">
        <v>0.04</v>
      </c>
      <c r="I37" s="18">
        <v>2.31</v>
      </c>
      <c r="J37" s="18">
        <v>0.82</v>
      </c>
      <c r="K37" s="18">
        <v>1.9</v>
      </c>
      <c r="L37" s="18">
        <v>0.88</v>
      </c>
      <c r="M37" s="18">
        <v>0.34</v>
      </c>
      <c r="N37" s="18">
        <v>0.15</v>
      </c>
      <c r="O37" s="18">
        <v>0</v>
      </c>
      <c r="P37" s="17">
        <v>1.19</v>
      </c>
      <c r="Q37" s="1"/>
      <c r="R37" s="1"/>
      <c r="S37" s="1"/>
      <c r="T37" s="1"/>
      <c r="U37" s="1"/>
      <c r="V37" s="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row>
    <row r="38" spans="1:58">
      <c r="A38" s="1"/>
      <c r="B38" s="19" t="s">
        <v>35</v>
      </c>
      <c r="C38" s="5"/>
      <c r="D38" s="18">
        <v>70.28</v>
      </c>
      <c r="E38" s="18">
        <v>33.520000000000003</v>
      </c>
      <c r="F38" s="18">
        <v>53.73</v>
      </c>
      <c r="G38" s="18">
        <v>68.2</v>
      </c>
      <c r="H38" s="18">
        <v>50.78</v>
      </c>
      <c r="I38" s="18">
        <v>25.1</v>
      </c>
      <c r="J38" s="18">
        <v>68.09</v>
      </c>
      <c r="K38" s="18">
        <v>53.19</v>
      </c>
      <c r="L38" s="18">
        <v>20.25</v>
      </c>
      <c r="M38" s="18">
        <v>61.46</v>
      </c>
      <c r="N38" s="18">
        <v>60.9</v>
      </c>
      <c r="O38" s="18">
        <v>53.36</v>
      </c>
      <c r="P38" s="17">
        <v>48.2</v>
      </c>
      <c r="Q38" s="1"/>
      <c r="R38" s="1"/>
      <c r="S38" s="1"/>
      <c r="T38" s="1"/>
      <c r="U38" s="1"/>
      <c r="V38" s="1"/>
      <c r="Y38" s="131"/>
      <c r="Z38" s="131"/>
      <c r="AA38" s="131"/>
      <c r="AB38" s="131"/>
      <c r="AC38" s="131"/>
      <c r="AD38" s="131"/>
      <c r="AE38" s="131"/>
      <c r="AF38" s="131"/>
      <c r="AG38" s="131"/>
      <c r="AH38" s="131"/>
      <c r="AI38" s="131"/>
      <c r="AJ38" s="131"/>
      <c r="AK38" s="131"/>
      <c r="AL38" s="131"/>
      <c r="AM38" s="131"/>
      <c r="AN38" s="131"/>
      <c r="AO38" s="131"/>
      <c r="AP38" s="131"/>
      <c r="AQ38" s="131"/>
      <c r="AR38" s="131"/>
      <c r="AS38" s="131"/>
      <c r="AT38" s="131"/>
      <c r="AU38" s="131"/>
      <c r="AV38" s="131"/>
      <c r="AW38" s="131"/>
      <c r="AX38" s="131"/>
      <c r="AY38" s="131"/>
      <c r="AZ38" s="131"/>
      <c r="BA38" s="131"/>
      <c r="BB38" s="131"/>
      <c r="BC38" s="131"/>
      <c r="BD38" s="131"/>
      <c r="BE38" s="131"/>
      <c r="BF38" s="131"/>
    </row>
    <row r="39" spans="1:58">
      <c r="A39" s="1"/>
      <c r="B39" s="19" t="s">
        <v>42</v>
      </c>
      <c r="C39" s="5"/>
      <c r="D39" s="18">
        <v>8.39</v>
      </c>
      <c r="E39" s="18">
        <v>17.75</v>
      </c>
      <c r="F39" s="18">
        <v>0.92</v>
      </c>
      <c r="G39" s="18">
        <v>6.75</v>
      </c>
      <c r="H39" s="18">
        <v>6.6</v>
      </c>
      <c r="I39" s="18">
        <v>7.45</v>
      </c>
      <c r="J39" s="18">
        <v>0.24</v>
      </c>
      <c r="K39" s="18">
        <v>0</v>
      </c>
      <c r="L39" s="18">
        <v>1.24</v>
      </c>
      <c r="M39" s="18">
        <v>7.44</v>
      </c>
      <c r="N39" s="18">
        <v>8.43</v>
      </c>
      <c r="O39" s="18">
        <v>11.85</v>
      </c>
      <c r="P39" s="17">
        <v>8.31</v>
      </c>
      <c r="Q39" s="1"/>
      <c r="R39" s="1"/>
      <c r="S39" s="1"/>
      <c r="T39" s="1"/>
      <c r="U39" s="1"/>
      <c r="V39" s="1"/>
      <c r="Y39" s="131"/>
      <c r="Z39" s="131"/>
      <c r="AA39" s="131"/>
      <c r="AB39" s="131"/>
      <c r="AC39" s="131"/>
      <c r="AD39" s="131"/>
      <c r="AE39" s="131"/>
      <c r="AF39" s="131"/>
      <c r="AG39" s="131"/>
      <c r="AH39" s="131"/>
      <c r="AI39" s="131"/>
      <c r="AJ39" s="131"/>
      <c r="AK39" s="131"/>
      <c r="AL39" s="131"/>
      <c r="AM39" s="131"/>
      <c r="AN39" s="131"/>
      <c r="AO39" s="131"/>
      <c r="AP39" s="131"/>
      <c r="AQ39" s="131"/>
      <c r="AR39" s="131"/>
      <c r="AS39" s="131"/>
      <c r="AT39" s="131"/>
      <c r="AU39" s="131"/>
      <c r="AV39" s="131"/>
      <c r="AW39" s="131"/>
      <c r="AX39" s="131"/>
      <c r="AY39" s="131"/>
      <c r="AZ39" s="131"/>
      <c r="BA39" s="131"/>
      <c r="BB39" s="131"/>
      <c r="BC39" s="131"/>
      <c r="BD39" s="131"/>
      <c r="BE39" s="131"/>
      <c r="BF39" s="131"/>
    </row>
    <row r="40" spans="1:58">
      <c r="A40" s="1"/>
      <c r="B40" s="19" t="s">
        <v>41</v>
      </c>
      <c r="C40" s="5"/>
      <c r="D40" s="18">
        <v>9.94</v>
      </c>
      <c r="E40" s="18">
        <v>3.99</v>
      </c>
      <c r="F40" s="18">
        <v>7.93</v>
      </c>
      <c r="G40" s="18">
        <v>12.78</v>
      </c>
      <c r="H40" s="18">
        <v>13.74</v>
      </c>
      <c r="I40" s="18">
        <v>0.78</v>
      </c>
      <c r="J40" s="18">
        <v>1.29</v>
      </c>
      <c r="K40" s="18">
        <v>14.75</v>
      </c>
      <c r="L40" s="18">
        <v>14.91</v>
      </c>
      <c r="M40" s="18">
        <v>16.63</v>
      </c>
      <c r="N40" s="18">
        <v>11.82</v>
      </c>
      <c r="O40" s="18">
        <v>13.26</v>
      </c>
      <c r="P40" s="17">
        <v>9.1199999999999992</v>
      </c>
      <c r="Q40" s="1"/>
      <c r="R40" s="1"/>
      <c r="S40" s="1"/>
      <c r="T40" s="1"/>
      <c r="U40" s="1"/>
      <c r="V40" s="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row>
    <row r="41" spans="1:58">
      <c r="A41" s="1"/>
      <c r="B41" s="19" t="s">
        <v>40</v>
      </c>
      <c r="C41" s="5"/>
      <c r="D41" s="18">
        <v>9.18</v>
      </c>
      <c r="E41" s="18">
        <v>6.69</v>
      </c>
      <c r="F41" s="18">
        <v>31.03</v>
      </c>
      <c r="G41" s="18">
        <v>3.1</v>
      </c>
      <c r="H41" s="18">
        <v>16.510000000000002</v>
      </c>
      <c r="I41" s="18">
        <v>3.75</v>
      </c>
      <c r="J41" s="18">
        <v>11.97</v>
      </c>
      <c r="K41" s="18">
        <v>28.21</v>
      </c>
      <c r="L41" s="18">
        <v>55.38</v>
      </c>
      <c r="M41" s="18">
        <v>11.63</v>
      </c>
      <c r="N41" s="18">
        <v>13.02</v>
      </c>
      <c r="O41" s="18">
        <v>15.47</v>
      </c>
      <c r="P41" s="17">
        <v>15.01</v>
      </c>
      <c r="Q41" s="1"/>
      <c r="R41" s="1"/>
      <c r="S41" s="1"/>
      <c r="T41" s="1"/>
      <c r="U41" s="1"/>
      <c r="V41" s="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row>
    <row r="42" spans="1:58">
      <c r="A42" s="1"/>
      <c r="B42" s="19" t="s">
        <v>39</v>
      </c>
      <c r="C42" s="5"/>
      <c r="D42" s="18">
        <v>7.0000000000000007E-2</v>
      </c>
      <c r="E42" s="18">
        <v>0.62</v>
      </c>
      <c r="F42" s="18">
        <v>0.15</v>
      </c>
      <c r="G42" s="18">
        <v>0.09</v>
      </c>
      <c r="H42" s="18">
        <v>0.09</v>
      </c>
      <c r="I42" s="18">
        <v>2.3199999999999998</v>
      </c>
      <c r="J42" s="18">
        <v>0.91</v>
      </c>
      <c r="K42" s="18">
        <v>0.93</v>
      </c>
      <c r="L42" s="18">
        <v>6.78</v>
      </c>
      <c r="M42" s="18">
        <v>1.27</v>
      </c>
      <c r="N42" s="18">
        <v>0.28999999999999998</v>
      </c>
      <c r="O42" s="18">
        <v>0.28000000000000003</v>
      </c>
      <c r="P42" s="17">
        <v>1.1200000000000001</v>
      </c>
      <c r="Q42" s="1"/>
      <c r="R42" s="1"/>
      <c r="S42" s="1"/>
      <c r="T42" s="1"/>
      <c r="U42" s="1"/>
      <c r="V42" s="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c r="BA42" s="131"/>
      <c r="BB42" s="131"/>
      <c r="BC42" s="131"/>
      <c r="BD42" s="131"/>
      <c r="BE42" s="131"/>
      <c r="BF42" s="131"/>
    </row>
    <row r="43" spans="1:58">
      <c r="A43" s="1"/>
      <c r="B43" s="19" t="s">
        <v>38</v>
      </c>
      <c r="C43" s="5"/>
      <c r="D43" s="18">
        <v>7.0000000000000007E-2</v>
      </c>
      <c r="E43" s="18">
        <v>4.17</v>
      </c>
      <c r="F43" s="18">
        <v>0.34</v>
      </c>
      <c r="G43" s="18">
        <v>0.03</v>
      </c>
      <c r="H43" s="18">
        <v>0.51</v>
      </c>
      <c r="I43" s="18">
        <v>34</v>
      </c>
      <c r="J43" s="18">
        <v>1.49</v>
      </c>
      <c r="K43" s="18">
        <v>0</v>
      </c>
      <c r="L43" s="18">
        <v>0</v>
      </c>
      <c r="M43" s="18">
        <v>0.11</v>
      </c>
      <c r="N43" s="18">
        <v>0</v>
      </c>
      <c r="O43" s="18">
        <v>0.66</v>
      </c>
      <c r="P43" s="17">
        <v>0.97</v>
      </c>
      <c r="Q43" s="1"/>
      <c r="R43" s="1"/>
      <c r="S43" s="1"/>
      <c r="T43" s="1"/>
      <c r="U43" s="1"/>
      <c r="V43" s="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c r="BA43" s="131"/>
      <c r="BB43" s="131"/>
      <c r="BC43" s="131"/>
      <c r="BD43" s="131"/>
      <c r="BE43" s="131"/>
      <c r="BF43" s="131"/>
    </row>
    <row r="44" spans="1:58">
      <c r="A44" s="1"/>
      <c r="B44" s="16" t="s">
        <v>37</v>
      </c>
      <c r="C44" s="5"/>
      <c r="D44" s="15">
        <v>2</v>
      </c>
      <c r="E44" s="15">
        <v>30.38</v>
      </c>
      <c r="F44" s="15">
        <v>3.25</v>
      </c>
      <c r="G44" s="15">
        <v>8.7100000000000009</v>
      </c>
      <c r="H44" s="15">
        <v>11.69</v>
      </c>
      <c r="I44" s="15">
        <v>23</v>
      </c>
      <c r="J44" s="15">
        <v>15.2</v>
      </c>
      <c r="K44" s="15">
        <v>1.03</v>
      </c>
      <c r="L44" s="15">
        <v>0.55000000000000004</v>
      </c>
      <c r="M44" s="15">
        <v>1.1100000000000001</v>
      </c>
      <c r="N44" s="15">
        <v>5.0999999999999996</v>
      </c>
      <c r="O44" s="15">
        <v>4.75</v>
      </c>
      <c r="P44" s="14">
        <v>13.29</v>
      </c>
      <c r="Q44" s="1"/>
      <c r="R44" s="1"/>
      <c r="S44" s="1"/>
      <c r="T44" s="1"/>
      <c r="U44" s="1"/>
      <c r="V44" s="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1"/>
    </row>
    <row r="45" spans="1:58">
      <c r="A45" s="1"/>
      <c r="B45" s="74" t="s">
        <v>36</v>
      </c>
      <c r="C45" s="5"/>
      <c r="D45" s="5">
        <v>99.999999999999972</v>
      </c>
      <c r="E45" s="5">
        <v>99.970000000000013</v>
      </c>
      <c r="F45" s="5">
        <v>99.990000000000009</v>
      </c>
      <c r="G45" s="5">
        <v>99.97</v>
      </c>
      <c r="H45" s="5">
        <v>99.960000000000008</v>
      </c>
      <c r="I45" s="5">
        <v>98.710000000000008</v>
      </c>
      <c r="J45" s="5">
        <v>100.00999999999999</v>
      </c>
      <c r="K45" s="5">
        <v>100.01000000000002</v>
      </c>
      <c r="L45" s="5">
        <v>99.99</v>
      </c>
      <c r="M45" s="5">
        <v>99.99</v>
      </c>
      <c r="N45" s="5">
        <v>99.70999999999998</v>
      </c>
      <c r="O45" s="5">
        <v>99.63</v>
      </c>
      <c r="P45" s="5">
        <v>97.210000000000008</v>
      </c>
      <c r="Q45" s="1"/>
      <c r="R45" s="1"/>
      <c r="S45" s="1"/>
      <c r="T45" s="1"/>
      <c r="U45" s="1"/>
      <c r="V45" s="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row>
    <row r="46" spans="1:58">
      <c r="A46" s="1"/>
      <c r="B46" s="1"/>
      <c r="C46" s="1"/>
      <c r="D46" s="1"/>
      <c r="E46" s="1"/>
      <c r="F46" s="1"/>
      <c r="G46" s="1"/>
      <c r="H46" s="1"/>
      <c r="I46" s="1"/>
      <c r="J46" s="1"/>
      <c r="K46" s="5"/>
      <c r="L46" s="5"/>
      <c r="M46" s="5"/>
      <c r="N46" s="5"/>
      <c r="O46" s="5"/>
      <c r="P46" s="1"/>
      <c r="Q46" s="1"/>
      <c r="R46" s="1"/>
      <c r="S46" s="1"/>
      <c r="T46" s="1"/>
      <c r="U46" s="1"/>
      <c r="V46" s="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c r="BA46" s="131"/>
      <c r="BB46" s="131"/>
      <c r="BC46" s="131"/>
      <c r="BD46" s="131"/>
      <c r="BE46" s="131"/>
      <c r="BF46" s="131"/>
    </row>
    <row r="47" spans="1:58">
      <c r="A47" s="1"/>
      <c r="B47" s="7" t="s">
        <v>35</v>
      </c>
      <c r="C47" s="1"/>
      <c r="D47" s="12">
        <v>78.67</v>
      </c>
      <c r="E47" s="12">
        <v>51.27</v>
      </c>
      <c r="F47" s="12">
        <v>54.65</v>
      </c>
      <c r="G47" s="12">
        <v>74.95</v>
      </c>
      <c r="H47" s="12">
        <v>57.38</v>
      </c>
      <c r="I47" s="12">
        <v>32.550000000000004</v>
      </c>
      <c r="J47" s="12">
        <v>68.33</v>
      </c>
      <c r="K47" s="13">
        <v>53.19</v>
      </c>
      <c r="L47" s="13">
        <v>21.49</v>
      </c>
      <c r="M47" s="13">
        <v>68.900000000000006</v>
      </c>
      <c r="N47" s="13">
        <v>69.33</v>
      </c>
      <c r="O47" s="13">
        <v>65.209999999999994</v>
      </c>
      <c r="P47" s="12">
        <v>56.510000000000005</v>
      </c>
      <c r="Q47" s="1"/>
      <c r="R47" s="1"/>
      <c r="S47" s="1"/>
      <c r="T47" s="1"/>
      <c r="U47" s="1"/>
      <c r="V47" s="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row>
    <row r="48" spans="1:58">
      <c r="A48" s="1"/>
      <c r="B48" s="7" t="s">
        <v>34</v>
      </c>
      <c r="C48" s="1"/>
      <c r="D48" s="2">
        <v>0.10664802338883946</v>
      </c>
      <c r="E48" s="2">
        <v>0.34620635849424614</v>
      </c>
      <c r="F48" s="2">
        <v>1.6834400731930467E-2</v>
      </c>
      <c r="G48" s="2">
        <v>9.0060040026684454E-2</v>
      </c>
      <c r="H48" s="2">
        <v>0.11502265597769257</v>
      </c>
      <c r="I48" s="2">
        <v>0.22887864823348691</v>
      </c>
      <c r="J48" s="2">
        <v>3.5123664569003364E-3</v>
      </c>
      <c r="K48" s="3">
        <v>0</v>
      </c>
      <c r="L48" s="3">
        <v>5.7701256398324803E-2</v>
      </c>
      <c r="M48" s="3">
        <v>0.10798258345428156</v>
      </c>
      <c r="N48" s="3">
        <v>0.12159238424924275</v>
      </c>
      <c r="O48" s="3">
        <v>0.18172059500076676</v>
      </c>
      <c r="P48" s="2">
        <v>0.14705361882852591</v>
      </c>
      <c r="Q48" s="1"/>
      <c r="R48" s="1"/>
      <c r="S48" s="1"/>
      <c r="T48" s="1"/>
      <c r="U48" s="1"/>
      <c r="V48" s="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c r="BA48" s="131"/>
      <c r="BB48" s="131"/>
      <c r="BC48" s="131"/>
      <c r="BD48" s="131"/>
      <c r="BE48" s="131"/>
      <c r="BF48" s="131"/>
    </row>
    <row r="49" spans="1:58">
      <c r="A49" s="1"/>
      <c r="B49" s="7" t="s">
        <v>33</v>
      </c>
      <c r="C49" s="1"/>
      <c r="D49" s="12">
        <v>2.0699999999999998</v>
      </c>
      <c r="E49" s="12">
        <v>34.549999999999997</v>
      </c>
      <c r="F49" s="12">
        <v>3.59</v>
      </c>
      <c r="G49" s="12">
        <v>8.74</v>
      </c>
      <c r="H49" s="12">
        <v>12.2</v>
      </c>
      <c r="I49" s="12">
        <v>57</v>
      </c>
      <c r="J49" s="12">
        <v>16.689999999999998</v>
      </c>
      <c r="K49" s="13">
        <v>1.03</v>
      </c>
      <c r="L49" s="13">
        <v>0.55000000000000004</v>
      </c>
      <c r="M49" s="13">
        <v>1.2200000000000002</v>
      </c>
      <c r="N49" s="13">
        <v>5.0999999999999996</v>
      </c>
      <c r="O49" s="13">
        <v>5.41</v>
      </c>
      <c r="P49" s="12">
        <v>14.26</v>
      </c>
      <c r="Q49" s="1"/>
      <c r="R49" s="1"/>
      <c r="S49" s="1"/>
      <c r="T49" s="1"/>
      <c r="U49" s="1"/>
      <c r="V49" s="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c r="AY49" s="131"/>
      <c r="AZ49" s="131"/>
      <c r="BA49" s="131"/>
      <c r="BB49" s="131"/>
      <c r="BC49" s="131"/>
      <c r="BD49" s="131"/>
      <c r="BE49" s="131"/>
      <c r="BF49" s="131"/>
    </row>
    <row r="50" spans="1:58">
      <c r="A50" s="1"/>
      <c r="B50" s="7" t="s">
        <v>32</v>
      </c>
      <c r="C50" s="1"/>
      <c r="D50" s="2">
        <v>3.3816425120772951E-2</v>
      </c>
      <c r="E50" s="2">
        <v>0.1206946454413893</v>
      </c>
      <c r="F50" s="2">
        <v>9.4707520891364916E-2</v>
      </c>
      <c r="G50" s="2">
        <v>3.4324942791762012E-3</v>
      </c>
      <c r="H50" s="2">
        <v>4.1803278688524591E-2</v>
      </c>
      <c r="I50" s="2">
        <v>0.59649122807017541</v>
      </c>
      <c r="J50" s="2">
        <v>8.9275014979029371E-2</v>
      </c>
      <c r="K50" s="3">
        <v>0</v>
      </c>
      <c r="L50" s="3">
        <v>0</v>
      </c>
      <c r="M50" s="3">
        <v>9.0163934426229497E-2</v>
      </c>
      <c r="N50" s="3">
        <v>0</v>
      </c>
      <c r="O50" s="3">
        <v>0.12199630314232902</v>
      </c>
      <c r="P50" s="2">
        <v>6.802244039270687E-2</v>
      </c>
      <c r="Q50" s="1"/>
      <c r="R50" s="1"/>
      <c r="S50" s="1"/>
      <c r="T50" s="1"/>
      <c r="U50" s="1"/>
      <c r="V50" s="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31"/>
      <c r="AZ50" s="131"/>
      <c r="BA50" s="131"/>
      <c r="BB50" s="131"/>
      <c r="BC50" s="131"/>
      <c r="BD50" s="131"/>
      <c r="BE50" s="131"/>
      <c r="BF50" s="131"/>
    </row>
    <row r="51" spans="1:58">
      <c r="A51" s="1"/>
      <c r="B51" s="1"/>
      <c r="C51" s="1"/>
      <c r="D51" s="1"/>
      <c r="E51" s="1"/>
      <c r="F51" s="1"/>
      <c r="G51" s="1"/>
      <c r="H51" s="1"/>
      <c r="I51" s="1"/>
      <c r="J51" s="1"/>
      <c r="K51" s="1"/>
      <c r="L51" s="1"/>
      <c r="M51" s="1"/>
      <c r="N51" s="1"/>
      <c r="O51" s="1"/>
      <c r="P51" s="1"/>
      <c r="Q51" s="1"/>
      <c r="R51" s="1"/>
      <c r="S51" s="1"/>
      <c r="T51" s="1"/>
      <c r="U51" s="1"/>
      <c r="V51" s="1"/>
      <c r="Y51" s="131"/>
      <c r="Z51" s="131"/>
      <c r="AA51" s="131"/>
      <c r="AB51" s="131"/>
      <c r="AC51" s="131"/>
      <c r="AD51" s="131"/>
      <c r="AE51" s="131"/>
      <c r="AF51" s="131"/>
      <c r="AG51" s="131"/>
      <c r="AH51" s="131"/>
      <c r="AI51" s="131"/>
      <c r="AJ51" s="131"/>
      <c r="AK51" s="131"/>
      <c r="AL51" s="131"/>
      <c r="AM51" s="131"/>
      <c r="AN51" s="131"/>
      <c r="AO51" s="131"/>
      <c r="AP51" s="131"/>
      <c r="AQ51" s="131"/>
      <c r="AR51" s="131"/>
      <c r="AS51" s="131"/>
      <c r="AT51" s="131"/>
      <c r="AU51" s="131"/>
      <c r="AV51" s="131"/>
      <c r="AW51" s="131"/>
      <c r="AX51" s="131"/>
      <c r="AY51" s="131"/>
      <c r="AZ51" s="131"/>
      <c r="BA51" s="131"/>
      <c r="BB51" s="131"/>
      <c r="BC51" s="131"/>
      <c r="BD51" s="131"/>
      <c r="BE51" s="131"/>
      <c r="BF51" s="131"/>
    </row>
    <row r="52" spans="1:58">
      <c r="A52" s="1"/>
      <c r="B52" s="1"/>
      <c r="C52" s="1"/>
      <c r="D52" s="1"/>
      <c r="E52" s="1"/>
      <c r="F52" s="1"/>
      <c r="G52" s="1"/>
      <c r="H52" s="1"/>
      <c r="I52" s="1"/>
      <c r="J52" s="1"/>
      <c r="K52" s="1"/>
      <c r="L52" s="1"/>
      <c r="M52" s="1"/>
      <c r="N52" s="1"/>
      <c r="O52" s="1"/>
      <c r="P52" s="1"/>
      <c r="Q52" s="1"/>
      <c r="R52" s="1"/>
      <c r="S52" s="1"/>
      <c r="T52" s="1"/>
      <c r="U52" s="1"/>
      <c r="V52" s="1"/>
      <c r="Y52" s="131"/>
      <c r="Z52" s="131"/>
      <c r="AA52" s="131"/>
      <c r="AB52" s="131"/>
      <c r="AC52" s="131"/>
      <c r="AD52" s="131"/>
      <c r="AE52" s="131"/>
      <c r="AF52" s="131"/>
      <c r="AG52" s="131"/>
      <c r="AH52" s="131"/>
      <c r="AI52" s="131"/>
      <c r="AJ52" s="131"/>
      <c r="AK52" s="131"/>
      <c r="AL52" s="131"/>
      <c r="AM52" s="131"/>
      <c r="AN52" s="131"/>
      <c r="AO52" s="131"/>
      <c r="AP52" s="131"/>
      <c r="AQ52" s="131"/>
      <c r="AR52" s="131"/>
      <c r="AS52" s="131"/>
      <c r="AT52" s="131"/>
      <c r="AU52" s="131"/>
      <c r="AV52" s="131"/>
      <c r="AW52" s="131"/>
      <c r="AX52" s="131"/>
      <c r="AY52" s="131"/>
      <c r="AZ52" s="131"/>
      <c r="BA52" s="131"/>
      <c r="BB52" s="131"/>
      <c r="BC52" s="131"/>
      <c r="BD52" s="131"/>
      <c r="BE52" s="131"/>
      <c r="BF52" s="131"/>
    </row>
    <row r="53" spans="1:58">
      <c r="A53" s="1"/>
      <c r="B53" s="1"/>
      <c r="C53" s="1"/>
      <c r="D53" s="1"/>
      <c r="E53" s="1"/>
      <c r="F53" s="1"/>
      <c r="G53" s="1"/>
      <c r="H53" s="1"/>
      <c r="I53" s="1"/>
      <c r="J53" s="1"/>
      <c r="K53" s="1"/>
      <c r="L53" s="1"/>
      <c r="M53" s="1"/>
      <c r="N53" s="1"/>
      <c r="O53" s="1"/>
      <c r="P53" s="1"/>
      <c r="Q53" s="1"/>
      <c r="R53" s="1"/>
      <c r="S53" s="1"/>
      <c r="T53" s="1"/>
      <c r="U53" s="1"/>
      <c r="V53" s="1"/>
      <c r="Y53" s="131"/>
      <c r="Z53" s="131"/>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c r="AX53" s="131"/>
      <c r="AY53" s="131"/>
      <c r="AZ53" s="131"/>
      <c r="BA53" s="131"/>
      <c r="BB53" s="131"/>
      <c r="BC53" s="131"/>
      <c r="BD53" s="131"/>
      <c r="BE53" s="131"/>
      <c r="BF53" s="131"/>
    </row>
    <row r="54" spans="1:58">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row>
    <row r="55" spans="1:58">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row>
    <row r="56" spans="1:58">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c r="AX56" s="131"/>
      <c r="AY56" s="131"/>
      <c r="AZ56" s="131"/>
      <c r="BA56" s="131"/>
      <c r="BB56" s="131"/>
      <c r="BC56" s="131"/>
      <c r="BD56" s="131"/>
      <c r="BE56" s="131"/>
      <c r="BF56" s="131"/>
    </row>
    <row r="57" spans="1:58">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31"/>
      <c r="AW57" s="131"/>
      <c r="AX57" s="131"/>
      <c r="AY57" s="131"/>
      <c r="AZ57" s="131"/>
      <c r="BA57" s="131"/>
      <c r="BB57" s="131"/>
      <c r="BC57" s="131"/>
      <c r="BD57" s="131"/>
      <c r="BE57" s="131"/>
      <c r="BF57" s="131"/>
    </row>
    <row r="58" spans="1:58">
      <c r="Y58" s="131"/>
      <c r="Z58" s="131"/>
      <c r="AA58" s="131"/>
      <c r="AB58" s="131"/>
      <c r="AC58" s="131"/>
      <c r="AD58" s="131"/>
      <c r="AE58" s="131"/>
      <c r="AF58" s="131"/>
      <c r="AG58" s="131"/>
      <c r="AH58" s="131"/>
      <c r="AI58" s="131"/>
      <c r="AJ58" s="131"/>
      <c r="AK58" s="131"/>
      <c r="AL58" s="131"/>
      <c r="AM58" s="131"/>
      <c r="AN58" s="131"/>
      <c r="AO58" s="131"/>
      <c r="AP58" s="131"/>
      <c r="AQ58" s="131"/>
      <c r="AR58" s="131"/>
      <c r="AS58" s="131"/>
      <c r="AT58" s="131"/>
      <c r="AU58" s="131"/>
      <c r="AV58" s="131"/>
      <c r="AW58" s="131"/>
      <c r="AX58" s="131"/>
      <c r="AY58" s="131"/>
      <c r="AZ58" s="131"/>
      <c r="BA58" s="131"/>
      <c r="BB58" s="131"/>
      <c r="BC58" s="131"/>
      <c r="BD58" s="131"/>
      <c r="BE58" s="131"/>
      <c r="BF58" s="131"/>
    </row>
    <row r="59" spans="1:58">
      <c r="Y59" s="131"/>
      <c r="Z59" s="131"/>
      <c r="AA59" s="131"/>
      <c r="AB59" s="131"/>
      <c r="AC59" s="131"/>
      <c r="AD59" s="131"/>
      <c r="AE59" s="131"/>
      <c r="AF59" s="131"/>
      <c r="AG59" s="131"/>
      <c r="AH59" s="131"/>
      <c r="AI59" s="131"/>
      <c r="AJ59" s="131"/>
      <c r="AK59" s="131"/>
      <c r="AL59" s="131"/>
      <c r="AM59" s="131"/>
      <c r="AN59" s="131"/>
      <c r="AO59" s="131"/>
      <c r="AP59" s="131"/>
      <c r="AQ59" s="131"/>
      <c r="AR59" s="131"/>
      <c r="AS59" s="131"/>
      <c r="AT59" s="131"/>
      <c r="AU59" s="131"/>
      <c r="AV59" s="131"/>
      <c r="AW59" s="131"/>
      <c r="AX59" s="131"/>
      <c r="AY59" s="131"/>
      <c r="AZ59" s="131"/>
      <c r="BA59" s="131"/>
      <c r="BB59" s="131"/>
      <c r="BC59" s="131"/>
      <c r="BD59" s="131"/>
      <c r="BE59" s="131"/>
      <c r="BF59" s="131"/>
    </row>
    <row r="60" spans="1:58">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1"/>
      <c r="AU60" s="131"/>
      <c r="AV60" s="131"/>
      <c r="AW60" s="131"/>
      <c r="AX60" s="131"/>
      <c r="AY60" s="131"/>
      <c r="AZ60" s="131"/>
      <c r="BA60" s="131"/>
      <c r="BB60" s="131"/>
      <c r="BC60" s="131"/>
      <c r="BD60" s="131"/>
      <c r="BE60" s="131"/>
      <c r="BF60" s="131"/>
    </row>
    <row r="61" spans="1:58">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row>
    <row r="62" spans="1:58">
      <c r="Y62" s="131"/>
      <c r="Z62" s="131"/>
      <c r="AA62" s="131"/>
      <c r="AB62" s="131"/>
      <c r="AC62" s="131"/>
      <c r="AD62" s="131"/>
      <c r="AE62" s="131"/>
      <c r="AF62" s="131"/>
      <c r="AG62" s="131"/>
      <c r="AH62" s="131"/>
      <c r="AI62" s="131"/>
      <c r="AJ62" s="131"/>
      <c r="AK62" s="131"/>
      <c r="AL62" s="131"/>
      <c r="AM62" s="131"/>
      <c r="AN62" s="131"/>
      <c r="AO62" s="131"/>
      <c r="AP62" s="131"/>
      <c r="AQ62" s="131"/>
      <c r="AR62" s="131"/>
      <c r="AS62" s="131"/>
      <c r="AT62" s="131"/>
      <c r="AU62" s="131"/>
      <c r="AV62" s="131"/>
      <c r="AW62" s="131"/>
      <c r="AX62" s="131"/>
      <c r="AY62" s="131"/>
      <c r="AZ62" s="131"/>
      <c r="BA62" s="131"/>
      <c r="BB62" s="131"/>
      <c r="BC62" s="131"/>
      <c r="BD62" s="131"/>
      <c r="BE62" s="131"/>
      <c r="BF62" s="131"/>
    </row>
    <row r="63" spans="1:58">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row>
    <row r="64" spans="1:58">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row>
    <row r="65" spans="25:58">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1"/>
      <c r="AZ65" s="131"/>
      <c r="BA65" s="131"/>
      <c r="BB65" s="131"/>
      <c r="BC65" s="131"/>
      <c r="BD65" s="131"/>
      <c r="BE65" s="131"/>
      <c r="BF65" s="131"/>
    </row>
    <row r="66" spans="25:58">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1"/>
      <c r="AY66" s="131"/>
      <c r="AZ66" s="131"/>
      <c r="BA66" s="131"/>
      <c r="BB66" s="131"/>
      <c r="BC66" s="131"/>
      <c r="BD66" s="131"/>
      <c r="BE66" s="131"/>
      <c r="BF66" s="131"/>
    </row>
    <row r="67" spans="25:58">
      <c r="Y67" s="131"/>
      <c r="Z67" s="131"/>
      <c r="AA67" s="131"/>
      <c r="AB67" s="131"/>
      <c r="AC67" s="131"/>
      <c r="AD67" s="131"/>
      <c r="AE67" s="131"/>
      <c r="AF67" s="131"/>
      <c r="AG67" s="131"/>
      <c r="AH67" s="131"/>
      <c r="AI67" s="131"/>
      <c r="AJ67" s="131"/>
      <c r="AK67" s="131"/>
      <c r="AL67" s="131"/>
      <c r="AM67" s="131"/>
      <c r="AN67" s="131"/>
      <c r="AO67" s="131"/>
      <c r="AP67" s="131"/>
      <c r="AQ67" s="131"/>
      <c r="AR67" s="131"/>
      <c r="AS67" s="131"/>
      <c r="AT67" s="131"/>
      <c r="AU67" s="131"/>
      <c r="AV67" s="131"/>
      <c r="AW67" s="131"/>
      <c r="AX67" s="131"/>
      <c r="AY67" s="131"/>
      <c r="AZ67" s="131"/>
      <c r="BA67" s="131"/>
      <c r="BB67" s="131"/>
      <c r="BC67" s="131"/>
      <c r="BD67" s="131"/>
      <c r="BE67" s="131"/>
      <c r="BF67" s="131"/>
    </row>
    <row r="68" spans="25:58">
      <c r="Y68" s="131"/>
      <c r="Z68" s="131"/>
      <c r="AA68" s="1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1"/>
    </row>
    <row r="69" spans="25:58">
      <c r="Y69" s="131"/>
      <c r="Z69" s="131"/>
      <c r="AA69" s="131"/>
      <c r="AB69" s="131"/>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c r="AZ69" s="131"/>
      <c r="BA69" s="131"/>
      <c r="BB69" s="131"/>
      <c r="BC69" s="131"/>
      <c r="BD69" s="131"/>
      <c r="BE69" s="131"/>
      <c r="BF69" s="131"/>
    </row>
    <row r="70" spans="25:58">
      <c r="Y70" s="131"/>
      <c r="Z70" s="131"/>
      <c r="AA70" s="131"/>
      <c r="AB70" s="131"/>
      <c r="AC70" s="131"/>
      <c r="AD70" s="131"/>
      <c r="AE70" s="131"/>
      <c r="AF70" s="131"/>
      <c r="AG70" s="131"/>
      <c r="AH70" s="131"/>
      <c r="AI70" s="131"/>
      <c r="AJ70" s="131"/>
      <c r="AK70" s="131"/>
      <c r="AL70" s="131"/>
      <c r="AM70" s="131"/>
      <c r="AN70" s="131"/>
      <c r="AO70" s="131"/>
      <c r="AP70" s="131"/>
      <c r="AQ70" s="131"/>
      <c r="AR70" s="131"/>
      <c r="AS70" s="131"/>
      <c r="AT70" s="131"/>
      <c r="AU70" s="131"/>
      <c r="AV70" s="131"/>
      <c r="AW70" s="131"/>
      <c r="AX70" s="131"/>
      <c r="AY70" s="131"/>
      <c r="AZ70" s="131"/>
      <c r="BA70" s="131"/>
      <c r="BB70" s="131"/>
      <c r="BC70" s="131"/>
      <c r="BD70" s="131"/>
      <c r="BE70" s="131"/>
      <c r="BF70" s="131"/>
    </row>
    <row r="71" spans="25:58">
      <c r="Y71" s="131"/>
      <c r="Z71" s="131"/>
      <c r="AA71" s="131"/>
      <c r="AB71" s="131"/>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row>
    <row r="72" spans="25:58">
      <c r="Y72" s="131"/>
      <c r="Z72" s="131"/>
      <c r="AA72" s="131"/>
      <c r="AB72" s="131"/>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1"/>
    </row>
    <row r="73" spans="25:58">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row>
    <row r="74" spans="25:58">
      <c r="Y74" s="131"/>
      <c r="Z74" s="131"/>
      <c r="AA74" s="131"/>
      <c r="AB74" s="131"/>
      <c r="AC74" s="131"/>
      <c r="AD74" s="131"/>
      <c r="AE74" s="131"/>
      <c r="AF74" s="131"/>
      <c r="AG74" s="131"/>
      <c r="AH74" s="131"/>
      <c r="AI74" s="131"/>
      <c r="AJ74" s="131"/>
      <c r="AK74" s="131"/>
      <c r="AL74" s="131"/>
      <c r="AM74" s="131"/>
      <c r="AN74" s="131"/>
      <c r="AO74" s="131"/>
      <c r="AP74" s="131"/>
      <c r="AQ74" s="131"/>
      <c r="AR74" s="131"/>
      <c r="AS74" s="131"/>
      <c r="AT74" s="131"/>
      <c r="AU74" s="131"/>
      <c r="AV74" s="131"/>
      <c r="AW74" s="131"/>
      <c r="AX74" s="131"/>
      <c r="AY74" s="131"/>
      <c r="AZ74" s="131"/>
      <c r="BA74" s="131"/>
      <c r="BB74" s="131"/>
      <c r="BC74" s="131"/>
      <c r="BD74" s="131"/>
      <c r="BE74" s="131"/>
      <c r="BF74" s="131"/>
    </row>
    <row r="75" spans="25:58">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row>
    <row r="76" spans="25:58">
      <c r="Y76" s="131"/>
      <c r="Z76" s="131"/>
      <c r="AA76" s="131"/>
      <c r="AB76" s="131"/>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131"/>
      <c r="BC76" s="131"/>
      <c r="BD76" s="131"/>
      <c r="BE76" s="131"/>
      <c r="BF76" s="131"/>
    </row>
    <row r="77" spans="25:58">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row>
    <row r="78" spans="25:58">
      <c r="Y78" s="131"/>
      <c r="Z78" s="131"/>
      <c r="AA78" s="131"/>
      <c r="AB78" s="131"/>
      <c r="AC78" s="131"/>
      <c r="AD78" s="131"/>
      <c r="AE78" s="131"/>
      <c r="AF78" s="131"/>
      <c r="AG78" s="131"/>
      <c r="AH78" s="131"/>
      <c r="AI78" s="131"/>
      <c r="AJ78" s="131"/>
      <c r="AK78" s="131"/>
      <c r="AL78" s="131"/>
      <c r="AM78" s="131"/>
      <c r="AN78" s="131"/>
      <c r="AO78" s="131"/>
      <c r="AP78" s="131"/>
      <c r="AQ78" s="131"/>
      <c r="AR78" s="131"/>
      <c r="AS78" s="131"/>
      <c r="AT78" s="131"/>
      <c r="AU78" s="131"/>
      <c r="AV78" s="131"/>
      <c r="AW78" s="131"/>
      <c r="AX78" s="131"/>
      <c r="AY78" s="131"/>
      <c r="AZ78" s="131"/>
      <c r="BA78" s="131"/>
      <c r="BB78" s="131"/>
      <c r="BC78" s="131"/>
      <c r="BD78" s="131"/>
      <c r="BE78" s="131"/>
      <c r="BF78" s="131"/>
    </row>
    <row r="79" spans="25:58">
      <c r="Y79" s="131"/>
      <c r="Z79" s="131"/>
      <c r="AA79" s="131"/>
      <c r="AB79" s="131"/>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131"/>
      <c r="BC79" s="131"/>
      <c r="BD79" s="131"/>
      <c r="BE79" s="131"/>
      <c r="BF79" s="131"/>
    </row>
    <row r="80" spans="25:58">
      <c r="Y80" s="131"/>
      <c r="Z80" s="131"/>
      <c r="AA80" s="131"/>
      <c r="AB80" s="131"/>
      <c r="AC80" s="131"/>
      <c r="AD80" s="131"/>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131"/>
      <c r="BC80" s="131"/>
      <c r="BD80" s="131"/>
      <c r="BE80" s="131"/>
      <c r="BF80" s="131"/>
    </row>
    <row r="81" spans="25:58">
      <c r="Y81" s="131"/>
      <c r="Z81" s="131"/>
      <c r="AA81" s="131"/>
      <c r="AB81" s="131"/>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row>
    <row r="82" spans="25:58">
      <c r="Y82" s="131"/>
      <c r="Z82" s="131"/>
      <c r="AA82" s="131"/>
      <c r="AB82" s="131"/>
      <c r="AC82" s="131"/>
      <c r="AD82" s="131"/>
      <c r="AE82" s="131"/>
      <c r="AF82" s="131"/>
      <c r="AG82" s="131"/>
      <c r="AH82" s="131"/>
      <c r="AI82" s="131"/>
      <c r="AJ82" s="131"/>
      <c r="AK82" s="131"/>
      <c r="AL82" s="131"/>
      <c r="AM82" s="131"/>
      <c r="AN82" s="131"/>
      <c r="AO82" s="131"/>
      <c r="AP82" s="131"/>
      <c r="AQ82" s="131"/>
      <c r="AR82" s="131"/>
      <c r="AS82" s="131"/>
      <c r="AT82" s="131"/>
      <c r="AU82" s="131"/>
      <c r="AV82" s="131"/>
      <c r="AW82" s="131"/>
      <c r="AX82" s="131"/>
      <c r="AY82" s="131"/>
      <c r="AZ82" s="131"/>
      <c r="BA82" s="131"/>
      <c r="BB82" s="131"/>
      <c r="BC82" s="131"/>
      <c r="BD82" s="131"/>
      <c r="BE82" s="131"/>
      <c r="BF82" s="131"/>
    </row>
    <row r="83" spans="25:58">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row>
    <row r="84" spans="25:58">
      <c r="Y84" s="131"/>
      <c r="Z84" s="131"/>
      <c r="AA84" s="131"/>
      <c r="AB84" s="131"/>
      <c r="AC84" s="131"/>
      <c r="AD84" s="131"/>
      <c r="AE84" s="131"/>
      <c r="AF84" s="131"/>
      <c r="AG84" s="131"/>
      <c r="AH84" s="131"/>
      <c r="AI84" s="131"/>
      <c r="AJ84" s="131"/>
      <c r="AK84" s="131"/>
      <c r="AL84" s="131"/>
      <c r="AM84" s="131"/>
      <c r="AN84" s="131"/>
      <c r="AO84" s="131"/>
      <c r="AP84" s="131"/>
      <c r="AQ84" s="131"/>
      <c r="AR84" s="131"/>
      <c r="AS84" s="131"/>
      <c r="AT84" s="131"/>
      <c r="AU84" s="131"/>
      <c r="AV84" s="131"/>
      <c r="AW84" s="131"/>
      <c r="AX84" s="131"/>
      <c r="AY84" s="131"/>
      <c r="AZ84" s="131"/>
      <c r="BA84" s="131"/>
      <c r="BB84" s="131"/>
      <c r="BC84" s="131"/>
      <c r="BD84" s="131"/>
      <c r="BE84" s="131"/>
      <c r="BF84" s="131"/>
    </row>
    <row r="85" spans="25:58">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row>
    <row r="86" spans="25:58">
      <c r="Y86" s="131"/>
      <c r="Z86" s="131"/>
      <c r="AA86" s="131"/>
      <c r="AB86" s="131"/>
      <c r="AC86" s="131"/>
      <c r="AD86" s="131"/>
      <c r="AE86" s="131"/>
      <c r="AF86" s="131"/>
      <c r="AG86" s="131"/>
      <c r="AH86" s="131"/>
      <c r="AI86" s="131"/>
      <c r="AJ86" s="131"/>
      <c r="AK86" s="131"/>
      <c r="AL86" s="131"/>
      <c r="AM86" s="131"/>
      <c r="AN86" s="131"/>
      <c r="AO86" s="131"/>
      <c r="AP86" s="131"/>
      <c r="AQ86" s="131"/>
      <c r="AR86" s="131"/>
      <c r="AS86" s="131"/>
      <c r="AT86" s="131"/>
      <c r="AU86" s="131"/>
      <c r="AV86" s="131"/>
      <c r="AW86" s="131"/>
      <c r="AX86" s="131"/>
      <c r="AY86" s="131"/>
      <c r="AZ86" s="131"/>
      <c r="BA86" s="131"/>
      <c r="BB86" s="131"/>
      <c r="BC86" s="131"/>
      <c r="BD86" s="131"/>
      <c r="BE86" s="131"/>
      <c r="BF86" s="131"/>
    </row>
    <row r="87" spans="25:58">
      <c r="Y87" s="131"/>
      <c r="Z87" s="131"/>
      <c r="AA87" s="131"/>
      <c r="AB87" s="131"/>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131"/>
      <c r="BC87" s="131"/>
      <c r="BD87" s="131"/>
      <c r="BE87" s="131"/>
      <c r="BF87" s="131"/>
    </row>
    <row r="88" spans="25:58">
      <c r="Y88" s="131"/>
      <c r="Z88" s="131"/>
      <c r="AA88" s="131"/>
      <c r="AB88" s="131"/>
      <c r="AC88" s="131"/>
      <c r="AD88" s="131"/>
      <c r="AE88" s="131"/>
      <c r="AF88" s="131"/>
      <c r="AG88" s="131"/>
      <c r="AH88" s="131"/>
      <c r="AI88" s="131"/>
      <c r="AJ88" s="131"/>
      <c r="AK88" s="131"/>
      <c r="AL88" s="131"/>
      <c r="AM88" s="131"/>
      <c r="AN88" s="131"/>
      <c r="AO88" s="131"/>
      <c r="AP88" s="131"/>
      <c r="AQ88" s="131"/>
      <c r="AR88" s="131"/>
      <c r="AS88" s="131"/>
      <c r="AT88" s="131"/>
      <c r="AU88" s="131"/>
      <c r="AV88" s="131"/>
      <c r="AW88" s="131"/>
      <c r="AX88" s="131"/>
      <c r="AY88" s="131"/>
      <c r="AZ88" s="131"/>
      <c r="BA88" s="131"/>
      <c r="BB88" s="131"/>
      <c r="BC88" s="131"/>
      <c r="BD88" s="131"/>
      <c r="BE88" s="131"/>
      <c r="BF88" s="131"/>
    </row>
    <row r="89" spans="25:58">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row>
    <row r="90" spans="25:58">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row>
    <row r="91" spans="25:58">
      <c r="Y91" s="131"/>
      <c r="Z91" s="131"/>
      <c r="AA91" s="131"/>
      <c r="AB91" s="131"/>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131"/>
      <c r="BC91" s="131"/>
      <c r="BD91" s="131"/>
      <c r="BE91" s="131"/>
      <c r="BF91" s="131"/>
    </row>
    <row r="92" spans="25:58">
      <c r="Y92" s="131"/>
      <c r="Z92" s="131"/>
      <c r="AA92" s="131"/>
      <c r="AB92" s="131"/>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131"/>
      <c r="BC92" s="131"/>
      <c r="BD92" s="131"/>
      <c r="BE92" s="131"/>
      <c r="BF92" s="131"/>
    </row>
    <row r="93" spans="25:58">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row>
    <row r="94" spans="25:58">
      <c r="Y94" s="131"/>
      <c r="Z94" s="131"/>
      <c r="AA94" s="131"/>
      <c r="AB94" s="131"/>
      <c r="AC94" s="131"/>
      <c r="AD94" s="131"/>
      <c r="AE94" s="131"/>
      <c r="AF94" s="131"/>
      <c r="AG94" s="131"/>
      <c r="AH94" s="131"/>
      <c r="AI94" s="131"/>
      <c r="AJ94" s="131"/>
      <c r="AK94" s="131"/>
      <c r="AL94" s="131"/>
      <c r="AM94" s="131"/>
      <c r="AN94" s="131"/>
      <c r="AO94" s="131"/>
      <c r="AP94" s="131"/>
      <c r="AQ94" s="131"/>
      <c r="AR94" s="131"/>
      <c r="AS94" s="131"/>
      <c r="AT94" s="131"/>
      <c r="AU94" s="131"/>
      <c r="AV94" s="131"/>
      <c r="AW94" s="131"/>
      <c r="AX94" s="131"/>
      <c r="AY94" s="131"/>
      <c r="AZ94" s="131"/>
      <c r="BA94" s="131"/>
      <c r="BB94" s="131"/>
      <c r="BC94" s="131"/>
      <c r="BD94" s="131"/>
      <c r="BE94" s="131"/>
      <c r="BF94" s="131"/>
    </row>
    <row r="95" spans="25:58">
      <c r="Y95" s="131"/>
      <c r="Z95" s="131"/>
      <c r="AA95" s="131"/>
      <c r="AB95" s="131"/>
      <c r="AC95" s="131"/>
      <c r="AD95" s="131"/>
      <c r="AE95" s="131"/>
      <c r="AF95" s="131"/>
      <c r="AG95" s="131"/>
      <c r="AH95" s="131"/>
      <c r="AI95" s="131"/>
      <c r="AJ95" s="131"/>
      <c r="AK95" s="131"/>
      <c r="AL95" s="131"/>
      <c r="AM95" s="131"/>
      <c r="AN95" s="131"/>
      <c r="AO95" s="131"/>
      <c r="AP95" s="131"/>
      <c r="AQ95" s="131"/>
      <c r="AR95" s="131"/>
      <c r="AS95" s="131"/>
      <c r="AT95" s="131"/>
      <c r="AU95" s="131"/>
      <c r="AV95" s="131"/>
      <c r="AW95" s="131"/>
      <c r="AX95" s="131"/>
      <c r="AY95" s="131"/>
      <c r="AZ95" s="131"/>
      <c r="BA95" s="131"/>
      <c r="BB95" s="131"/>
      <c r="BC95" s="131"/>
      <c r="BD95" s="131"/>
      <c r="BE95" s="131"/>
      <c r="BF95" s="131"/>
    </row>
    <row r="96" spans="25:58">
      <c r="Y96" s="131"/>
      <c r="Z96" s="131"/>
      <c r="AA96" s="131"/>
      <c r="AB96" s="131"/>
      <c r="AC96" s="131"/>
      <c r="AD96" s="131"/>
      <c r="AE96" s="131"/>
      <c r="AF96" s="131"/>
      <c r="AG96" s="131"/>
      <c r="AH96" s="131"/>
      <c r="AI96" s="131"/>
      <c r="AJ96" s="131"/>
      <c r="AK96" s="131"/>
      <c r="AL96" s="131"/>
      <c r="AM96" s="131"/>
      <c r="AN96" s="131"/>
      <c r="AO96" s="131"/>
      <c r="AP96" s="131"/>
      <c r="AQ96" s="131"/>
      <c r="AR96" s="131"/>
      <c r="AS96" s="131"/>
      <c r="AT96" s="131"/>
      <c r="AU96" s="131"/>
      <c r="AV96" s="131"/>
      <c r="AW96" s="131"/>
      <c r="AX96" s="131"/>
      <c r="AY96" s="131"/>
      <c r="AZ96" s="131"/>
      <c r="BA96" s="131"/>
      <c r="BB96" s="131"/>
      <c r="BC96" s="131"/>
      <c r="BD96" s="131"/>
      <c r="BE96" s="131"/>
      <c r="BF96" s="131"/>
    </row>
    <row r="97" spans="25:58">
      <c r="Y97" s="131"/>
      <c r="Z97" s="131"/>
      <c r="AA97" s="131"/>
      <c r="AB97" s="131"/>
      <c r="AC97" s="131"/>
      <c r="AD97" s="131"/>
      <c r="AE97" s="131"/>
      <c r="AF97" s="131"/>
      <c r="AG97" s="131"/>
      <c r="AH97" s="131"/>
      <c r="AI97" s="131"/>
      <c r="AJ97" s="131"/>
      <c r="AK97" s="131"/>
      <c r="AL97" s="131"/>
      <c r="AM97" s="131"/>
      <c r="AN97" s="131"/>
      <c r="AO97" s="131"/>
      <c r="AP97" s="131"/>
      <c r="AQ97" s="131"/>
      <c r="AR97" s="131"/>
      <c r="AS97" s="131"/>
      <c r="AT97" s="131"/>
      <c r="AU97" s="131"/>
      <c r="AV97" s="131"/>
      <c r="AW97" s="131"/>
      <c r="AX97" s="131"/>
      <c r="AY97" s="131"/>
      <c r="AZ97" s="131"/>
      <c r="BA97" s="131"/>
      <c r="BB97" s="131"/>
      <c r="BC97" s="131"/>
      <c r="BD97" s="131"/>
      <c r="BE97" s="131"/>
      <c r="BF97" s="131"/>
    </row>
    <row r="98" spans="25:58">
      <c r="Y98" s="131"/>
      <c r="Z98" s="131"/>
      <c r="AA98" s="131"/>
      <c r="AB98" s="131"/>
      <c r="AC98" s="131"/>
      <c r="AD98" s="131"/>
      <c r="AE98" s="131"/>
      <c r="AF98" s="131"/>
      <c r="AG98" s="131"/>
      <c r="AH98" s="131"/>
      <c r="AI98" s="131"/>
      <c r="AJ98" s="131"/>
      <c r="AK98" s="131"/>
      <c r="AL98" s="131"/>
      <c r="AM98" s="131"/>
      <c r="AN98" s="131"/>
      <c r="AO98" s="131"/>
      <c r="AP98" s="131"/>
      <c r="AQ98" s="131"/>
      <c r="AR98" s="131"/>
      <c r="AS98" s="131"/>
      <c r="AT98" s="131"/>
      <c r="AU98" s="131"/>
      <c r="AV98" s="131"/>
      <c r="AW98" s="131"/>
      <c r="AX98" s="131"/>
      <c r="AY98" s="131"/>
      <c r="AZ98" s="131"/>
      <c r="BA98" s="131"/>
      <c r="BB98" s="131"/>
      <c r="BC98" s="131"/>
      <c r="BD98" s="131"/>
      <c r="BE98" s="131"/>
      <c r="BF98" s="131"/>
    </row>
    <row r="99" spans="25:58">
      <c r="Y99" s="131"/>
      <c r="Z99" s="131"/>
      <c r="AA99" s="131"/>
      <c r="AB99" s="131"/>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131"/>
      <c r="BC99" s="131"/>
      <c r="BD99" s="131"/>
      <c r="BE99" s="131"/>
      <c r="BF99" s="131"/>
    </row>
    <row r="100" spans="25:58">
      <c r="Y100" s="131"/>
      <c r="Z100" s="131"/>
      <c r="AA100" s="131"/>
      <c r="AB100" s="131"/>
      <c r="AC100" s="131"/>
      <c r="AD100" s="131"/>
      <c r="AE100" s="131"/>
      <c r="AF100" s="131"/>
      <c r="AG100" s="131"/>
      <c r="AH100" s="131"/>
      <c r="AI100" s="131"/>
      <c r="AJ100" s="131"/>
      <c r="AK100" s="131"/>
      <c r="AL100" s="131"/>
      <c r="AM100" s="131"/>
      <c r="AN100" s="131"/>
      <c r="AO100" s="131"/>
      <c r="AP100" s="131"/>
      <c r="AQ100" s="131"/>
      <c r="AR100" s="131"/>
      <c r="AS100" s="131"/>
      <c r="AT100" s="131"/>
      <c r="AU100" s="131"/>
      <c r="AV100" s="131"/>
      <c r="AW100" s="131"/>
      <c r="AX100" s="131"/>
      <c r="AY100" s="131"/>
      <c r="AZ100" s="131"/>
      <c r="BA100" s="131"/>
      <c r="BB100" s="131"/>
      <c r="BC100" s="131"/>
      <c r="BD100" s="131"/>
      <c r="BE100" s="131"/>
      <c r="BF100" s="131"/>
    </row>
    <row r="101" spans="25:58">
      <c r="Y101" s="131"/>
      <c r="Z101" s="131"/>
      <c r="AA101" s="131"/>
      <c r="AB101" s="131"/>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c r="AZ101" s="131"/>
      <c r="BA101" s="131"/>
      <c r="BB101" s="131"/>
      <c r="BC101" s="131"/>
      <c r="BD101" s="131"/>
      <c r="BE101" s="131"/>
      <c r="BF101" s="131"/>
    </row>
    <row r="102" spans="25:58">
      <c r="Y102" s="131"/>
      <c r="Z102" s="131"/>
      <c r="AA102" s="131"/>
      <c r="AB102" s="131"/>
      <c r="AC102" s="131"/>
      <c r="AD102" s="131"/>
      <c r="AE102" s="131"/>
      <c r="AF102" s="131"/>
      <c r="AG102" s="131"/>
      <c r="AH102" s="131"/>
      <c r="AI102" s="131"/>
      <c r="AJ102" s="131"/>
      <c r="AK102" s="131"/>
      <c r="AL102" s="131"/>
      <c r="AM102" s="131"/>
      <c r="AN102" s="131"/>
      <c r="AO102" s="131"/>
      <c r="AP102" s="131"/>
      <c r="AQ102" s="131"/>
      <c r="AR102" s="131"/>
      <c r="AS102" s="131"/>
      <c r="AT102" s="131"/>
      <c r="AU102" s="131"/>
      <c r="AV102" s="131"/>
      <c r="AW102" s="131"/>
      <c r="AX102" s="131"/>
      <c r="AY102" s="131"/>
      <c r="AZ102" s="131"/>
      <c r="BA102" s="131"/>
      <c r="BB102" s="131"/>
      <c r="BC102" s="131"/>
      <c r="BD102" s="131"/>
      <c r="BE102" s="131"/>
      <c r="BF102" s="131"/>
    </row>
    <row r="103" spans="25:58">
      <c r="Y103" s="131"/>
      <c r="Z103" s="131"/>
      <c r="AA103" s="131"/>
      <c r="AB103" s="131"/>
      <c r="AC103" s="131"/>
      <c r="AD103" s="131"/>
      <c r="AE103" s="131"/>
      <c r="AF103" s="131"/>
      <c r="AG103" s="131"/>
      <c r="AH103" s="131"/>
      <c r="AI103" s="131"/>
      <c r="AJ103" s="131"/>
      <c r="AK103" s="131"/>
      <c r="AL103" s="131"/>
      <c r="AM103" s="131"/>
      <c r="AN103" s="131"/>
      <c r="AO103" s="131"/>
      <c r="AP103" s="131"/>
      <c r="AQ103" s="131"/>
      <c r="AR103" s="131"/>
      <c r="AS103" s="131"/>
      <c r="AT103" s="131"/>
      <c r="AU103" s="131"/>
      <c r="AV103" s="131"/>
      <c r="AW103" s="131"/>
      <c r="AX103" s="131"/>
      <c r="AY103" s="131"/>
      <c r="AZ103" s="131"/>
      <c r="BA103" s="131"/>
      <c r="BB103" s="131"/>
      <c r="BC103" s="131"/>
      <c r="BD103" s="131"/>
      <c r="BE103" s="131"/>
      <c r="BF103" s="131"/>
    </row>
    <row r="104" spans="25:58">
      <c r="Y104" s="131"/>
      <c r="Z104" s="131"/>
      <c r="AA104" s="131"/>
      <c r="AB104" s="131"/>
      <c r="AC104" s="131"/>
      <c r="AD104" s="131"/>
      <c r="AE104" s="131"/>
      <c r="AF104" s="131"/>
      <c r="AG104" s="131"/>
      <c r="AH104" s="131"/>
      <c r="AI104" s="131"/>
      <c r="AJ104" s="131"/>
      <c r="AK104" s="131"/>
      <c r="AL104" s="131"/>
      <c r="AM104" s="131"/>
      <c r="AN104" s="131"/>
      <c r="AO104" s="131"/>
      <c r="AP104" s="131"/>
      <c r="AQ104" s="131"/>
      <c r="AR104" s="131"/>
      <c r="AS104" s="131"/>
      <c r="AT104" s="131"/>
      <c r="AU104" s="131"/>
      <c r="AV104" s="131"/>
      <c r="AW104" s="131"/>
      <c r="AX104" s="131"/>
      <c r="AY104" s="131"/>
      <c r="AZ104" s="131"/>
      <c r="BA104" s="131"/>
      <c r="BB104" s="131"/>
      <c r="BC104" s="131"/>
      <c r="BD104" s="131"/>
      <c r="BE104" s="131"/>
      <c r="BF104" s="131"/>
    </row>
    <row r="105" spans="25:58">
      <c r="Y105" s="131"/>
      <c r="Z105" s="131"/>
      <c r="AA105" s="131"/>
      <c r="AB105" s="131"/>
      <c r="AC105" s="131"/>
      <c r="AD105" s="131"/>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c r="AY105" s="131"/>
      <c r="AZ105" s="131"/>
      <c r="BA105" s="131"/>
      <c r="BB105" s="131"/>
      <c r="BC105" s="131"/>
      <c r="BD105" s="131"/>
      <c r="BE105" s="131"/>
      <c r="BF105" s="131"/>
    </row>
    <row r="106" spans="25:58">
      <c r="Y106" s="131"/>
      <c r="Z106" s="131"/>
      <c r="AA106" s="131"/>
      <c r="AB106" s="131"/>
      <c r="AC106" s="131"/>
      <c r="AD106" s="131"/>
      <c r="AE106" s="131"/>
      <c r="AF106" s="131"/>
      <c r="AG106" s="131"/>
      <c r="AH106" s="131"/>
      <c r="AI106" s="131"/>
      <c r="AJ106" s="131"/>
      <c r="AK106" s="131"/>
      <c r="AL106" s="131"/>
      <c r="AM106" s="131"/>
      <c r="AN106" s="131"/>
      <c r="AO106" s="131"/>
      <c r="AP106" s="131"/>
      <c r="AQ106" s="131"/>
      <c r="AR106" s="131"/>
      <c r="AS106" s="131"/>
      <c r="AT106" s="131"/>
      <c r="AU106" s="131"/>
      <c r="AV106" s="131"/>
      <c r="AW106" s="131"/>
      <c r="AX106" s="131"/>
      <c r="AY106" s="131"/>
      <c r="AZ106" s="131"/>
      <c r="BA106" s="131"/>
      <c r="BB106" s="131"/>
      <c r="BC106" s="131"/>
      <c r="BD106" s="131"/>
      <c r="BE106" s="131"/>
      <c r="BF106" s="131"/>
    </row>
    <row r="107" spans="25:58">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row>
    <row r="108" spans="25:58">
      <c r="Y108" s="131"/>
      <c r="Z108" s="131"/>
      <c r="AA108" s="131"/>
      <c r="AB108" s="131"/>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1"/>
      <c r="AY108" s="131"/>
      <c r="AZ108" s="131"/>
      <c r="BA108" s="131"/>
      <c r="BB108" s="131"/>
      <c r="BC108" s="131"/>
      <c r="BD108" s="131"/>
      <c r="BE108" s="131"/>
      <c r="BF108" s="131"/>
    </row>
    <row r="109" spans="25:58">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row>
    <row r="110" spans="25:58">
      <c r="Y110" s="131"/>
      <c r="Z110" s="131"/>
      <c r="AA110" s="131"/>
      <c r="AB110" s="131"/>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1"/>
      <c r="AY110" s="131"/>
      <c r="AZ110" s="131"/>
      <c r="BA110" s="131"/>
      <c r="BB110" s="131"/>
      <c r="BC110" s="131"/>
      <c r="BD110" s="131"/>
      <c r="BE110" s="131"/>
      <c r="BF110" s="131"/>
    </row>
    <row r="111" spans="25:58">
      <c r="Y111" s="131"/>
      <c r="Z111" s="131"/>
      <c r="AA111" s="131"/>
      <c r="AB111" s="131"/>
      <c r="AC111" s="131"/>
      <c r="AD111" s="131"/>
      <c r="AE111" s="131"/>
      <c r="AF111" s="131"/>
      <c r="AG111" s="131"/>
      <c r="AH111" s="131"/>
      <c r="AI111" s="131"/>
      <c r="AJ111" s="131"/>
      <c r="AK111" s="131"/>
      <c r="AL111" s="131"/>
      <c r="AM111" s="131"/>
      <c r="AN111" s="131"/>
      <c r="AO111" s="131"/>
      <c r="AP111" s="131"/>
      <c r="AQ111" s="131"/>
      <c r="AR111" s="131"/>
      <c r="AS111" s="131"/>
      <c r="AT111" s="131"/>
      <c r="AU111" s="131"/>
      <c r="AV111" s="131"/>
      <c r="AW111" s="131"/>
      <c r="AX111" s="131"/>
      <c r="AY111" s="131"/>
      <c r="AZ111" s="131"/>
      <c r="BA111" s="131"/>
      <c r="BB111" s="131"/>
      <c r="BC111" s="131"/>
      <c r="BD111" s="131"/>
      <c r="BE111" s="131"/>
      <c r="BF111" s="131"/>
    </row>
    <row r="112" spans="25:58">
      <c r="Y112" s="131"/>
      <c r="Z112" s="131"/>
      <c r="AA112" s="131"/>
      <c r="AB112" s="131"/>
      <c r="AC112" s="131"/>
      <c r="AD112" s="131"/>
      <c r="AE112" s="131"/>
      <c r="AF112" s="131"/>
      <c r="AG112" s="131"/>
      <c r="AH112" s="131"/>
      <c r="AI112" s="131"/>
      <c r="AJ112" s="131"/>
      <c r="AK112" s="131"/>
      <c r="AL112" s="131"/>
      <c r="AM112" s="131"/>
      <c r="AN112" s="131"/>
      <c r="AO112" s="131"/>
      <c r="AP112" s="131"/>
      <c r="AQ112" s="131"/>
      <c r="AR112" s="131"/>
      <c r="AS112" s="131"/>
      <c r="AT112" s="131"/>
      <c r="AU112" s="131"/>
      <c r="AV112" s="131"/>
      <c r="AW112" s="131"/>
      <c r="AX112" s="131"/>
      <c r="AY112" s="131"/>
      <c r="AZ112" s="131"/>
      <c r="BA112" s="131"/>
      <c r="BB112" s="131"/>
      <c r="BC112" s="131"/>
      <c r="BD112" s="131"/>
      <c r="BE112" s="131"/>
      <c r="BF112" s="131"/>
    </row>
    <row r="113" spans="25:58">
      <c r="Y113" s="131"/>
      <c r="Z113" s="131"/>
      <c r="AA113" s="131"/>
      <c r="AB113" s="131"/>
      <c r="AC113" s="131"/>
      <c r="AD113" s="131"/>
      <c r="AE113" s="131"/>
      <c r="AF113" s="131"/>
      <c r="AG113" s="131"/>
      <c r="AH113" s="131"/>
      <c r="AI113" s="131"/>
      <c r="AJ113" s="131"/>
      <c r="AK113" s="131"/>
      <c r="AL113" s="131"/>
      <c r="AM113" s="131"/>
      <c r="AN113" s="131"/>
      <c r="AO113" s="131"/>
      <c r="AP113" s="131"/>
      <c r="AQ113" s="131"/>
      <c r="AR113" s="131"/>
      <c r="AS113" s="131"/>
      <c r="AT113" s="131"/>
      <c r="AU113" s="131"/>
      <c r="AV113" s="131"/>
      <c r="AW113" s="131"/>
      <c r="AX113" s="131"/>
      <c r="AY113" s="131"/>
      <c r="AZ113" s="131"/>
      <c r="BA113" s="131"/>
      <c r="BB113" s="131"/>
      <c r="BC113" s="131"/>
      <c r="BD113" s="131"/>
      <c r="BE113" s="131"/>
      <c r="BF113" s="131"/>
    </row>
    <row r="114" spans="25:58">
      <c r="Y114" s="131"/>
      <c r="Z114" s="131"/>
      <c r="AA114" s="131"/>
      <c r="AB114" s="131"/>
      <c r="AC114" s="131"/>
      <c r="AD114" s="131"/>
      <c r="AE114" s="131"/>
      <c r="AF114" s="131"/>
      <c r="AG114" s="131"/>
      <c r="AH114" s="131"/>
      <c r="AI114" s="131"/>
      <c r="AJ114" s="131"/>
      <c r="AK114" s="131"/>
      <c r="AL114" s="131"/>
      <c r="AM114" s="131"/>
      <c r="AN114" s="131"/>
      <c r="AO114" s="131"/>
      <c r="AP114" s="131"/>
      <c r="AQ114" s="131"/>
      <c r="AR114" s="131"/>
      <c r="AS114" s="131"/>
      <c r="AT114" s="131"/>
      <c r="AU114" s="131"/>
      <c r="AV114" s="131"/>
      <c r="AW114" s="131"/>
      <c r="AX114" s="131"/>
      <c r="AY114" s="131"/>
      <c r="AZ114" s="131"/>
      <c r="BA114" s="131"/>
      <c r="BB114" s="131"/>
      <c r="BC114" s="131"/>
      <c r="BD114" s="131"/>
      <c r="BE114" s="131"/>
      <c r="BF114" s="131"/>
    </row>
    <row r="115" spans="25:58">
      <c r="Y115" s="131"/>
      <c r="Z115" s="131"/>
      <c r="AA115" s="131"/>
      <c r="AB115" s="131"/>
      <c r="AC115" s="131"/>
      <c r="AD115" s="131"/>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c r="AY115" s="131"/>
      <c r="AZ115" s="131"/>
      <c r="BA115" s="131"/>
      <c r="BB115" s="131"/>
      <c r="BC115" s="131"/>
      <c r="BD115" s="131"/>
      <c r="BE115" s="131"/>
      <c r="BF115" s="131"/>
    </row>
    <row r="116" spans="25:58">
      <c r="Y116" s="131"/>
      <c r="Z116" s="131"/>
      <c r="AA116" s="131"/>
      <c r="AB116" s="131"/>
      <c r="AC116" s="131"/>
      <c r="AD116" s="131"/>
      <c r="AE116" s="131"/>
      <c r="AF116" s="131"/>
      <c r="AG116" s="131"/>
      <c r="AH116" s="131"/>
      <c r="AI116" s="131"/>
      <c r="AJ116" s="131"/>
      <c r="AK116" s="131"/>
      <c r="AL116" s="131"/>
      <c r="AM116" s="131"/>
      <c r="AN116" s="131"/>
      <c r="AO116" s="131"/>
      <c r="AP116" s="131"/>
      <c r="AQ116" s="131"/>
      <c r="AR116" s="131"/>
      <c r="AS116" s="131"/>
      <c r="AT116" s="131"/>
      <c r="AU116" s="131"/>
      <c r="AV116" s="131"/>
      <c r="AW116" s="131"/>
      <c r="AX116" s="131"/>
      <c r="AY116" s="131"/>
      <c r="AZ116" s="131"/>
      <c r="BA116" s="131"/>
      <c r="BB116" s="131"/>
      <c r="BC116" s="131"/>
      <c r="BD116" s="131"/>
      <c r="BE116" s="131"/>
      <c r="BF116" s="131"/>
    </row>
    <row r="117" spans="25:58">
      <c r="Y117" s="131"/>
      <c r="Z117" s="131"/>
      <c r="AA117" s="131"/>
      <c r="AB117" s="131"/>
      <c r="AC117" s="131"/>
      <c r="AD117" s="131"/>
      <c r="AE117" s="131"/>
      <c r="AF117" s="131"/>
      <c r="AG117" s="131"/>
      <c r="AH117" s="131"/>
      <c r="AI117" s="131"/>
      <c r="AJ117" s="131"/>
      <c r="AK117" s="131"/>
      <c r="AL117" s="131"/>
      <c r="AM117" s="131"/>
      <c r="AN117" s="131"/>
      <c r="AO117" s="131"/>
      <c r="AP117" s="131"/>
      <c r="AQ117" s="131"/>
      <c r="AR117" s="131"/>
      <c r="AS117" s="131"/>
      <c r="AT117" s="131"/>
      <c r="AU117" s="131"/>
      <c r="AV117" s="131"/>
      <c r="AW117" s="131"/>
      <c r="AX117" s="131"/>
      <c r="AY117" s="131"/>
      <c r="AZ117" s="131"/>
      <c r="BA117" s="131"/>
      <c r="BB117" s="131"/>
      <c r="BC117" s="131"/>
      <c r="BD117" s="131"/>
      <c r="BE117" s="131"/>
      <c r="BF117" s="131"/>
    </row>
    <row r="118" spans="25:58">
      <c r="Y118" s="131"/>
      <c r="Z118" s="131"/>
      <c r="AA118" s="131"/>
      <c r="AB118" s="131"/>
      <c r="AC118" s="131"/>
      <c r="AD118" s="131"/>
      <c r="AE118" s="131"/>
      <c r="AF118" s="131"/>
      <c r="AG118" s="131"/>
      <c r="AH118" s="131"/>
      <c r="AI118" s="131"/>
      <c r="AJ118" s="131"/>
      <c r="AK118" s="131"/>
      <c r="AL118" s="131"/>
      <c r="AM118" s="131"/>
      <c r="AN118" s="131"/>
      <c r="AO118" s="131"/>
      <c r="AP118" s="131"/>
      <c r="AQ118" s="131"/>
      <c r="AR118" s="131"/>
      <c r="AS118" s="131"/>
      <c r="AT118" s="131"/>
      <c r="AU118" s="131"/>
      <c r="AV118" s="131"/>
      <c r="AW118" s="131"/>
      <c r="AX118" s="131"/>
      <c r="AY118" s="131"/>
      <c r="AZ118" s="131"/>
      <c r="BA118" s="131"/>
      <c r="BB118" s="131"/>
      <c r="BC118" s="131"/>
      <c r="BD118" s="131"/>
      <c r="BE118" s="131"/>
      <c r="BF118" s="131"/>
    </row>
    <row r="119" spans="25:58">
      <c r="Y119" s="131"/>
      <c r="Z119" s="131"/>
      <c r="AA119" s="131"/>
      <c r="AB119" s="131"/>
      <c r="AC119" s="131"/>
      <c r="AD119" s="131"/>
      <c r="AE119" s="131"/>
      <c r="AF119" s="131"/>
      <c r="AG119" s="131"/>
      <c r="AH119" s="131"/>
      <c r="AI119" s="131"/>
      <c r="AJ119" s="131"/>
      <c r="AK119" s="131"/>
      <c r="AL119" s="131"/>
      <c r="AM119" s="131"/>
      <c r="AN119" s="131"/>
      <c r="AO119" s="131"/>
      <c r="AP119" s="131"/>
      <c r="AQ119" s="131"/>
      <c r="AR119" s="131"/>
      <c r="AS119" s="131"/>
      <c r="AT119" s="131"/>
      <c r="AU119" s="131"/>
      <c r="AV119" s="131"/>
      <c r="AW119" s="131"/>
      <c r="AX119" s="131"/>
      <c r="AY119" s="131"/>
      <c r="AZ119" s="131"/>
      <c r="BA119" s="131"/>
      <c r="BB119" s="131"/>
      <c r="BC119" s="131"/>
      <c r="BD119" s="131"/>
      <c r="BE119" s="131"/>
      <c r="BF119" s="131"/>
    </row>
    <row r="120" spans="25:58">
      <c r="Y120" s="131"/>
      <c r="Z120" s="131"/>
      <c r="AA120" s="131"/>
      <c r="AB120" s="131"/>
      <c r="AC120" s="131"/>
      <c r="AD120" s="131"/>
      <c r="AE120" s="131"/>
      <c r="AF120" s="131"/>
      <c r="AG120" s="131"/>
      <c r="AH120" s="131"/>
      <c r="AI120" s="131"/>
      <c r="AJ120" s="131"/>
      <c r="AK120" s="131"/>
      <c r="AL120" s="131"/>
      <c r="AM120" s="131"/>
      <c r="AN120" s="131"/>
      <c r="AO120" s="131"/>
      <c r="AP120" s="131"/>
      <c r="AQ120" s="131"/>
      <c r="AR120" s="131"/>
      <c r="AS120" s="131"/>
      <c r="AT120" s="131"/>
      <c r="AU120" s="131"/>
      <c r="AV120" s="131"/>
      <c r="AW120" s="131"/>
      <c r="AX120" s="131"/>
      <c r="AY120" s="131"/>
      <c r="AZ120" s="131"/>
      <c r="BA120" s="131"/>
      <c r="BB120" s="131"/>
      <c r="BC120" s="131"/>
      <c r="BD120" s="131"/>
      <c r="BE120" s="131"/>
      <c r="BF120" s="131"/>
    </row>
    <row r="121" spans="25:58">
      <c r="Y121" s="131"/>
      <c r="Z121" s="131"/>
      <c r="AA121" s="131"/>
      <c r="AB121" s="131"/>
      <c r="AC121" s="131"/>
      <c r="AD121" s="131"/>
      <c r="AE121" s="131"/>
      <c r="AF121" s="131"/>
      <c r="AG121" s="131"/>
      <c r="AH121" s="131"/>
      <c r="AI121" s="131"/>
      <c r="AJ121" s="131"/>
      <c r="AK121" s="131"/>
      <c r="AL121" s="131"/>
      <c r="AM121" s="131"/>
      <c r="AN121" s="131"/>
      <c r="AO121" s="131"/>
      <c r="AP121" s="131"/>
      <c r="AQ121" s="131"/>
      <c r="AR121" s="131"/>
      <c r="AS121" s="131"/>
      <c r="AT121" s="131"/>
      <c r="AU121" s="131"/>
      <c r="AV121" s="131"/>
      <c r="AW121" s="131"/>
      <c r="AX121" s="131"/>
      <c r="AY121" s="131"/>
      <c r="AZ121" s="131"/>
      <c r="BA121" s="131"/>
      <c r="BB121" s="131"/>
      <c r="BC121" s="131"/>
      <c r="BD121" s="131"/>
      <c r="BE121" s="131"/>
      <c r="BF121" s="131"/>
    </row>
    <row r="122" spans="25:58">
      <c r="Y122" s="131"/>
      <c r="Z122" s="131"/>
      <c r="AA122" s="131"/>
      <c r="AB122" s="131"/>
      <c r="AC122" s="131"/>
      <c r="AD122" s="131"/>
      <c r="AE122" s="131"/>
      <c r="AF122" s="131"/>
      <c r="AG122" s="131"/>
      <c r="AH122" s="131"/>
      <c r="AI122" s="131"/>
      <c r="AJ122" s="131"/>
      <c r="AK122" s="131"/>
      <c r="AL122" s="131"/>
      <c r="AM122" s="131"/>
      <c r="AN122" s="131"/>
      <c r="AO122" s="131"/>
      <c r="AP122" s="131"/>
      <c r="AQ122" s="131"/>
      <c r="AR122" s="131"/>
      <c r="AS122" s="131"/>
      <c r="AT122" s="131"/>
      <c r="AU122" s="131"/>
      <c r="AV122" s="131"/>
      <c r="AW122" s="131"/>
      <c r="AX122" s="131"/>
      <c r="AY122" s="131"/>
      <c r="AZ122" s="131"/>
      <c r="BA122" s="131"/>
      <c r="BB122" s="131"/>
      <c r="BC122" s="131"/>
      <c r="BD122" s="131"/>
      <c r="BE122" s="131"/>
      <c r="BF122" s="131"/>
    </row>
    <row r="123" spans="25:58">
      <c r="Y123" s="131"/>
      <c r="Z123" s="131"/>
      <c r="AA123" s="131"/>
      <c r="AB123" s="131"/>
      <c r="AC123" s="131"/>
      <c r="AD123" s="131"/>
      <c r="AE123" s="131"/>
      <c r="AF123" s="131"/>
      <c r="AG123" s="131"/>
      <c r="AH123" s="131"/>
      <c r="AI123" s="131"/>
      <c r="AJ123" s="131"/>
      <c r="AK123" s="131"/>
      <c r="AL123" s="131"/>
      <c r="AM123" s="131"/>
      <c r="AN123" s="131"/>
      <c r="AO123" s="131"/>
      <c r="AP123" s="131"/>
      <c r="AQ123" s="131"/>
      <c r="AR123" s="131"/>
      <c r="AS123" s="131"/>
      <c r="AT123" s="131"/>
      <c r="AU123" s="131"/>
      <c r="AV123" s="131"/>
      <c r="AW123" s="131"/>
      <c r="AX123" s="131"/>
      <c r="AY123" s="131"/>
      <c r="AZ123" s="131"/>
      <c r="BA123" s="131"/>
      <c r="BB123" s="131"/>
      <c r="BC123" s="131"/>
      <c r="BD123" s="131"/>
      <c r="BE123" s="131"/>
      <c r="BF123" s="131"/>
    </row>
    <row r="124" spans="25:58">
      <c r="Y124" s="131"/>
      <c r="Z124" s="131"/>
      <c r="AA124" s="131"/>
      <c r="AB124" s="131"/>
      <c r="AC124" s="131"/>
      <c r="AD124" s="131"/>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c r="AY124" s="131"/>
      <c r="AZ124" s="131"/>
      <c r="BA124" s="131"/>
      <c r="BB124" s="131"/>
      <c r="BC124" s="131"/>
      <c r="BD124" s="131"/>
      <c r="BE124" s="131"/>
      <c r="BF124" s="131"/>
    </row>
    <row r="125" spans="25:58">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row>
    <row r="126" spans="25:58">
      <c r="Y126" s="131"/>
      <c r="Z126" s="131"/>
      <c r="AA126" s="131"/>
      <c r="AB126" s="131"/>
      <c r="AC126" s="131"/>
      <c r="AD126" s="131"/>
      <c r="AE126" s="131"/>
      <c r="AF126" s="131"/>
      <c r="AG126" s="131"/>
      <c r="AH126" s="131"/>
      <c r="AI126" s="131"/>
      <c r="AJ126" s="131"/>
      <c r="AK126" s="131"/>
      <c r="AL126" s="131"/>
      <c r="AM126" s="131"/>
      <c r="AN126" s="131"/>
      <c r="AO126" s="131"/>
      <c r="AP126" s="131"/>
      <c r="AQ126" s="131"/>
      <c r="AR126" s="131"/>
      <c r="AS126" s="131"/>
      <c r="AT126" s="131"/>
      <c r="AU126" s="131"/>
      <c r="AV126" s="131"/>
      <c r="AW126" s="131"/>
      <c r="AX126" s="131"/>
      <c r="AY126" s="131"/>
      <c r="AZ126" s="131"/>
      <c r="BA126" s="131"/>
      <c r="BB126" s="131"/>
      <c r="BC126" s="131"/>
      <c r="BD126" s="131"/>
      <c r="BE126" s="131"/>
      <c r="BF126" s="131"/>
    </row>
    <row r="127" spans="25:58">
      <c r="Y127" s="131"/>
      <c r="Z127" s="131"/>
      <c r="AA127" s="131"/>
      <c r="AB127" s="131"/>
      <c r="AC127" s="131"/>
      <c r="AD127" s="131"/>
      <c r="AE127" s="131"/>
      <c r="AF127" s="131"/>
      <c r="AG127" s="131"/>
      <c r="AH127" s="131"/>
      <c r="AI127" s="131"/>
      <c r="AJ127" s="131"/>
      <c r="AK127" s="131"/>
      <c r="AL127" s="131"/>
      <c r="AM127" s="131"/>
      <c r="AN127" s="131"/>
      <c r="AO127" s="131"/>
      <c r="AP127" s="131"/>
      <c r="AQ127" s="131"/>
      <c r="AR127" s="131"/>
      <c r="AS127" s="131"/>
      <c r="AT127" s="131"/>
      <c r="AU127" s="131"/>
      <c r="AV127" s="131"/>
      <c r="AW127" s="131"/>
      <c r="AX127" s="131"/>
      <c r="AY127" s="131"/>
      <c r="AZ127" s="131"/>
      <c r="BA127" s="131"/>
      <c r="BB127" s="131"/>
      <c r="BC127" s="131"/>
      <c r="BD127" s="131"/>
      <c r="BE127" s="131"/>
      <c r="BF127" s="131"/>
    </row>
    <row r="128" spans="25:58">
      <c r="Y128" s="131"/>
      <c r="Z128" s="131"/>
      <c r="AA128" s="131"/>
      <c r="AB128" s="131"/>
      <c r="AC128" s="131"/>
      <c r="AD128" s="131"/>
      <c r="AE128" s="131"/>
      <c r="AF128" s="131"/>
      <c r="AG128" s="131"/>
      <c r="AH128" s="131"/>
      <c r="AI128" s="131"/>
      <c r="AJ128" s="131"/>
      <c r="AK128" s="131"/>
      <c r="AL128" s="131"/>
      <c r="AM128" s="131"/>
      <c r="AN128" s="131"/>
      <c r="AO128" s="131"/>
      <c r="AP128" s="131"/>
      <c r="AQ128" s="131"/>
      <c r="AR128" s="131"/>
      <c r="AS128" s="131"/>
      <c r="AT128" s="131"/>
      <c r="AU128" s="131"/>
      <c r="AV128" s="131"/>
      <c r="AW128" s="131"/>
      <c r="AX128" s="131"/>
      <c r="AY128" s="131"/>
      <c r="AZ128" s="131"/>
      <c r="BA128" s="131"/>
      <c r="BB128" s="131"/>
      <c r="BC128" s="131"/>
      <c r="BD128" s="131"/>
      <c r="BE128" s="131"/>
      <c r="BF128" s="131"/>
    </row>
    <row r="129" spans="25:58">
      <c r="Y129" s="131"/>
      <c r="Z129" s="131"/>
      <c r="AA129" s="131"/>
      <c r="AB129" s="131"/>
      <c r="AC129" s="131"/>
      <c r="AD129" s="131"/>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c r="AY129" s="131"/>
      <c r="AZ129" s="131"/>
      <c r="BA129" s="131"/>
      <c r="BB129" s="131"/>
      <c r="BC129" s="131"/>
      <c r="BD129" s="131"/>
      <c r="BE129" s="131"/>
      <c r="BF129" s="131"/>
    </row>
    <row r="130" spans="25:58">
      <c r="Y130" s="131"/>
      <c r="Z130" s="131"/>
      <c r="AA130" s="131"/>
      <c r="AB130" s="131"/>
      <c r="AC130" s="131"/>
      <c r="AD130" s="131"/>
      <c r="AE130" s="131"/>
      <c r="AF130" s="131"/>
      <c r="AG130" s="131"/>
      <c r="AH130" s="131"/>
      <c r="AI130" s="131"/>
      <c r="AJ130" s="131"/>
      <c r="AK130" s="131"/>
      <c r="AL130" s="131"/>
      <c r="AM130" s="131"/>
      <c r="AN130" s="131"/>
      <c r="AO130" s="131"/>
      <c r="AP130" s="131"/>
      <c r="AQ130" s="131"/>
      <c r="AR130" s="131"/>
      <c r="AS130" s="131"/>
      <c r="AT130" s="131"/>
      <c r="AU130" s="131"/>
      <c r="AV130" s="131"/>
      <c r="AW130" s="131"/>
      <c r="AX130" s="131"/>
      <c r="AY130" s="131"/>
      <c r="AZ130" s="131"/>
      <c r="BA130" s="131"/>
      <c r="BB130" s="131"/>
      <c r="BC130" s="131"/>
      <c r="BD130" s="131"/>
      <c r="BE130" s="131"/>
      <c r="BF130" s="131"/>
    </row>
    <row r="131" spans="25:58">
      <c r="Y131" s="131"/>
      <c r="Z131" s="131"/>
      <c r="AA131" s="131"/>
      <c r="AB131" s="131"/>
      <c r="AC131" s="131"/>
      <c r="AD131" s="131"/>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c r="AY131" s="131"/>
      <c r="AZ131" s="131"/>
      <c r="BA131" s="131"/>
      <c r="BB131" s="131"/>
      <c r="BC131" s="131"/>
      <c r="BD131" s="131"/>
      <c r="BE131" s="131"/>
      <c r="BF131" s="131"/>
    </row>
    <row r="132" spans="25:58">
      <c r="Y132" s="131"/>
      <c r="Z132" s="131"/>
      <c r="AA132" s="131"/>
      <c r="AB132" s="131"/>
      <c r="AC132" s="131"/>
      <c r="AD132" s="131"/>
      <c r="AE132" s="131"/>
      <c r="AF132" s="131"/>
      <c r="AG132" s="131"/>
      <c r="AH132" s="131"/>
      <c r="AI132" s="131"/>
      <c r="AJ132" s="131"/>
      <c r="AK132" s="131"/>
      <c r="AL132" s="131"/>
      <c r="AM132" s="131"/>
      <c r="AN132" s="131"/>
      <c r="AO132" s="131"/>
      <c r="AP132" s="131"/>
      <c r="AQ132" s="131"/>
      <c r="AR132" s="131"/>
      <c r="AS132" s="131"/>
      <c r="AT132" s="131"/>
      <c r="AU132" s="131"/>
      <c r="AV132" s="131"/>
      <c r="AW132" s="131"/>
      <c r="AX132" s="131"/>
      <c r="AY132" s="131"/>
      <c r="AZ132" s="131"/>
      <c r="BA132" s="131"/>
      <c r="BB132" s="131"/>
      <c r="BC132" s="131"/>
      <c r="BD132" s="131"/>
      <c r="BE132" s="131"/>
      <c r="BF132" s="131"/>
    </row>
    <row r="133" spans="25:58">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c r="BB133" s="131"/>
      <c r="BC133" s="131"/>
      <c r="BD133" s="131"/>
      <c r="BE133" s="131"/>
      <c r="BF133" s="131"/>
    </row>
    <row r="134" spans="25:58">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c r="BB134" s="131"/>
      <c r="BC134" s="131"/>
      <c r="BD134" s="131"/>
      <c r="BE134" s="131"/>
      <c r="BF134" s="131"/>
    </row>
    <row r="135" spans="25:58">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c r="BB135" s="131"/>
      <c r="BC135" s="131"/>
      <c r="BD135" s="131"/>
      <c r="BE135" s="131"/>
      <c r="BF135" s="131"/>
    </row>
    <row r="136" spans="25:58">
      <c r="Y136" s="131"/>
      <c r="Z136" s="131"/>
      <c r="AA136" s="131"/>
      <c r="AB136" s="131"/>
      <c r="AC136" s="131"/>
      <c r="AD136" s="131"/>
      <c r="AE136" s="131"/>
      <c r="AF136" s="131"/>
      <c r="AG136" s="131"/>
      <c r="AH136" s="131"/>
      <c r="AI136" s="131"/>
      <c r="AJ136" s="131"/>
      <c r="AK136" s="131"/>
      <c r="AL136" s="131"/>
      <c r="AM136" s="131"/>
      <c r="AN136" s="131"/>
      <c r="AO136" s="131"/>
      <c r="AP136" s="131"/>
      <c r="AQ136" s="131"/>
      <c r="AR136" s="131"/>
      <c r="AS136" s="131"/>
      <c r="AT136" s="131"/>
      <c r="AU136" s="131"/>
      <c r="AV136" s="131"/>
      <c r="AW136" s="131"/>
      <c r="AX136" s="131"/>
      <c r="AY136" s="131"/>
      <c r="AZ136" s="131"/>
      <c r="BA136" s="131"/>
      <c r="BB136" s="131"/>
      <c r="BC136" s="131"/>
      <c r="BD136" s="131"/>
      <c r="BE136" s="131"/>
      <c r="BF136" s="131"/>
    </row>
    <row r="137" spans="25:58">
      <c r="Y137" s="131"/>
      <c r="Z137" s="131"/>
      <c r="AA137" s="131"/>
      <c r="AB137" s="131"/>
      <c r="AC137" s="131"/>
      <c r="AD137" s="131"/>
      <c r="AE137" s="131"/>
      <c r="AF137" s="131"/>
      <c r="AG137" s="131"/>
      <c r="AH137" s="131"/>
      <c r="AI137" s="131"/>
      <c r="AJ137" s="131"/>
      <c r="AK137" s="131"/>
      <c r="AL137" s="131"/>
      <c r="AM137" s="131"/>
      <c r="AN137" s="131"/>
      <c r="AO137" s="131"/>
      <c r="AP137" s="131"/>
      <c r="AQ137" s="131"/>
      <c r="AR137" s="131"/>
      <c r="AS137" s="131"/>
      <c r="AT137" s="131"/>
      <c r="AU137" s="131"/>
      <c r="AV137" s="131"/>
      <c r="AW137" s="131"/>
      <c r="AX137" s="131"/>
      <c r="AY137" s="131"/>
      <c r="AZ137" s="131"/>
      <c r="BA137" s="131"/>
      <c r="BB137" s="131"/>
      <c r="BC137" s="131"/>
      <c r="BD137" s="131"/>
      <c r="BE137" s="131"/>
      <c r="BF137" s="131"/>
    </row>
    <row r="138" spans="25:58">
      <c r="Y138" s="131"/>
      <c r="Z138" s="131"/>
      <c r="AA138" s="131"/>
      <c r="AB138" s="131"/>
      <c r="AC138" s="131"/>
      <c r="AD138" s="131"/>
      <c r="AE138" s="131"/>
      <c r="AF138" s="131"/>
      <c r="AG138" s="131"/>
      <c r="AH138" s="131"/>
      <c r="AI138" s="131"/>
      <c r="AJ138" s="131"/>
      <c r="AK138" s="131"/>
      <c r="AL138" s="131"/>
      <c r="AM138" s="131"/>
      <c r="AN138" s="131"/>
      <c r="AO138" s="131"/>
      <c r="AP138" s="131"/>
      <c r="AQ138" s="131"/>
      <c r="AR138" s="131"/>
      <c r="AS138" s="131"/>
      <c r="AT138" s="131"/>
      <c r="AU138" s="131"/>
      <c r="AV138" s="131"/>
      <c r="AW138" s="131"/>
      <c r="AX138" s="131"/>
      <c r="AY138" s="131"/>
      <c r="AZ138" s="131"/>
      <c r="BA138" s="131"/>
      <c r="BB138" s="131"/>
      <c r="BC138" s="131"/>
      <c r="BD138" s="131"/>
      <c r="BE138" s="131"/>
      <c r="BF138" s="131"/>
    </row>
    <row r="139" spans="25:58">
      <c r="Y139" s="131"/>
      <c r="Z139" s="131"/>
      <c r="AA139" s="131"/>
      <c r="AB139" s="131"/>
      <c r="AC139" s="131"/>
      <c r="AD139" s="131"/>
      <c r="AE139" s="131"/>
      <c r="AF139" s="131"/>
      <c r="AG139" s="131"/>
      <c r="AH139" s="131"/>
      <c r="AI139" s="131"/>
      <c r="AJ139" s="131"/>
      <c r="AK139" s="131"/>
      <c r="AL139" s="131"/>
      <c r="AM139" s="131"/>
      <c r="AN139" s="131"/>
      <c r="AO139" s="131"/>
      <c r="AP139" s="131"/>
      <c r="AQ139" s="131"/>
      <c r="AR139" s="131"/>
      <c r="AS139" s="131"/>
      <c r="AT139" s="131"/>
      <c r="AU139" s="131"/>
      <c r="AV139" s="131"/>
      <c r="AW139" s="131"/>
      <c r="AX139" s="131"/>
      <c r="AY139" s="131"/>
      <c r="AZ139" s="131"/>
      <c r="BA139" s="131"/>
      <c r="BB139" s="131"/>
      <c r="BC139" s="131"/>
      <c r="BD139" s="131"/>
      <c r="BE139" s="131"/>
      <c r="BF139" s="131"/>
    </row>
    <row r="140" spans="25:58">
      <c r="Y140" s="131"/>
      <c r="Z140" s="131"/>
      <c r="AA140" s="131"/>
      <c r="AB140" s="131"/>
      <c r="AC140" s="131"/>
      <c r="AD140" s="131"/>
      <c r="AE140" s="131"/>
      <c r="AF140" s="131"/>
      <c r="AG140" s="131"/>
      <c r="AH140" s="131"/>
      <c r="AI140" s="131"/>
      <c r="AJ140" s="131"/>
      <c r="AK140" s="131"/>
      <c r="AL140" s="131"/>
      <c r="AM140" s="131"/>
      <c r="AN140" s="131"/>
      <c r="AO140" s="131"/>
      <c r="AP140" s="131"/>
      <c r="AQ140" s="131"/>
      <c r="AR140" s="131"/>
      <c r="AS140" s="131"/>
      <c r="AT140" s="131"/>
      <c r="AU140" s="131"/>
      <c r="AV140" s="131"/>
      <c r="AW140" s="131"/>
      <c r="AX140" s="131"/>
      <c r="AY140" s="131"/>
      <c r="AZ140" s="131"/>
      <c r="BA140" s="131"/>
      <c r="BB140" s="131"/>
      <c r="BC140" s="131"/>
      <c r="BD140" s="131"/>
      <c r="BE140" s="131"/>
      <c r="BF140" s="131"/>
    </row>
    <row r="141" spans="25:58">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row>
    <row r="142" spans="25:58">
      <c r="Y142" s="131"/>
      <c r="Z142" s="131"/>
      <c r="AA142" s="131"/>
      <c r="AB142" s="131"/>
      <c r="AC142" s="131"/>
      <c r="AD142" s="131"/>
      <c r="AE142" s="131"/>
      <c r="AF142" s="131"/>
      <c r="AG142" s="131"/>
      <c r="AH142" s="131"/>
      <c r="AI142" s="131"/>
      <c r="AJ142" s="131"/>
      <c r="AK142" s="131"/>
      <c r="AL142" s="131"/>
      <c r="AM142" s="131"/>
      <c r="AN142" s="131"/>
      <c r="AO142" s="131"/>
      <c r="AP142" s="131"/>
      <c r="AQ142" s="131"/>
      <c r="AR142" s="131"/>
      <c r="AS142" s="131"/>
      <c r="AT142" s="131"/>
      <c r="AU142" s="131"/>
      <c r="AV142" s="131"/>
      <c r="AW142" s="131"/>
      <c r="AX142" s="131"/>
      <c r="AY142" s="131"/>
      <c r="AZ142" s="131"/>
      <c r="BA142" s="131"/>
      <c r="BB142" s="131"/>
      <c r="BC142" s="131"/>
      <c r="BD142" s="131"/>
      <c r="BE142" s="131"/>
      <c r="BF142" s="131"/>
    </row>
    <row r="143" spans="25:58">
      <c r="Y143" s="131"/>
      <c r="Z143" s="131"/>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c r="AY143" s="131"/>
      <c r="AZ143" s="131"/>
      <c r="BA143" s="131"/>
      <c r="BB143" s="131"/>
      <c r="BC143" s="131"/>
      <c r="BD143" s="131"/>
      <c r="BE143" s="131"/>
      <c r="BF143" s="131"/>
    </row>
    <row r="144" spans="25:58">
      <c r="Y144" s="131"/>
      <c r="Z144" s="131"/>
      <c r="AA144" s="131"/>
      <c r="AB144" s="131"/>
      <c r="AC144" s="131"/>
      <c r="AD144" s="131"/>
      <c r="AE144" s="131"/>
      <c r="AF144" s="131"/>
      <c r="AG144" s="131"/>
      <c r="AH144" s="131"/>
      <c r="AI144" s="131"/>
      <c r="AJ144" s="131"/>
      <c r="AK144" s="131"/>
      <c r="AL144" s="131"/>
      <c r="AM144" s="131"/>
      <c r="AN144" s="131"/>
      <c r="AO144" s="131"/>
      <c r="AP144" s="131"/>
      <c r="AQ144" s="131"/>
      <c r="AR144" s="131"/>
      <c r="AS144" s="131"/>
      <c r="AT144" s="131"/>
      <c r="AU144" s="131"/>
      <c r="AV144" s="131"/>
      <c r="AW144" s="131"/>
      <c r="AX144" s="131"/>
      <c r="AY144" s="131"/>
      <c r="AZ144" s="131"/>
      <c r="BA144" s="131"/>
      <c r="BB144" s="131"/>
      <c r="BC144" s="131"/>
      <c r="BD144" s="131"/>
      <c r="BE144" s="131"/>
      <c r="BF144" s="131"/>
    </row>
    <row r="145" spans="25:58">
      <c r="Y145" s="131"/>
      <c r="Z145" s="131"/>
      <c r="AA145" s="131"/>
      <c r="AB145" s="131"/>
      <c r="AC145" s="131"/>
      <c r="AD145" s="131"/>
      <c r="AE145" s="131"/>
      <c r="AF145" s="131"/>
      <c r="AG145" s="131"/>
      <c r="AH145" s="131"/>
      <c r="AI145" s="131"/>
      <c r="AJ145" s="131"/>
      <c r="AK145" s="131"/>
      <c r="AL145" s="131"/>
      <c r="AM145" s="131"/>
      <c r="AN145" s="131"/>
      <c r="AO145" s="131"/>
      <c r="AP145" s="131"/>
      <c r="AQ145" s="131"/>
      <c r="AR145" s="131"/>
      <c r="AS145" s="131"/>
      <c r="AT145" s="131"/>
      <c r="AU145" s="131"/>
      <c r="AV145" s="131"/>
      <c r="AW145" s="131"/>
      <c r="AX145" s="131"/>
      <c r="AY145" s="131"/>
      <c r="AZ145" s="131"/>
      <c r="BA145" s="131"/>
      <c r="BB145" s="131"/>
      <c r="BC145" s="131"/>
      <c r="BD145" s="131"/>
      <c r="BE145" s="131"/>
      <c r="BF145" s="131"/>
    </row>
    <row r="146" spans="25:58">
      <c r="Y146" s="131"/>
      <c r="Z146" s="131"/>
      <c r="AA146" s="131"/>
      <c r="AB146" s="131"/>
      <c r="AC146" s="131"/>
      <c r="AD146" s="131"/>
      <c r="AE146" s="131"/>
      <c r="AF146" s="131"/>
      <c r="AG146" s="131"/>
      <c r="AH146" s="131"/>
      <c r="AI146" s="131"/>
      <c r="AJ146" s="131"/>
      <c r="AK146" s="131"/>
      <c r="AL146" s="131"/>
      <c r="AM146" s="131"/>
      <c r="AN146" s="131"/>
      <c r="AO146" s="131"/>
      <c r="AP146" s="131"/>
      <c r="AQ146" s="131"/>
      <c r="AR146" s="131"/>
      <c r="AS146" s="131"/>
      <c r="AT146" s="131"/>
      <c r="AU146" s="131"/>
      <c r="AV146" s="131"/>
      <c r="AW146" s="131"/>
      <c r="AX146" s="131"/>
      <c r="AY146" s="131"/>
      <c r="AZ146" s="131"/>
      <c r="BA146" s="131"/>
      <c r="BB146" s="131"/>
      <c r="BC146" s="131"/>
      <c r="BD146" s="131"/>
      <c r="BE146" s="131"/>
      <c r="BF146" s="131"/>
    </row>
    <row r="147" spans="25:58">
      <c r="Y147" s="131"/>
      <c r="Z147" s="131"/>
      <c r="AA147" s="131"/>
      <c r="AB147" s="131"/>
      <c r="AC147" s="131"/>
      <c r="AD147" s="131"/>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131"/>
      <c r="BC147" s="131"/>
      <c r="BD147" s="131"/>
      <c r="BE147" s="131"/>
      <c r="BF147" s="131"/>
    </row>
    <row r="148" spans="25:58">
      <c r="Y148" s="131"/>
      <c r="Z148" s="131"/>
      <c r="AA148" s="131"/>
      <c r="AB148" s="131"/>
      <c r="AC148" s="131"/>
      <c r="AD148" s="131"/>
      <c r="AE148" s="131"/>
      <c r="AF148" s="131"/>
      <c r="AG148" s="131"/>
      <c r="AH148" s="131"/>
      <c r="AI148" s="131"/>
      <c r="AJ148" s="131"/>
      <c r="AK148" s="131"/>
      <c r="AL148" s="131"/>
      <c r="AM148" s="131"/>
      <c r="AN148" s="131"/>
      <c r="AO148" s="131"/>
      <c r="AP148" s="131"/>
      <c r="AQ148" s="131"/>
      <c r="AR148" s="131"/>
      <c r="AS148" s="131"/>
      <c r="AT148" s="131"/>
      <c r="AU148" s="131"/>
      <c r="AV148" s="131"/>
      <c r="AW148" s="131"/>
      <c r="AX148" s="131"/>
      <c r="AY148" s="131"/>
      <c r="AZ148" s="131"/>
      <c r="BA148" s="131"/>
      <c r="BB148" s="131"/>
      <c r="BC148" s="131"/>
      <c r="BD148" s="131"/>
      <c r="BE148" s="131"/>
      <c r="BF148" s="131"/>
    </row>
    <row r="149" spans="25:58">
      <c r="Y149" s="131"/>
      <c r="Z149" s="131"/>
      <c r="AA149" s="131"/>
      <c r="AB149" s="131"/>
      <c r="AC149" s="131"/>
      <c r="AD149" s="131"/>
      <c r="AE149" s="131"/>
      <c r="AF149" s="131"/>
      <c r="AG149" s="131"/>
      <c r="AH149" s="131"/>
      <c r="AI149" s="131"/>
      <c r="AJ149" s="131"/>
      <c r="AK149" s="131"/>
      <c r="AL149" s="131"/>
      <c r="AM149" s="131"/>
      <c r="AN149" s="131"/>
      <c r="AO149" s="131"/>
      <c r="AP149" s="131"/>
      <c r="AQ149" s="131"/>
      <c r="AR149" s="131"/>
      <c r="AS149" s="131"/>
      <c r="AT149" s="131"/>
      <c r="AU149" s="131"/>
      <c r="AV149" s="131"/>
      <c r="AW149" s="131"/>
      <c r="AX149" s="131"/>
      <c r="AY149" s="131"/>
      <c r="AZ149" s="131"/>
      <c r="BA149" s="131"/>
      <c r="BB149" s="131"/>
      <c r="BC149" s="131"/>
      <c r="BD149" s="131"/>
      <c r="BE149" s="131"/>
      <c r="BF149" s="131"/>
    </row>
    <row r="150" spans="25:58">
      <c r="Y150" s="131"/>
      <c r="Z150" s="131"/>
      <c r="AA150" s="131"/>
      <c r="AB150" s="131"/>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131"/>
      <c r="BC150" s="131"/>
      <c r="BD150" s="131"/>
      <c r="BE150" s="131"/>
      <c r="BF150" s="131"/>
    </row>
    <row r="151" spans="25:58">
      <c r="Y151" s="131"/>
      <c r="Z151" s="131"/>
      <c r="AA151" s="131"/>
      <c r="AB151" s="131"/>
      <c r="AC151" s="131"/>
      <c r="AD151" s="131"/>
      <c r="AE151" s="131"/>
      <c r="AF151" s="131"/>
      <c r="AG151" s="131"/>
      <c r="AH151" s="131"/>
      <c r="AI151" s="131"/>
      <c r="AJ151" s="131"/>
      <c r="AK151" s="131"/>
      <c r="AL151" s="131"/>
      <c r="AM151" s="131"/>
      <c r="AN151" s="131"/>
      <c r="AO151" s="131"/>
      <c r="AP151" s="131"/>
      <c r="AQ151" s="131"/>
      <c r="AR151" s="131"/>
      <c r="AS151" s="131"/>
      <c r="AT151" s="131"/>
      <c r="AU151" s="131"/>
      <c r="AV151" s="131"/>
      <c r="AW151" s="131"/>
      <c r="AX151" s="131"/>
      <c r="AY151" s="131"/>
      <c r="AZ151" s="131"/>
      <c r="BA151" s="131"/>
      <c r="BB151" s="131"/>
      <c r="BC151" s="131"/>
      <c r="BD151" s="131"/>
      <c r="BE151" s="131"/>
      <c r="BF151" s="131"/>
    </row>
    <row r="152" spans="25:58">
      <c r="Y152" s="131"/>
      <c r="Z152" s="131"/>
      <c r="AA152" s="131"/>
      <c r="AB152" s="131"/>
      <c r="AC152" s="131"/>
      <c r="AD152" s="131"/>
      <c r="AE152" s="131"/>
      <c r="AF152" s="131"/>
      <c r="AG152" s="131"/>
      <c r="AH152" s="131"/>
      <c r="AI152" s="131"/>
      <c r="AJ152" s="131"/>
      <c r="AK152" s="131"/>
      <c r="AL152" s="131"/>
      <c r="AM152" s="131"/>
      <c r="AN152" s="131"/>
      <c r="AO152" s="131"/>
      <c r="AP152" s="131"/>
      <c r="AQ152" s="131"/>
      <c r="AR152" s="131"/>
      <c r="AS152" s="131"/>
      <c r="AT152" s="131"/>
      <c r="AU152" s="131"/>
      <c r="AV152" s="131"/>
      <c r="AW152" s="131"/>
      <c r="AX152" s="131"/>
      <c r="AY152" s="131"/>
      <c r="AZ152" s="131"/>
      <c r="BA152" s="131"/>
      <c r="BB152" s="131"/>
      <c r="BC152" s="131"/>
      <c r="BD152" s="131"/>
      <c r="BE152" s="131"/>
      <c r="BF152" s="131"/>
    </row>
    <row r="153" spans="25:58">
      <c r="Y153" s="131"/>
      <c r="Z153" s="131"/>
      <c r="AA153" s="131"/>
      <c r="AB153" s="131"/>
      <c r="AC153" s="131"/>
      <c r="AD153" s="131"/>
      <c r="AE153" s="131"/>
      <c r="AF153" s="131"/>
      <c r="AG153" s="131"/>
      <c r="AH153" s="131"/>
      <c r="AI153" s="131"/>
      <c r="AJ153" s="131"/>
      <c r="AK153" s="131"/>
      <c r="AL153" s="131"/>
      <c r="AM153" s="131"/>
      <c r="AN153" s="131"/>
      <c r="AO153" s="131"/>
      <c r="AP153" s="131"/>
      <c r="AQ153" s="131"/>
      <c r="AR153" s="131"/>
      <c r="AS153" s="131"/>
      <c r="AT153" s="131"/>
      <c r="AU153" s="131"/>
      <c r="AV153" s="131"/>
      <c r="AW153" s="131"/>
      <c r="AX153" s="131"/>
      <c r="AY153" s="131"/>
      <c r="AZ153" s="131"/>
      <c r="BA153" s="131"/>
      <c r="BB153" s="131"/>
      <c r="BC153" s="131"/>
      <c r="BD153" s="131"/>
      <c r="BE153" s="131"/>
      <c r="BF153" s="131"/>
    </row>
    <row r="154" spans="25:58">
      <c r="Y154" s="131"/>
      <c r="Z154" s="131"/>
      <c r="AA154" s="131"/>
      <c r="AB154" s="131"/>
      <c r="AC154" s="131"/>
      <c r="AD154" s="131"/>
      <c r="AE154" s="131"/>
      <c r="AF154" s="131"/>
      <c r="AG154" s="131"/>
      <c r="AH154" s="131"/>
      <c r="AI154" s="131"/>
      <c r="AJ154" s="131"/>
      <c r="AK154" s="131"/>
      <c r="AL154" s="131"/>
      <c r="AM154" s="131"/>
      <c r="AN154" s="131"/>
      <c r="AO154" s="131"/>
      <c r="AP154" s="131"/>
      <c r="AQ154" s="131"/>
      <c r="AR154" s="131"/>
      <c r="AS154" s="131"/>
      <c r="AT154" s="131"/>
      <c r="AU154" s="131"/>
      <c r="AV154" s="131"/>
      <c r="AW154" s="131"/>
      <c r="AX154" s="131"/>
      <c r="AY154" s="131"/>
      <c r="AZ154" s="131"/>
      <c r="BA154" s="131"/>
      <c r="BB154" s="131"/>
      <c r="BC154" s="131"/>
      <c r="BD154" s="131"/>
      <c r="BE154" s="131"/>
      <c r="BF154" s="131"/>
    </row>
    <row r="155" spans="25:58">
      <c r="Y155" s="131"/>
      <c r="Z155" s="131"/>
      <c r="AA155" s="131"/>
      <c r="AB155" s="131"/>
      <c r="AC155" s="131"/>
      <c r="AD155" s="131"/>
      <c r="AE155" s="131"/>
      <c r="AF155" s="131"/>
      <c r="AG155" s="131"/>
      <c r="AH155" s="131"/>
      <c r="AI155" s="131"/>
      <c r="AJ155" s="131"/>
      <c r="AK155" s="131"/>
      <c r="AL155" s="131"/>
      <c r="AM155" s="131"/>
      <c r="AN155" s="131"/>
      <c r="AO155" s="131"/>
      <c r="AP155" s="131"/>
      <c r="AQ155" s="131"/>
      <c r="AR155" s="131"/>
      <c r="AS155" s="131"/>
      <c r="AT155" s="131"/>
      <c r="AU155" s="131"/>
      <c r="AV155" s="131"/>
      <c r="AW155" s="131"/>
      <c r="AX155" s="131"/>
      <c r="AY155" s="131"/>
      <c r="AZ155" s="131"/>
      <c r="BA155" s="131"/>
      <c r="BB155" s="131"/>
      <c r="BC155" s="131"/>
      <c r="BD155" s="131"/>
      <c r="BE155" s="131"/>
      <c r="BF155" s="131"/>
    </row>
    <row r="156" spans="25:58">
      <c r="Y156" s="131"/>
      <c r="Z156" s="131"/>
      <c r="AA156" s="131"/>
      <c r="AB156" s="131"/>
      <c r="AC156" s="131"/>
      <c r="AD156" s="131"/>
      <c r="AE156" s="131"/>
      <c r="AF156" s="131"/>
      <c r="AG156" s="131"/>
      <c r="AH156" s="131"/>
      <c r="AI156" s="131"/>
      <c r="AJ156" s="131"/>
      <c r="AK156" s="131"/>
      <c r="AL156" s="131"/>
      <c r="AM156" s="131"/>
      <c r="AN156" s="131"/>
      <c r="AO156" s="131"/>
      <c r="AP156" s="131"/>
      <c r="AQ156" s="131"/>
      <c r="AR156" s="131"/>
      <c r="AS156" s="131"/>
      <c r="AT156" s="131"/>
      <c r="AU156" s="131"/>
      <c r="AV156" s="131"/>
      <c r="AW156" s="131"/>
      <c r="AX156" s="131"/>
      <c r="AY156" s="131"/>
      <c r="AZ156" s="131"/>
      <c r="BA156" s="131"/>
      <c r="BB156" s="131"/>
      <c r="BC156" s="131"/>
      <c r="BD156" s="131"/>
      <c r="BE156" s="131"/>
      <c r="BF156" s="131"/>
    </row>
    <row r="157" spans="25:58">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row>
    <row r="158" spans="25:58">
      <c r="Y158" s="131"/>
      <c r="Z158" s="131"/>
      <c r="AA158" s="131"/>
      <c r="AB158" s="131"/>
      <c r="AC158" s="131"/>
      <c r="AD158" s="131"/>
      <c r="AE158" s="131"/>
      <c r="AF158" s="131"/>
      <c r="AG158" s="131"/>
      <c r="AH158" s="131"/>
      <c r="AI158" s="131"/>
      <c r="AJ158" s="131"/>
      <c r="AK158" s="131"/>
      <c r="AL158" s="131"/>
      <c r="AM158" s="131"/>
      <c r="AN158" s="131"/>
      <c r="AO158" s="131"/>
      <c r="AP158" s="131"/>
      <c r="AQ158" s="131"/>
      <c r="AR158" s="131"/>
      <c r="AS158" s="131"/>
      <c r="AT158" s="131"/>
      <c r="AU158" s="131"/>
      <c r="AV158" s="131"/>
      <c r="AW158" s="131"/>
      <c r="AX158" s="131"/>
      <c r="AY158" s="131"/>
      <c r="AZ158" s="131"/>
      <c r="BA158" s="131"/>
      <c r="BB158" s="131"/>
      <c r="BC158" s="131"/>
      <c r="BD158" s="131"/>
      <c r="BE158" s="131"/>
      <c r="BF158" s="131"/>
    </row>
    <row r="159" spans="25:58">
      <c r="Y159" s="131"/>
      <c r="Z159" s="131"/>
      <c r="AA159" s="131"/>
      <c r="AB159" s="131"/>
      <c r="AC159" s="131"/>
      <c r="AD159" s="131"/>
      <c r="AE159" s="131"/>
      <c r="AF159" s="131"/>
      <c r="AG159" s="131"/>
      <c r="AH159" s="131"/>
      <c r="AI159" s="131"/>
      <c r="AJ159" s="131"/>
      <c r="AK159" s="131"/>
      <c r="AL159" s="131"/>
      <c r="AM159" s="131"/>
      <c r="AN159" s="131"/>
      <c r="AO159" s="131"/>
      <c r="AP159" s="131"/>
      <c r="AQ159" s="131"/>
      <c r="AR159" s="131"/>
      <c r="AS159" s="131"/>
      <c r="AT159" s="131"/>
      <c r="AU159" s="131"/>
      <c r="AV159" s="131"/>
      <c r="AW159" s="131"/>
      <c r="AX159" s="131"/>
      <c r="AY159" s="131"/>
      <c r="AZ159" s="131"/>
      <c r="BA159" s="131"/>
      <c r="BB159" s="131"/>
      <c r="BC159" s="131"/>
      <c r="BD159" s="131"/>
      <c r="BE159" s="131"/>
      <c r="BF159" s="131"/>
    </row>
    <row r="160" spans="25:58">
      <c r="Y160" s="131"/>
      <c r="Z160" s="131"/>
      <c r="AA160" s="131"/>
      <c r="AB160" s="131"/>
      <c r="AC160" s="131"/>
      <c r="AD160" s="131"/>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c r="BA160" s="131"/>
      <c r="BB160" s="131"/>
      <c r="BC160" s="131"/>
      <c r="BD160" s="131"/>
      <c r="BE160" s="131"/>
      <c r="BF160" s="131"/>
    </row>
    <row r="161" spans="25:58">
      <c r="Y161" s="131"/>
      <c r="Z161" s="131"/>
      <c r="AA161" s="131"/>
      <c r="AB161" s="131"/>
      <c r="AC161" s="131"/>
      <c r="AD161" s="131"/>
      <c r="AE161" s="131"/>
      <c r="AF161" s="131"/>
      <c r="AG161" s="131"/>
      <c r="AH161" s="131"/>
      <c r="AI161" s="131"/>
      <c r="AJ161" s="131"/>
      <c r="AK161" s="131"/>
      <c r="AL161" s="131"/>
      <c r="AM161" s="131"/>
      <c r="AN161" s="131"/>
      <c r="AO161" s="131"/>
      <c r="AP161" s="131"/>
      <c r="AQ161" s="131"/>
      <c r="AR161" s="131"/>
      <c r="AS161" s="131"/>
      <c r="AT161" s="131"/>
      <c r="AU161" s="131"/>
      <c r="AV161" s="131"/>
      <c r="AW161" s="131"/>
      <c r="AX161" s="131"/>
      <c r="AY161" s="131"/>
      <c r="AZ161" s="131"/>
      <c r="BA161" s="131"/>
      <c r="BB161" s="131"/>
      <c r="BC161" s="131"/>
      <c r="BD161" s="131"/>
      <c r="BE161" s="131"/>
      <c r="BF161" s="131"/>
    </row>
    <row r="162" spans="25:58">
      <c r="Y162" s="131"/>
      <c r="Z162" s="131"/>
      <c r="AA162" s="131"/>
      <c r="AB162" s="131"/>
      <c r="AC162" s="131"/>
      <c r="AD162" s="131"/>
      <c r="AE162" s="131"/>
      <c r="AF162" s="131"/>
      <c r="AG162" s="131"/>
      <c r="AH162" s="131"/>
      <c r="AI162" s="131"/>
      <c r="AJ162" s="131"/>
      <c r="AK162" s="131"/>
      <c r="AL162" s="131"/>
      <c r="AM162" s="131"/>
      <c r="AN162" s="131"/>
      <c r="AO162" s="131"/>
      <c r="AP162" s="131"/>
      <c r="AQ162" s="131"/>
      <c r="AR162" s="131"/>
      <c r="AS162" s="131"/>
      <c r="AT162" s="131"/>
      <c r="AU162" s="131"/>
      <c r="AV162" s="131"/>
      <c r="AW162" s="131"/>
      <c r="AX162" s="131"/>
      <c r="AY162" s="131"/>
      <c r="AZ162" s="131"/>
      <c r="BA162" s="131"/>
      <c r="BB162" s="131"/>
      <c r="BC162" s="131"/>
      <c r="BD162" s="131"/>
      <c r="BE162" s="131"/>
      <c r="BF162" s="131"/>
    </row>
    <row r="163" spans="25:58">
      <c r="Y163" s="131"/>
      <c r="Z163" s="131"/>
      <c r="AA163" s="131"/>
      <c r="AB163" s="131"/>
      <c r="AC163" s="13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c r="AZ163" s="131"/>
      <c r="BA163" s="131"/>
      <c r="BB163" s="131"/>
      <c r="BC163" s="131"/>
      <c r="BD163" s="131"/>
      <c r="BE163" s="131"/>
      <c r="BF163" s="131"/>
    </row>
    <row r="164" spans="25:58">
      <c r="Y164" s="131"/>
      <c r="Z164" s="131"/>
      <c r="AA164" s="131"/>
      <c r="AB164" s="131"/>
      <c r="AC164" s="131"/>
      <c r="AD164" s="131"/>
      <c r="AE164" s="131"/>
      <c r="AF164" s="131"/>
      <c r="AG164" s="131"/>
      <c r="AH164" s="131"/>
      <c r="AI164" s="131"/>
      <c r="AJ164" s="131"/>
      <c r="AK164" s="131"/>
      <c r="AL164" s="131"/>
      <c r="AM164" s="131"/>
      <c r="AN164" s="131"/>
      <c r="AO164" s="131"/>
      <c r="AP164" s="131"/>
      <c r="AQ164" s="131"/>
      <c r="AR164" s="131"/>
      <c r="AS164" s="131"/>
      <c r="AT164" s="131"/>
      <c r="AU164" s="131"/>
      <c r="AV164" s="131"/>
      <c r="AW164" s="131"/>
      <c r="AX164" s="131"/>
      <c r="AY164" s="131"/>
      <c r="AZ164" s="131"/>
      <c r="BA164" s="131"/>
      <c r="BB164" s="131"/>
      <c r="BC164" s="131"/>
      <c r="BD164" s="131"/>
      <c r="BE164" s="131"/>
      <c r="BF164" s="131"/>
    </row>
    <row r="165" spans="25:58">
      <c r="Y165" s="131"/>
      <c r="Z165" s="131"/>
      <c r="AA165" s="131"/>
      <c r="AB165" s="131"/>
      <c r="AC165" s="131"/>
      <c r="AD165" s="131"/>
      <c r="AE165" s="131"/>
      <c r="AF165" s="131"/>
      <c r="AG165" s="131"/>
      <c r="AH165" s="131"/>
      <c r="AI165" s="131"/>
      <c r="AJ165" s="131"/>
      <c r="AK165" s="131"/>
      <c r="AL165" s="131"/>
      <c r="AM165" s="131"/>
      <c r="AN165" s="131"/>
      <c r="AO165" s="131"/>
      <c r="AP165" s="131"/>
      <c r="AQ165" s="131"/>
      <c r="AR165" s="131"/>
      <c r="AS165" s="131"/>
      <c r="AT165" s="131"/>
      <c r="AU165" s="131"/>
      <c r="AV165" s="131"/>
      <c r="AW165" s="131"/>
      <c r="AX165" s="131"/>
      <c r="AY165" s="131"/>
      <c r="AZ165" s="131"/>
      <c r="BA165" s="131"/>
      <c r="BB165" s="131"/>
      <c r="BC165" s="131"/>
      <c r="BD165" s="131"/>
      <c r="BE165" s="131"/>
      <c r="BF165" s="131"/>
    </row>
    <row r="166" spans="25:58">
      <c r="Y166" s="131"/>
      <c r="Z166" s="131"/>
      <c r="AA166" s="131"/>
      <c r="AB166" s="131"/>
      <c r="AC166" s="131"/>
      <c r="AD166" s="131"/>
      <c r="AE166" s="131"/>
      <c r="AF166" s="131"/>
      <c r="AG166" s="131"/>
      <c r="AH166" s="131"/>
      <c r="AI166" s="131"/>
      <c r="AJ166" s="131"/>
      <c r="AK166" s="131"/>
      <c r="AL166" s="131"/>
      <c r="AM166" s="131"/>
      <c r="AN166" s="131"/>
      <c r="AO166" s="131"/>
      <c r="AP166" s="131"/>
      <c r="AQ166" s="131"/>
      <c r="AR166" s="131"/>
      <c r="AS166" s="131"/>
      <c r="AT166" s="131"/>
      <c r="AU166" s="131"/>
      <c r="AV166" s="131"/>
      <c r="AW166" s="131"/>
      <c r="AX166" s="131"/>
      <c r="AY166" s="131"/>
      <c r="AZ166" s="131"/>
      <c r="BA166" s="131"/>
      <c r="BB166" s="131"/>
      <c r="BC166" s="131"/>
      <c r="BD166" s="131"/>
      <c r="BE166" s="131"/>
      <c r="BF166" s="131"/>
    </row>
    <row r="167" spans="25:58">
      <c r="Y167" s="131"/>
      <c r="Z167" s="131"/>
      <c r="AA167" s="131"/>
      <c r="AB167" s="131"/>
      <c r="AC167" s="131"/>
      <c r="AD167" s="131"/>
      <c r="AE167" s="131"/>
      <c r="AF167" s="131"/>
      <c r="AG167" s="131"/>
      <c r="AH167" s="131"/>
      <c r="AI167" s="131"/>
      <c r="AJ167" s="131"/>
      <c r="AK167" s="131"/>
      <c r="AL167" s="131"/>
      <c r="AM167" s="131"/>
      <c r="AN167" s="131"/>
      <c r="AO167" s="131"/>
      <c r="AP167" s="131"/>
      <c r="AQ167" s="131"/>
      <c r="AR167" s="131"/>
      <c r="AS167" s="131"/>
      <c r="AT167" s="131"/>
      <c r="AU167" s="131"/>
      <c r="AV167" s="131"/>
      <c r="AW167" s="131"/>
      <c r="AX167" s="131"/>
      <c r="AY167" s="131"/>
      <c r="AZ167" s="131"/>
      <c r="BA167" s="131"/>
      <c r="BB167" s="131"/>
      <c r="BC167" s="131"/>
      <c r="BD167" s="131"/>
      <c r="BE167" s="131"/>
      <c r="BF167" s="131"/>
    </row>
    <row r="168" spans="25:58">
      <c r="Y168" s="131"/>
      <c r="Z168" s="131"/>
      <c r="AA168" s="131"/>
      <c r="AB168" s="131"/>
      <c r="AC168" s="131"/>
      <c r="AD168" s="131"/>
      <c r="AE168" s="131"/>
      <c r="AF168" s="131"/>
      <c r="AG168" s="131"/>
      <c r="AH168" s="131"/>
      <c r="AI168" s="131"/>
      <c r="AJ168" s="131"/>
      <c r="AK168" s="131"/>
      <c r="AL168" s="131"/>
      <c r="AM168" s="131"/>
      <c r="AN168" s="131"/>
      <c r="AO168" s="131"/>
      <c r="AP168" s="131"/>
      <c r="AQ168" s="131"/>
      <c r="AR168" s="131"/>
      <c r="AS168" s="131"/>
      <c r="AT168" s="131"/>
      <c r="AU168" s="131"/>
      <c r="AV168" s="131"/>
      <c r="AW168" s="131"/>
      <c r="AX168" s="131"/>
      <c r="AY168" s="131"/>
      <c r="AZ168" s="131"/>
      <c r="BA168" s="131"/>
      <c r="BB168" s="131"/>
      <c r="BC168" s="131"/>
      <c r="BD168" s="131"/>
      <c r="BE168" s="131"/>
      <c r="BF168" s="131"/>
    </row>
    <row r="169" spans="25:58">
      <c r="Y169" s="131"/>
      <c r="Z169" s="131"/>
      <c r="AA169" s="131"/>
      <c r="AB169" s="131"/>
      <c r="AC169" s="131"/>
      <c r="AD169" s="131"/>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c r="AY169" s="131"/>
      <c r="AZ169" s="131"/>
      <c r="BA169" s="131"/>
      <c r="BB169" s="131"/>
      <c r="BC169" s="131"/>
      <c r="BD169" s="131"/>
      <c r="BE169" s="131"/>
      <c r="BF169" s="131"/>
    </row>
    <row r="170" spans="25:58">
      <c r="Y170" s="131"/>
      <c r="Z170" s="131"/>
      <c r="AA170" s="131"/>
      <c r="AB170" s="131"/>
      <c r="AC170" s="131"/>
      <c r="AD170" s="131"/>
      <c r="AE170" s="131"/>
      <c r="AF170" s="131"/>
      <c r="AG170" s="131"/>
      <c r="AH170" s="131"/>
      <c r="AI170" s="131"/>
      <c r="AJ170" s="131"/>
      <c r="AK170" s="131"/>
      <c r="AL170" s="131"/>
      <c r="AM170" s="131"/>
      <c r="AN170" s="131"/>
      <c r="AO170" s="131"/>
      <c r="AP170" s="131"/>
      <c r="AQ170" s="131"/>
      <c r="AR170" s="131"/>
      <c r="AS170" s="131"/>
      <c r="AT170" s="131"/>
      <c r="AU170" s="131"/>
      <c r="AV170" s="131"/>
      <c r="AW170" s="131"/>
      <c r="AX170" s="131"/>
      <c r="AY170" s="131"/>
      <c r="AZ170" s="131"/>
      <c r="BA170" s="131"/>
      <c r="BB170" s="131"/>
      <c r="BC170" s="131"/>
      <c r="BD170" s="131"/>
      <c r="BE170" s="131"/>
      <c r="BF170" s="131"/>
    </row>
    <row r="171" spans="25:58">
      <c r="Y171" s="131"/>
      <c r="Z171" s="131"/>
      <c r="AA171" s="131"/>
      <c r="AB171" s="131"/>
      <c r="AC171" s="131"/>
      <c r="AD171" s="131"/>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c r="AY171" s="131"/>
      <c r="AZ171" s="131"/>
      <c r="BA171" s="131"/>
      <c r="BB171" s="131"/>
      <c r="BC171" s="131"/>
      <c r="BD171" s="131"/>
      <c r="BE171" s="131"/>
      <c r="BF171" s="131"/>
    </row>
    <row r="172" spans="25:58">
      <c r="Y172" s="131"/>
      <c r="Z172" s="131"/>
      <c r="AA172" s="131"/>
      <c r="AB172" s="131"/>
      <c r="AC172" s="131"/>
      <c r="AD172" s="131"/>
      <c r="AE172" s="131"/>
      <c r="AF172" s="131"/>
      <c r="AG172" s="131"/>
      <c r="AH172" s="131"/>
      <c r="AI172" s="131"/>
      <c r="AJ172" s="131"/>
      <c r="AK172" s="131"/>
      <c r="AL172" s="131"/>
      <c r="AM172" s="131"/>
      <c r="AN172" s="131"/>
      <c r="AO172" s="131"/>
      <c r="AP172" s="131"/>
      <c r="AQ172" s="131"/>
      <c r="AR172" s="131"/>
      <c r="AS172" s="131"/>
      <c r="AT172" s="131"/>
      <c r="AU172" s="131"/>
      <c r="AV172" s="131"/>
      <c r="AW172" s="131"/>
      <c r="AX172" s="131"/>
      <c r="AY172" s="131"/>
      <c r="AZ172" s="131"/>
      <c r="BA172" s="131"/>
      <c r="BB172" s="131"/>
      <c r="BC172" s="131"/>
      <c r="BD172" s="131"/>
      <c r="BE172" s="131"/>
      <c r="BF172" s="131"/>
    </row>
    <row r="173" spans="25:58">
      <c r="Y173" s="131"/>
      <c r="Z173" s="131"/>
      <c r="AA173" s="131"/>
      <c r="AB173" s="131"/>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c r="BA173" s="131"/>
      <c r="BB173" s="131"/>
      <c r="BC173" s="131"/>
      <c r="BD173" s="131"/>
      <c r="BE173" s="131"/>
      <c r="BF173" s="131"/>
    </row>
    <row r="174" spans="25:58">
      <c r="Y174" s="131"/>
      <c r="Z174" s="131"/>
      <c r="AA174" s="131"/>
      <c r="AB174" s="131"/>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1"/>
      <c r="AY174" s="131"/>
      <c r="AZ174" s="131"/>
      <c r="BA174" s="131"/>
      <c r="BB174" s="131"/>
      <c r="BC174" s="131"/>
      <c r="BD174" s="131"/>
      <c r="BE174" s="131"/>
      <c r="BF174" s="131"/>
    </row>
    <row r="175" spans="25:58">
      <c r="Y175" s="131"/>
      <c r="Z175" s="131"/>
      <c r="AA175" s="131"/>
      <c r="AB175" s="131"/>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131"/>
      <c r="BC175" s="131"/>
      <c r="BD175" s="131"/>
      <c r="BE175" s="131"/>
      <c r="BF175" s="131"/>
    </row>
    <row r="176" spans="25:58">
      <c r="Y176" s="131"/>
      <c r="Z176" s="131"/>
      <c r="AA176" s="131"/>
      <c r="AB176" s="131"/>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1"/>
      <c r="AY176" s="131"/>
      <c r="AZ176" s="131"/>
      <c r="BA176" s="131"/>
      <c r="BB176" s="131"/>
      <c r="BC176" s="131"/>
      <c r="BD176" s="131"/>
      <c r="BE176" s="131"/>
      <c r="BF176" s="131"/>
    </row>
    <row r="177" spans="25:58">
      <c r="Y177" s="131"/>
      <c r="Z177" s="131"/>
      <c r="AA177" s="131"/>
      <c r="AB177" s="131"/>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c r="AY177" s="131"/>
      <c r="AZ177" s="131"/>
      <c r="BA177" s="131"/>
      <c r="BB177" s="131"/>
      <c r="BC177" s="131"/>
      <c r="BD177" s="131"/>
      <c r="BE177" s="131"/>
      <c r="BF177" s="131"/>
    </row>
    <row r="178" spans="25:58">
      <c r="Y178" s="131"/>
      <c r="Z178" s="131"/>
      <c r="AA178" s="131"/>
      <c r="AB178" s="131"/>
      <c r="AC178" s="131"/>
      <c r="AD178" s="131"/>
      <c r="AE178" s="131"/>
      <c r="AF178" s="131"/>
      <c r="AG178" s="131"/>
      <c r="AH178" s="131"/>
      <c r="AI178" s="131"/>
      <c r="AJ178" s="131"/>
      <c r="AK178" s="131"/>
      <c r="AL178" s="131"/>
      <c r="AM178" s="131"/>
      <c r="AN178" s="131"/>
      <c r="AO178" s="131"/>
      <c r="AP178" s="131"/>
      <c r="AQ178" s="131"/>
      <c r="AR178" s="131"/>
      <c r="AS178" s="131"/>
      <c r="AT178" s="131"/>
      <c r="AU178" s="131"/>
      <c r="AV178" s="131"/>
      <c r="AW178" s="131"/>
      <c r="AX178" s="131"/>
      <c r="AY178" s="131"/>
      <c r="AZ178" s="131"/>
      <c r="BA178" s="131"/>
      <c r="BB178" s="131"/>
      <c r="BC178" s="131"/>
      <c r="BD178" s="131"/>
      <c r="BE178" s="131"/>
      <c r="BF178" s="131"/>
    </row>
    <row r="179" spans="25:58">
      <c r="Y179" s="131"/>
      <c r="Z179" s="131"/>
      <c r="AA179" s="131"/>
      <c r="AB179" s="131"/>
      <c r="AC179" s="13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c r="AY179" s="131"/>
      <c r="AZ179" s="131"/>
      <c r="BA179" s="131"/>
      <c r="BB179" s="131"/>
      <c r="BC179" s="131"/>
      <c r="BD179" s="131"/>
      <c r="BE179" s="131"/>
      <c r="BF179" s="131"/>
    </row>
    <row r="180" spans="25:58">
      <c r="Y180" s="131"/>
      <c r="Z180" s="131"/>
      <c r="AA180" s="131"/>
      <c r="AB180" s="131"/>
      <c r="AC180" s="131"/>
      <c r="AD180" s="131"/>
      <c r="AE180" s="131"/>
      <c r="AF180" s="131"/>
      <c r="AG180" s="131"/>
      <c r="AH180" s="131"/>
      <c r="AI180" s="131"/>
      <c r="AJ180" s="131"/>
      <c r="AK180" s="131"/>
      <c r="AL180" s="131"/>
      <c r="AM180" s="131"/>
      <c r="AN180" s="131"/>
      <c r="AO180" s="131"/>
      <c r="AP180" s="131"/>
      <c r="AQ180" s="131"/>
      <c r="AR180" s="131"/>
      <c r="AS180" s="131"/>
      <c r="AT180" s="131"/>
      <c r="AU180" s="131"/>
      <c r="AV180" s="131"/>
      <c r="AW180" s="131"/>
      <c r="AX180" s="131"/>
      <c r="AY180" s="131"/>
      <c r="AZ180" s="131"/>
      <c r="BA180" s="131"/>
      <c r="BB180" s="131"/>
      <c r="BC180" s="131"/>
      <c r="BD180" s="131"/>
      <c r="BE180" s="131"/>
      <c r="BF180" s="131"/>
    </row>
    <row r="181" spans="25:58">
      <c r="Y181" s="131"/>
      <c r="Z181" s="131"/>
      <c r="AA181" s="131"/>
      <c r="AB181" s="131"/>
      <c r="AC181" s="131"/>
      <c r="AD181" s="131"/>
      <c r="AE181" s="131"/>
      <c r="AF181" s="131"/>
      <c r="AG181" s="131"/>
      <c r="AH181" s="131"/>
      <c r="AI181" s="131"/>
      <c r="AJ181" s="131"/>
      <c r="AK181" s="131"/>
      <c r="AL181" s="131"/>
      <c r="AM181" s="131"/>
      <c r="AN181" s="131"/>
      <c r="AO181" s="131"/>
      <c r="AP181" s="131"/>
      <c r="AQ181" s="131"/>
      <c r="AR181" s="131"/>
      <c r="AS181" s="131"/>
      <c r="AT181" s="131"/>
      <c r="AU181" s="131"/>
      <c r="AV181" s="131"/>
      <c r="AW181" s="131"/>
      <c r="AX181" s="131"/>
      <c r="AY181" s="131"/>
      <c r="AZ181" s="131"/>
      <c r="BA181" s="131"/>
      <c r="BB181" s="131"/>
      <c r="BC181" s="131"/>
      <c r="BD181" s="131"/>
      <c r="BE181" s="131"/>
      <c r="BF181" s="131"/>
    </row>
    <row r="182" spans="25:58">
      <c r="Y182" s="131"/>
      <c r="Z182" s="131"/>
      <c r="AA182" s="131"/>
      <c r="AB182" s="131"/>
      <c r="AC182" s="131"/>
      <c r="AD182" s="131"/>
      <c r="AE182" s="131"/>
      <c r="AF182" s="131"/>
      <c r="AG182" s="131"/>
      <c r="AH182" s="131"/>
      <c r="AI182" s="131"/>
      <c r="AJ182" s="131"/>
      <c r="AK182" s="131"/>
      <c r="AL182" s="131"/>
      <c r="AM182" s="131"/>
      <c r="AN182" s="131"/>
      <c r="AO182" s="131"/>
      <c r="AP182" s="131"/>
      <c r="AQ182" s="131"/>
      <c r="AR182" s="131"/>
      <c r="AS182" s="131"/>
      <c r="AT182" s="131"/>
      <c r="AU182" s="131"/>
      <c r="AV182" s="131"/>
      <c r="AW182" s="131"/>
      <c r="AX182" s="131"/>
      <c r="AY182" s="131"/>
      <c r="AZ182" s="131"/>
      <c r="BA182" s="131"/>
      <c r="BB182" s="131"/>
      <c r="BC182" s="131"/>
      <c r="BD182" s="131"/>
      <c r="BE182" s="131"/>
      <c r="BF182" s="131"/>
    </row>
    <row r="183" spans="25:58">
      <c r="Y183" s="131"/>
      <c r="Z183" s="131"/>
      <c r="AA183" s="131"/>
      <c r="AB183" s="131"/>
      <c r="AC183" s="131"/>
      <c r="AD183" s="131"/>
      <c r="AE183" s="131"/>
      <c r="AF183" s="131"/>
      <c r="AG183" s="131"/>
      <c r="AH183" s="131"/>
      <c r="AI183" s="131"/>
      <c r="AJ183" s="131"/>
      <c r="AK183" s="131"/>
      <c r="AL183" s="131"/>
      <c r="AM183" s="131"/>
      <c r="AN183" s="131"/>
      <c r="AO183" s="131"/>
      <c r="AP183" s="131"/>
      <c r="AQ183" s="131"/>
      <c r="AR183" s="131"/>
      <c r="AS183" s="131"/>
      <c r="AT183" s="131"/>
      <c r="AU183" s="131"/>
      <c r="AV183" s="131"/>
      <c r="AW183" s="131"/>
      <c r="AX183" s="131"/>
      <c r="AY183" s="131"/>
      <c r="AZ183" s="131"/>
      <c r="BA183" s="131"/>
      <c r="BB183" s="131"/>
      <c r="BC183" s="131"/>
      <c r="BD183" s="131"/>
      <c r="BE183" s="131"/>
      <c r="BF183" s="131"/>
    </row>
    <row r="184" spans="25:58">
      <c r="Y184" s="131"/>
      <c r="Z184" s="131"/>
      <c r="AA184" s="131"/>
      <c r="AB184" s="131"/>
      <c r="AC184" s="131"/>
      <c r="AD184" s="131"/>
      <c r="AE184" s="131"/>
      <c r="AF184" s="131"/>
      <c r="AG184" s="131"/>
      <c r="AH184" s="131"/>
      <c r="AI184" s="131"/>
      <c r="AJ184" s="131"/>
      <c r="AK184" s="131"/>
      <c r="AL184" s="131"/>
      <c r="AM184" s="131"/>
      <c r="AN184" s="131"/>
      <c r="AO184" s="131"/>
      <c r="AP184" s="131"/>
      <c r="AQ184" s="131"/>
      <c r="AR184" s="131"/>
      <c r="AS184" s="131"/>
      <c r="AT184" s="131"/>
      <c r="AU184" s="131"/>
      <c r="AV184" s="131"/>
      <c r="AW184" s="131"/>
      <c r="AX184" s="131"/>
      <c r="AY184" s="131"/>
      <c r="AZ184" s="131"/>
      <c r="BA184" s="131"/>
      <c r="BB184" s="131"/>
      <c r="BC184" s="131"/>
      <c r="BD184" s="131"/>
      <c r="BE184" s="131"/>
      <c r="BF184" s="131"/>
    </row>
    <row r="185" spans="25:58">
      <c r="Y185" s="131"/>
      <c r="Z185" s="131"/>
      <c r="AA185" s="131"/>
      <c r="AB185" s="131"/>
      <c r="AC185" s="131"/>
      <c r="AD185" s="131"/>
      <c r="AE185" s="131"/>
      <c r="AF185" s="131"/>
      <c r="AG185" s="131"/>
      <c r="AH185" s="131"/>
      <c r="AI185" s="131"/>
      <c r="AJ185" s="131"/>
      <c r="AK185" s="131"/>
      <c r="AL185" s="131"/>
      <c r="AM185" s="131"/>
      <c r="AN185" s="131"/>
      <c r="AO185" s="131"/>
      <c r="AP185" s="131"/>
      <c r="AQ185" s="131"/>
      <c r="AR185" s="131"/>
      <c r="AS185" s="131"/>
      <c r="AT185" s="131"/>
      <c r="AU185" s="131"/>
      <c r="AV185" s="131"/>
      <c r="AW185" s="131"/>
      <c r="AX185" s="131"/>
      <c r="AY185" s="131"/>
      <c r="AZ185" s="131"/>
      <c r="BA185" s="131"/>
      <c r="BB185" s="131"/>
      <c r="BC185" s="131"/>
      <c r="BD185" s="131"/>
      <c r="BE185" s="131"/>
      <c r="BF185" s="131"/>
    </row>
    <row r="186" spans="25:58">
      <c r="Y186" s="131"/>
      <c r="Z186" s="131"/>
      <c r="AA186" s="131"/>
      <c r="AB186" s="131"/>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131"/>
      <c r="BC186" s="131"/>
      <c r="BD186" s="131"/>
      <c r="BE186" s="131"/>
      <c r="BF186" s="131"/>
    </row>
    <row r="187" spans="25:58">
      <c r="Y187" s="131"/>
      <c r="Z187" s="131"/>
      <c r="AA187" s="131"/>
      <c r="AB187" s="131"/>
      <c r="AC187" s="131"/>
      <c r="AD187" s="131"/>
      <c r="AE187" s="131"/>
      <c r="AF187" s="131"/>
      <c r="AG187" s="131"/>
      <c r="AH187" s="131"/>
      <c r="AI187" s="131"/>
      <c r="AJ187" s="131"/>
      <c r="AK187" s="131"/>
      <c r="AL187" s="131"/>
      <c r="AM187" s="131"/>
      <c r="AN187" s="131"/>
      <c r="AO187" s="131"/>
      <c r="AP187" s="131"/>
      <c r="AQ187" s="131"/>
      <c r="AR187" s="131"/>
      <c r="AS187" s="131"/>
      <c r="AT187" s="131"/>
      <c r="AU187" s="131"/>
      <c r="AV187" s="131"/>
      <c r="AW187" s="131"/>
      <c r="AX187" s="131"/>
      <c r="AY187" s="131"/>
      <c r="AZ187" s="131"/>
      <c r="BA187" s="131"/>
      <c r="BB187" s="131"/>
      <c r="BC187" s="131"/>
      <c r="BD187" s="131"/>
      <c r="BE187" s="131"/>
      <c r="BF187" s="131"/>
    </row>
    <row r="188" spans="25:58">
      <c r="Y188" s="131"/>
      <c r="Z188" s="131"/>
      <c r="AA188" s="131"/>
      <c r="AB188" s="131"/>
      <c r="AC188" s="131"/>
      <c r="AD188" s="131"/>
      <c r="AE188" s="131"/>
      <c r="AF188" s="131"/>
      <c r="AG188" s="131"/>
      <c r="AH188" s="131"/>
      <c r="AI188" s="131"/>
      <c r="AJ188" s="131"/>
      <c r="AK188" s="131"/>
      <c r="AL188" s="131"/>
      <c r="AM188" s="131"/>
      <c r="AN188" s="131"/>
      <c r="AO188" s="131"/>
      <c r="AP188" s="131"/>
      <c r="AQ188" s="131"/>
      <c r="AR188" s="131"/>
      <c r="AS188" s="131"/>
      <c r="AT188" s="131"/>
      <c r="AU188" s="131"/>
      <c r="AV188" s="131"/>
      <c r="AW188" s="131"/>
      <c r="AX188" s="131"/>
      <c r="AY188" s="131"/>
      <c r="AZ188" s="131"/>
      <c r="BA188" s="131"/>
      <c r="BB188" s="131"/>
      <c r="BC188" s="131"/>
      <c r="BD188" s="131"/>
      <c r="BE188" s="131"/>
      <c r="BF188" s="131"/>
    </row>
    <row r="189" spans="25:58">
      <c r="Y189" s="131"/>
      <c r="Z189" s="131"/>
      <c r="AA189" s="131"/>
      <c r="AB189" s="131"/>
      <c r="AC189" s="131"/>
      <c r="AD189" s="131"/>
      <c r="AE189" s="131"/>
      <c r="AF189" s="131"/>
      <c r="AG189" s="131"/>
      <c r="AH189" s="131"/>
      <c r="AI189" s="131"/>
      <c r="AJ189" s="131"/>
      <c r="AK189" s="131"/>
      <c r="AL189" s="131"/>
      <c r="AM189" s="131"/>
      <c r="AN189" s="131"/>
      <c r="AO189" s="131"/>
      <c r="AP189" s="131"/>
      <c r="AQ189" s="131"/>
      <c r="AR189" s="131"/>
      <c r="AS189" s="131"/>
      <c r="AT189" s="131"/>
      <c r="AU189" s="131"/>
      <c r="AV189" s="131"/>
      <c r="AW189" s="131"/>
      <c r="AX189" s="131"/>
      <c r="AY189" s="131"/>
      <c r="AZ189" s="131"/>
      <c r="BA189" s="131"/>
      <c r="BB189" s="131"/>
      <c r="BC189" s="131"/>
      <c r="BD189" s="131"/>
      <c r="BE189" s="131"/>
      <c r="BF189" s="131"/>
    </row>
    <row r="190" spans="25:58">
      <c r="Y190" s="131"/>
      <c r="Z190" s="131"/>
      <c r="AA190" s="131"/>
      <c r="AB190" s="131"/>
      <c r="AC190" s="131"/>
      <c r="AD190" s="131"/>
      <c r="AE190" s="131"/>
      <c r="AF190" s="131"/>
      <c r="AG190" s="131"/>
      <c r="AH190" s="131"/>
      <c r="AI190" s="131"/>
      <c r="AJ190" s="131"/>
      <c r="AK190" s="131"/>
      <c r="AL190" s="131"/>
      <c r="AM190" s="131"/>
      <c r="AN190" s="131"/>
      <c r="AO190" s="131"/>
      <c r="AP190" s="131"/>
      <c r="AQ190" s="131"/>
      <c r="AR190" s="131"/>
      <c r="AS190" s="131"/>
      <c r="AT190" s="131"/>
      <c r="AU190" s="131"/>
      <c r="AV190" s="131"/>
      <c r="AW190" s="131"/>
      <c r="AX190" s="131"/>
      <c r="AY190" s="131"/>
      <c r="AZ190" s="131"/>
      <c r="BA190" s="131"/>
      <c r="BB190" s="131"/>
      <c r="BC190" s="131"/>
      <c r="BD190" s="131"/>
      <c r="BE190" s="131"/>
      <c r="BF190" s="131"/>
    </row>
    <row r="191" spans="25:58">
      <c r="Y191" s="131"/>
      <c r="Z191" s="131"/>
      <c r="AA191" s="131"/>
      <c r="AB191" s="131"/>
      <c r="AC191" s="131"/>
      <c r="AD191" s="131"/>
      <c r="AE191" s="131"/>
      <c r="AF191" s="131"/>
      <c r="AG191" s="131"/>
      <c r="AH191" s="131"/>
      <c r="AI191" s="131"/>
      <c r="AJ191" s="131"/>
      <c r="AK191" s="131"/>
      <c r="AL191" s="131"/>
      <c r="AM191" s="131"/>
      <c r="AN191" s="131"/>
      <c r="AO191" s="131"/>
      <c r="AP191" s="131"/>
      <c r="AQ191" s="131"/>
      <c r="AR191" s="131"/>
      <c r="AS191" s="131"/>
      <c r="AT191" s="131"/>
      <c r="AU191" s="131"/>
      <c r="AV191" s="131"/>
      <c r="AW191" s="131"/>
      <c r="AX191" s="131"/>
      <c r="AY191" s="131"/>
      <c r="AZ191" s="131"/>
      <c r="BA191" s="131"/>
      <c r="BB191" s="131"/>
      <c r="BC191" s="131"/>
      <c r="BD191" s="131"/>
      <c r="BE191" s="131"/>
      <c r="BF191" s="131"/>
    </row>
    <row r="192" spans="25:58">
      <c r="Y192" s="131"/>
      <c r="Z192" s="131"/>
      <c r="AA192" s="131"/>
      <c r="AB192" s="131"/>
      <c r="AC192" s="131"/>
      <c r="AD192" s="131"/>
      <c r="AE192" s="131"/>
      <c r="AF192" s="131"/>
      <c r="AG192" s="131"/>
      <c r="AH192" s="131"/>
      <c r="AI192" s="131"/>
      <c r="AJ192" s="131"/>
      <c r="AK192" s="131"/>
      <c r="AL192" s="131"/>
      <c r="AM192" s="131"/>
      <c r="AN192" s="131"/>
      <c r="AO192" s="131"/>
      <c r="AP192" s="131"/>
      <c r="AQ192" s="131"/>
      <c r="AR192" s="131"/>
      <c r="AS192" s="131"/>
      <c r="AT192" s="131"/>
      <c r="AU192" s="131"/>
      <c r="AV192" s="131"/>
      <c r="AW192" s="131"/>
      <c r="AX192" s="131"/>
      <c r="AY192" s="131"/>
      <c r="AZ192" s="131"/>
      <c r="BA192" s="131"/>
      <c r="BB192" s="131"/>
      <c r="BC192" s="131"/>
      <c r="BD192" s="131"/>
      <c r="BE192" s="131"/>
      <c r="BF192" s="131"/>
    </row>
    <row r="193" spans="25:58">
      <c r="Y193" s="131"/>
      <c r="Z193" s="131"/>
      <c r="AA193" s="131"/>
      <c r="AB193" s="131"/>
      <c r="AC193" s="131"/>
      <c r="AD193" s="131"/>
      <c r="AE193" s="131"/>
      <c r="AF193" s="131"/>
      <c r="AG193" s="131"/>
      <c r="AH193" s="131"/>
      <c r="AI193" s="131"/>
      <c r="AJ193" s="131"/>
      <c r="AK193" s="131"/>
      <c r="AL193" s="131"/>
      <c r="AM193" s="131"/>
      <c r="AN193" s="131"/>
      <c r="AO193" s="131"/>
      <c r="AP193" s="131"/>
      <c r="AQ193" s="131"/>
      <c r="AR193" s="131"/>
      <c r="AS193" s="131"/>
      <c r="AT193" s="131"/>
      <c r="AU193" s="131"/>
      <c r="AV193" s="131"/>
      <c r="AW193" s="131"/>
      <c r="AX193" s="131"/>
      <c r="AY193" s="131"/>
      <c r="AZ193" s="131"/>
      <c r="BA193" s="131"/>
      <c r="BB193" s="131"/>
      <c r="BC193" s="131"/>
      <c r="BD193" s="131"/>
      <c r="BE193" s="131"/>
      <c r="BF193" s="131"/>
    </row>
    <row r="194" spans="25:58">
      <c r="Y194" s="131"/>
      <c r="Z194" s="131"/>
      <c r="AA194" s="131"/>
      <c r="AB194" s="131"/>
      <c r="AC194" s="131"/>
      <c r="AD194" s="131"/>
      <c r="AE194" s="131"/>
      <c r="AF194" s="131"/>
      <c r="AG194" s="131"/>
      <c r="AH194" s="131"/>
      <c r="AI194" s="131"/>
      <c r="AJ194" s="131"/>
      <c r="AK194" s="131"/>
      <c r="AL194" s="131"/>
      <c r="AM194" s="131"/>
      <c r="AN194" s="131"/>
      <c r="AO194" s="131"/>
      <c r="AP194" s="131"/>
      <c r="AQ194" s="131"/>
      <c r="AR194" s="131"/>
      <c r="AS194" s="131"/>
      <c r="AT194" s="131"/>
      <c r="AU194" s="131"/>
      <c r="AV194" s="131"/>
      <c r="AW194" s="131"/>
      <c r="AX194" s="131"/>
      <c r="AY194" s="131"/>
      <c r="AZ194" s="131"/>
      <c r="BA194" s="131"/>
      <c r="BB194" s="131"/>
      <c r="BC194" s="131"/>
      <c r="BD194" s="131"/>
      <c r="BE194" s="131"/>
      <c r="BF194" s="131"/>
    </row>
    <row r="195" spans="25:58">
      <c r="Y195" s="131"/>
      <c r="Z195" s="131"/>
      <c r="AA195" s="131"/>
      <c r="AB195" s="131"/>
      <c r="AC195" s="131"/>
      <c r="AD195" s="131"/>
      <c r="AE195" s="131"/>
      <c r="AF195" s="131"/>
      <c r="AG195" s="131"/>
      <c r="AH195" s="131"/>
      <c r="AI195" s="131"/>
      <c r="AJ195" s="131"/>
      <c r="AK195" s="131"/>
      <c r="AL195" s="131"/>
      <c r="AM195" s="131"/>
      <c r="AN195" s="131"/>
      <c r="AO195" s="131"/>
      <c r="AP195" s="131"/>
      <c r="AQ195" s="131"/>
      <c r="AR195" s="131"/>
      <c r="AS195" s="131"/>
      <c r="AT195" s="131"/>
      <c r="AU195" s="131"/>
      <c r="AV195" s="131"/>
      <c r="AW195" s="131"/>
      <c r="AX195" s="131"/>
      <c r="AY195" s="131"/>
      <c r="AZ195" s="131"/>
      <c r="BA195" s="131"/>
      <c r="BB195" s="131"/>
      <c r="BC195" s="131"/>
      <c r="BD195" s="131"/>
      <c r="BE195" s="131"/>
      <c r="BF195" s="131"/>
    </row>
    <row r="196" spans="25:58">
      <c r="Y196" s="131"/>
      <c r="Z196" s="131"/>
      <c r="AA196" s="131"/>
      <c r="AB196" s="131"/>
      <c r="AC196" s="131"/>
      <c r="AD196" s="131"/>
      <c r="AE196" s="131"/>
      <c r="AF196" s="131"/>
      <c r="AG196" s="131"/>
      <c r="AH196" s="131"/>
      <c r="AI196" s="131"/>
      <c r="AJ196" s="131"/>
      <c r="AK196" s="131"/>
      <c r="AL196" s="131"/>
      <c r="AM196" s="131"/>
      <c r="AN196" s="131"/>
      <c r="AO196" s="131"/>
      <c r="AP196" s="131"/>
      <c r="AQ196" s="131"/>
      <c r="AR196" s="131"/>
      <c r="AS196" s="131"/>
      <c r="AT196" s="131"/>
      <c r="AU196" s="131"/>
      <c r="AV196" s="131"/>
      <c r="AW196" s="131"/>
      <c r="AX196" s="131"/>
      <c r="AY196" s="131"/>
      <c r="AZ196" s="131"/>
      <c r="BA196" s="131"/>
      <c r="BB196" s="131"/>
      <c r="BC196" s="131"/>
      <c r="BD196" s="131"/>
      <c r="BE196" s="131"/>
      <c r="BF196" s="131"/>
    </row>
    <row r="197" spans="25:58">
      <c r="Y197" s="131"/>
      <c r="Z197" s="131"/>
      <c r="AA197" s="131"/>
      <c r="AB197" s="131"/>
      <c r="AC197" s="131"/>
      <c r="AD197" s="131"/>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c r="BA197" s="131"/>
      <c r="BB197" s="131"/>
      <c r="BC197" s="131"/>
      <c r="BD197" s="131"/>
      <c r="BE197" s="131"/>
      <c r="BF197" s="131"/>
    </row>
    <row r="198" spans="25:58">
      <c r="Y198" s="131"/>
      <c r="Z198" s="131"/>
      <c r="AA198" s="131"/>
      <c r="AB198" s="131"/>
      <c r="AC198" s="131"/>
      <c r="AD198" s="131"/>
      <c r="AE198" s="131"/>
      <c r="AF198" s="131"/>
      <c r="AG198" s="131"/>
      <c r="AH198" s="131"/>
      <c r="AI198" s="131"/>
      <c r="AJ198" s="131"/>
      <c r="AK198" s="131"/>
      <c r="AL198" s="131"/>
      <c r="AM198" s="131"/>
      <c r="AN198" s="131"/>
      <c r="AO198" s="131"/>
      <c r="AP198" s="131"/>
      <c r="AQ198" s="131"/>
      <c r="AR198" s="131"/>
      <c r="AS198" s="131"/>
      <c r="AT198" s="131"/>
      <c r="AU198" s="131"/>
      <c r="AV198" s="131"/>
      <c r="AW198" s="131"/>
      <c r="AX198" s="131"/>
      <c r="AY198" s="131"/>
      <c r="AZ198" s="131"/>
      <c r="BA198" s="131"/>
      <c r="BB198" s="131"/>
      <c r="BC198" s="131"/>
      <c r="BD198" s="131"/>
      <c r="BE198" s="131"/>
      <c r="BF198" s="131"/>
    </row>
    <row r="199" spans="25:58">
      <c r="Y199" s="131"/>
      <c r="Z199" s="131"/>
      <c r="AA199" s="131"/>
      <c r="AB199" s="131"/>
      <c r="AC199" s="131"/>
      <c r="AD199" s="131"/>
      <c r="AE199" s="131"/>
      <c r="AF199" s="131"/>
      <c r="AG199" s="131"/>
      <c r="AH199" s="131"/>
      <c r="AI199" s="131"/>
      <c r="AJ199" s="131"/>
      <c r="AK199" s="131"/>
      <c r="AL199" s="131"/>
      <c r="AM199" s="131"/>
      <c r="AN199" s="131"/>
      <c r="AO199" s="131"/>
      <c r="AP199" s="131"/>
      <c r="AQ199" s="131"/>
      <c r="AR199" s="131"/>
      <c r="AS199" s="131"/>
      <c r="AT199" s="131"/>
      <c r="AU199" s="131"/>
      <c r="AV199" s="131"/>
      <c r="AW199" s="131"/>
      <c r="AX199" s="131"/>
      <c r="AY199" s="131"/>
      <c r="AZ199" s="131"/>
      <c r="BA199" s="131"/>
      <c r="BB199" s="131"/>
      <c r="BC199" s="131"/>
      <c r="BD199" s="131"/>
      <c r="BE199" s="131"/>
      <c r="BF199" s="131"/>
    </row>
    <row r="200" spans="25:58">
      <c r="Y200" s="131"/>
      <c r="Z200" s="131"/>
      <c r="AA200" s="131"/>
      <c r="AB200" s="131"/>
      <c r="AC200" s="131"/>
      <c r="AD200" s="131"/>
      <c r="AE200" s="131"/>
      <c r="AF200" s="131"/>
      <c r="AG200" s="131"/>
      <c r="AH200" s="131"/>
      <c r="AI200" s="131"/>
      <c r="AJ200" s="131"/>
      <c r="AK200" s="131"/>
      <c r="AL200" s="131"/>
      <c r="AM200" s="131"/>
      <c r="AN200" s="131"/>
      <c r="AO200" s="131"/>
      <c r="AP200" s="131"/>
      <c r="AQ200" s="131"/>
      <c r="AR200" s="131"/>
      <c r="AS200" s="131"/>
      <c r="AT200" s="131"/>
      <c r="AU200" s="131"/>
      <c r="AV200" s="131"/>
      <c r="AW200" s="131"/>
      <c r="AX200" s="131"/>
      <c r="AY200" s="131"/>
      <c r="AZ200" s="131"/>
      <c r="BA200" s="131"/>
      <c r="BB200" s="131"/>
      <c r="BC200" s="131"/>
      <c r="BD200" s="131"/>
      <c r="BE200" s="131"/>
      <c r="BF200" s="131"/>
    </row>
    <row r="201" spans="25:58">
      <c r="Y201" s="131"/>
      <c r="Z201" s="131"/>
      <c r="AA201" s="131"/>
      <c r="AB201" s="131"/>
      <c r="AC201" s="131"/>
      <c r="AD201" s="131"/>
      <c r="AE201" s="131"/>
      <c r="AF201" s="131"/>
      <c r="AG201" s="131"/>
      <c r="AH201" s="131"/>
      <c r="AI201" s="131"/>
      <c r="AJ201" s="131"/>
      <c r="AK201" s="131"/>
      <c r="AL201" s="131"/>
      <c r="AM201" s="131"/>
      <c r="AN201" s="131"/>
      <c r="AO201" s="131"/>
      <c r="AP201" s="131"/>
      <c r="AQ201" s="131"/>
      <c r="AR201" s="131"/>
      <c r="AS201" s="131"/>
      <c r="AT201" s="131"/>
      <c r="AU201" s="131"/>
      <c r="AV201" s="131"/>
      <c r="AW201" s="131"/>
      <c r="AX201" s="131"/>
      <c r="AY201" s="131"/>
      <c r="AZ201" s="131"/>
      <c r="BA201" s="131"/>
      <c r="BB201" s="131"/>
      <c r="BC201" s="131"/>
      <c r="BD201" s="131"/>
      <c r="BE201" s="131"/>
      <c r="BF201" s="131"/>
    </row>
    <row r="202" spans="25:58">
      <c r="Y202" s="131"/>
      <c r="Z202" s="131"/>
      <c r="AA202" s="131"/>
      <c r="AB202" s="131"/>
      <c r="AC202" s="131"/>
      <c r="AD202" s="131"/>
      <c r="AE202" s="131"/>
      <c r="AF202" s="131"/>
      <c r="AG202" s="131"/>
      <c r="AH202" s="131"/>
      <c r="AI202" s="131"/>
      <c r="AJ202" s="131"/>
      <c r="AK202" s="131"/>
      <c r="AL202" s="131"/>
      <c r="AM202" s="131"/>
      <c r="AN202" s="131"/>
      <c r="AO202" s="131"/>
      <c r="AP202" s="131"/>
      <c r="AQ202" s="131"/>
      <c r="AR202" s="131"/>
      <c r="AS202" s="131"/>
      <c r="AT202" s="131"/>
      <c r="AU202" s="131"/>
      <c r="AV202" s="131"/>
      <c r="AW202" s="131"/>
      <c r="AX202" s="131"/>
      <c r="AY202" s="131"/>
      <c r="AZ202" s="131"/>
      <c r="BA202" s="131"/>
      <c r="BB202" s="131"/>
      <c r="BC202" s="131"/>
      <c r="BD202" s="131"/>
      <c r="BE202" s="131"/>
      <c r="BF202" s="131"/>
    </row>
    <row r="203" spans="25:58">
      <c r="Y203" s="131"/>
      <c r="Z203" s="131"/>
      <c r="AA203" s="131"/>
      <c r="AB203" s="131"/>
      <c r="AC203" s="131"/>
      <c r="AD203" s="131"/>
      <c r="AE203" s="131"/>
      <c r="AF203" s="131"/>
      <c r="AG203" s="131"/>
      <c r="AH203" s="131"/>
      <c r="AI203" s="131"/>
      <c r="AJ203" s="131"/>
      <c r="AK203" s="131"/>
      <c r="AL203" s="131"/>
      <c r="AM203" s="131"/>
      <c r="AN203" s="131"/>
      <c r="AO203" s="131"/>
      <c r="AP203" s="131"/>
      <c r="AQ203" s="131"/>
      <c r="AR203" s="131"/>
      <c r="AS203" s="131"/>
      <c r="AT203" s="131"/>
      <c r="AU203" s="131"/>
      <c r="AV203" s="131"/>
      <c r="AW203" s="131"/>
      <c r="AX203" s="131"/>
      <c r="AY203" s="131"/>
      <c r="AZ203" s="131"/>
      <c r="BA203" s="131"/>
      <c r="BB203" s="131"/>
      <c r="BC203" s="131"/>
      <c r="BD203" s="131"/>
      <c r="BE203" s="131"/>
      <c r="BF203" s="131"/>
    </row>
    <row r="204" spans="25:58">
      <c r="Y204" s="131"/>
      <c r="Z204" s="131"/>
      <c r="AA204" s="131"/>
      <c r="AB204" s="131"/>
      <c r="AC204" s="131"/>
      <c r="AD204" s="131"/>
      <c r="AE204" s="131"/>
      <c r="AF204" s="131"/>
      <c r="AG204" s="131"/>
      <c r="AH204" s="131"/>
      <c r="AI204" s="131"/>
      <c r="AJ204" s="131"/>
      <c r="AK204" s="131"/>
      <c r="AL204" s="131"/>
      <c r="AM204" s="131"/>
      <c r="AN204" s="131"/>
      <c r="AO204" s="131"/>
      <c r="AP204" s="131"/>
      <c r="AQ204" s="131"/>
      <c r="AR204" s="131"/>
      <c r="AS204" s="131"/>
      <c r="AT204" s="131"/>
      <c r="AU204" s="131"/>
      <c r="AV204" s="131"/>
      <c r="AW204" s="131"/>
      <c r="AX204" s="131"/>
      <c r="AY204" s="131"/>
      <c r="AZ204" s="131"/>
      <c r="BA204" s="131"/>
      <c r="BB204" s="131"/>
      <c r="BC204" s="131"/>
      <c r="BD204" s="131"/>
      <c r="BE204" s="131"/>
      <c r="BF204" s="131"/>
    </row>
    <row r="205" spans="25:58">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131"/>
      <c r="BC205" s="131"/>
      <c r="BD205" s="131"/>
      <c r="BE205" s="131"/>
      <c r="BF205" s="131"/>
    </row>
    <row r="206" spans="25:58">
      <c r="Y206" s="131"/>
      <c r="Z206" s="131"/>
      <c r="AA206" s="131"/>
      <c r="AB206" s="131"/>
      <c r="AC206" s="131"/>
      <c r="AD206" s="131"/>
      <c r="AE206" s="131"/>
      <c r="AF206" s="131"/>
      <c r="AG206" s="131"/>
      <c r="AH206" s="131"/>
      <c r="AI206" s="131"/>
      <c r="AJ206" s="131"/>
      <c r="AK206" s="131"/>
      <c r="AL206" s="131"/>
      <c r="AM206" s="131"/>
      <c r="AN206" s="131"/>
      <c r="AO206" s="131"/>
      <c r="AP206" s="131"/>
      <c r="AQ206" s="131"/>
      <c r="AR206" s="131"/>
      <c r="AS206" s="131"/>
      <c r="AT206" s="131"/>
      <c r="AU206" s="131"/>
      <c r="AV206" s="131"/>
      <c r="AW206" s="131"/>
      <c r="AX206" s="131"/>
      <c r="AY206" s="131"/>
      <c r="AZ206" s="131"/>
      <c r="BA206" s="131"/>
      <c r="BB206" s="131"/>
      <c r="BC206" s="131"/>
      <c r="BD206" s="131"/>
      <c r="BE206" s="131"/>
      <c r="BF206" s="131"/>
    </row>
    <row r="207" spans="25:58">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131"/>
      <c r="BC207" s="131"/>
      <c r="BD207" s="131"/>
      <c r="BE207" s="131"/>
      <c r="BF207" s="131"/>
    </row>
    <row r="208" spans="25:58">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31"/>
      <c r="AU208" s="131"/>
      <c r="AV208" s="131"/>
      <c r="AW208" s="131"/>
      <c r="AX208" s="131"/>
      <c r="AY208" s="131"/>
      <c r="AZ208" s="131"/>
      <c r="BA208" s="131"/>
      <c r="BB208" s="131"/>
      <c r="BC208" s="131"/>
      <c r="BD208" s="131"/>
      <c r="BE208" s="131"/>
      <c r="BF208" s="131"/>
    </row>
    <row r="209" spans="25:58">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1"/>
      <c r="AY209" s="131"/>
      <c r="AZ209" s="131"/>
      <c r="BA209" s="131"/>
      <c r="BB209" s="131"/>
      <c r="BC209" s="131"/>
      <c r="BD209" s="131"/>
      <c r="BE209" s="131"/>
      <c r="BF209" s="131"/>
    </row>
    <row r="210" spans="25:58">
      <c r="Y210" s="131"/>
      <c r="Z210" s="131"/>
      <c r="AA210" s="131"/>
      <c r="AB210" s="131"/>
      <c r="AC210" s="131"/>
      <c r="AD210" s="131"/>
      <c r="AE210" s="131"/>
      <c r="AF210" s="131"/>
      <c r="AG210" s="131"/>
      <c r="AH210" s="131"/>
      <c r="AI210" s="131"/>
      <c r="AJ210" s="131"/>
      <c r="AK210" s="131"/>
      <c r="AL210" s="131"/>
      <c r="AM210" s="131"/>
      <c r="AN210" s="131"/>
      <c r="AO210" s="131"/>
      <c r="AP210" s="131"/>
      <c r="AQ210" s="131"/>
      <c r="AR210" s="131"/>
      <c r="AS210" s="131"/>
      <c r="AT210" s="131"/>
      <c r="AU210" s="131"/>
      <c r="AV210" s="131"/>
      <c r="AW210" s="131"/>
      <c r="AX210" s="131"/>
      <c r="AY210" s="131"/>
      <c r="AZ210" s="131"/>
      <c r="BA210" s="131"/>
      <c r="BB210" s="131"/>
      <c r="BC210" s="131"/>
      <c r="BD210" s="131"/>
      <c r="BE210" s="131"/>
      <c r="BF210" s="131"/>
    </row>
    <row r="211" spans="25:58">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131"/>
      <c r="AT211" s="131"/>
      <c r="AU211" s="131"/>
      <c r="AV211" s="131"/>
      <c r="AW211" s="131"/>
      <c r="AX211" s="131"/>
      <c r="AY211" s="131"/>
      <c r="AZ211" s="131"/>
      <c r="BA211" s="131"/>
      <c r="BB211" s="131"/>
      <c r="BC211" s="131"/>
      <c r="BD211" s="131"/>
      <c r="BE211" s="131"/>
      <c r="BF211" s="131"/>
    </row>
    <row r="212" spans="25:58">
      <c r="Y212" s="131"/>
      <c r="Z212" s="131"/>
      <c r="AA212" s="131"/>
      <c r="AB212" s="131"/>
      <c r="AC212" s="131"/>
      <c r="AD212" s="131"/>
      <c r="AE212" s="131"/>
      <c r="AF212" s="131"/>
      <c r="AG212" s="131"/>
      <c r="AH212" s="131"/>
      <c r="AI212" s="131"/>
      <c r="AJ212" s="131"/>
      <c r="AK212" s="131"/>
      <c r="AL212" s="131"/>
      <c r="AM212" s="131"/>
      <c r="AN212" s="131"/>
      <c r="AO212" s="131"/>
      <c r="AP212" s="131"/>
      <c r="AQ212" s="131"/>
      <c r="AR212" s="131"/>
      <c r="AS212" s="131"/>
      <c r="AT212" s="131"/>
      <c r="AU212" s="131"/>
      <c r="AV212" s="131"/>
      <c r="AW212" s="131"/>
      <c r="AX212" s="131"/>
      <c r="AY212" s="131"/>
      <c r="AZ212" s="131"/>
      <c r="BA212" s="131"/>
      <c r="BB212" s="131"/>
      <c r="BC212" s="131"/>
      <c r="BD212" s="131"/>
      <c r="BE212" s="131"/>
      <c r="BF212" s="131"/>
    </row>
    <row r="213" spans="25:58">
      <c r="Y213" s="131"/>
      <c r="Z213" s="131"/>
      <c r="AA213" s="131"/>
      <c r="AB213" s="131"/>
      <c r="AC213" s="131"/>
      <c r="AD213" s="131"/>
      <c r="AE213" s="131"/>
      <c r="AF213" s="131"/>
      <c r="AG213" s="131"/>
      <c r="AH213" s="131"/>
      <c r="AI213" s="131"/>
      <c r="AJ213" s="131"/>
      <c r="AK213" s="131"/>
      <c r="AL213" s="131"/>
      <c r="AM213" s="131"/>
      <c r="AN213" s="131"/>
      <c r="AO213" s="131"/>
      <c r="AP213" s="131"/>
      <c r="AQ213" s="131"/>
      <c r="AR213" s="131"/>
      <c r="AS213" s="131"/>
      <c r="AT213" s="131"/>
      <c r="AU213" s="131"/>
      <c r="AV213" s="131"/>
      <c r="AW213" s="131"/>
      <c r="AX213" s="131"/>
      <c r="AY213" s="131"/>
      <c r="AZ213" s="131"/>
      <c r="BA213" s="131"/>
      <c r="BB213" s="131"/>
      <c r="BC213" s="131"/>
      <c r="BD213" s="131"/>
      <c r="BE213" s="131"/>
      <c r="BF213" s="131"/>
    </row>
    <row r="214" spans="25:58">
      <c r="Y214" s="131"/>
      <c r="Z214" s="131"/>
      <c r="AA214" s="131"/>
      <c r="AB214" s="131"/>
      <c r="AC214" s="131"/>
      <c r="AD214" s="131"/>
      <c r="AE214" s="131"/>
      <c r="AF214" s="131"/>
      <c r="AG214" s="131"/>
      <c r="AH214" s="131"/>
      <c r="AI214" s="131"/>
      <c r="AJ214" s="131"/>
      <c r="AK214" s="131"/>
      <c r="AL214" s="131"/>
      <c r="AM214" s="131"/>
      <c r="AN214" s="131"/>
      <c r="AO214" s="131"/>
      <c r="AP214" s="131"/>
      <c r="AQ214" s="131"/>
      <c r="AR214" s="131"/>
      <c r="AS214" s="131"/>
      <c r="AT214" s="131"/>
      <c r="AU214" s="131"/>
      <c r="AV214" s="131"/>
      <c r="AW214" s="131"/>
      <c r="AX214" s="131"/>
      <c r="AY214" s="131"/>
      <c r="AZ214" s="131"/>
      <c r="BA214" s="131"/>
      <c r="BB214" s="131"/>
      <c r="BC214" s="131"/>
      <c r="BD214" s="131"/>
      <c r="BE214" s="131"/>
      <c r="BF214" s="131"/>
    </row>
    <row r="215" spans="25:58">
      <c r="Y215" s="131"/>
      <c r="Z215" s="131"/>
      <c r="AA215" s="131"/>
      <c r="AB215" s="131"/>
      <c r="AC215" s="131"/>
      <c r="AD215" s="131"/>
      <c r="AE215" s="131"/>
      <c r="AF215" s="131"/>
      <c r="AG215" s="131"/>
      <c r="AH215" s="131"/>
      <c r="AI215" s="131"/>
      <c r="AJ215" s="131"/>
      <c r="AK215" s="131"/>
      <c r="AL215" s="131"/>
      <c r="AM215" s="131"/>
      <c r="AN215" s="131"/>
      <c r="AO215" s="131"/>
      <c r="AP215" s="131"/>
      <c r="AQ215" s="131"/>
      <c r="AR215" s="131"/>
      <c r="AS215" s="131"/>
      <c r="AT215" s="131"/>
      <c r="AU215" s="131"/>
      <c r="AV215" s="131"/>
      <c r="AW215" s="131"/>
      <c r="AX215" s="131"/>
      <c r="AY215" s="131"/>
      <c r="AZ215" s="131"/>
      <c r="BA215" s="131"/>
      <c r="BB215" s="131"/>
      <c r="BC215" s="131"/>
      <c r="BD215" s="131"/>
      <c r="BE215" s="131"/>
      <c r="BF215" s="131"/>
    </row>
    <row r="216" spans="25:58">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31"/>
      <c r="AU216" s="131"/>
      <c r="AV216" s="131"/>
      <c r="AW216" s="131"/>
      <c r="AX216" s="131"/>
      <c r="AY216" s="131"/>
      <c r="AZ216" s="131"/>
      <c r="BA216" s="131"/>
      <c r="BB216" s="131"/>
      <c r="BC216" s="131"/>
      <c r="BD216" s="131"/>
      <c r="BE216" s="131"/>
      <c r="BF216" s="131"/>
    </row>
    <row r="217" spans="25:58">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31"/>
      <c r="AU217" s="131"/>
      <c r="AV217" s="131"/>
      <c r="AW217" s="131"/>
      <c r="AX217" s="131"/>
      <c r="AY217" s="131"/>
      <c r="AZ217" s="131"/>
      <c r="BA217" s="131"/>
      <c r="BB217" s="131"/>
      <c r="BC217" s="131"/>
      <c r="BD217" s="131"/>
      <c r="BE217" s="131"/>
      <c r="BF217" s="131"/>
    </row>
    <row r="218" spans="25:58">
      <c r="Y218" s="131"/>
      <c r="Z218" s="131"/>
      <c r="AA218" s="131"/>
      <c r="AB218" s="131"/>
      <c r="AC218" s="131"/>
      <c r="AD218" s="131"/>
      <c r="AE218" s="131"/>
      <c r="AF218" s="131"/>
      <c r="AG218" s="131"/>
      <c r="AH218" s="131"/>
      <c r="AI218" s="131"/>
      <c r="AJ218" s="131"/>
      <c r="AK218" s="131"/>
      <c r="AL218" s="131"/>
      <c r="AM218" s="131"/>
      <c r="AN218" s="131"/>
      <c r="AO218" s="131"/>
      <c r="AP218" s="131"/>
      <c r="AQ218" s="131"/>
      <c r="AR218" s="131"/>
      <c r="AS218" s="131"/>
      <c r="AT218" s="131"/>
      <c r="AU218" s="131"/>
      <c r="AV218" s="131"/>
      <c r="AW218" s="131"/>
      <c r="AX218" s="131"/>
      <c r="AY218" s="131"/>
      <c r="AZ218" s="131"/>
      <c r="BA218" s="131"/>
      <c r="BB218" s="131"/>
      <c r="BC218" s="131"/>
      <c r="BD218" s="131"/>
      <c r="BE218" s="131"/>
      <c r="BF218" s="131"/>
    </row>
    <row r="219" spans="25:58">
      <c r="Y219" s="131"/>
      <c r="Z219" s="131"/>
      <c r="AA219" s="131"/>
      <c r="AB219" s="131"/>
      <c r="AC219" s="131"/>
      <c r="AD219" s="131"/>
      <c r="AE219" s="131"/>
      <c r="AF219" s="131"/>
      <c r="AG219" s="131"/>
      <c r="AH219" s="131"/>
      <c r="AI219" s="131"/>
      <c r="AJ219" s="131"/>
      <c r="AK219" s="131"/>
      <c r="AL219" s="131"/>
      <c r="AM219" s="131"/>
      <c r="AN219" s="131"/>
      <c r="AO219" s="131"/>
      <c r="AP219" s="131"/>
      <c r="AQ219" s="131"/>
      <c r="AR219" s="131"/>
      <c r="AS219" s="131"/>
      <c r="AT219" s="131"/>
      <c r="AU219" s="131"/>
      <c r="AV219" s="131"/>
      <c r="AW219" s="131"/>
      <c r="AX219" s="131"/>
      <c r="AY219" s="131"/>
      <c r="AZ219" s="131"/>
      <c r="BA219" s="131"/>
      <c r="BB219" s="131"/>
      <c r="BC219" s="131"/>
      <c r="BD219" s="131"/>
      <c r="BE219" s="131"/>
      <c r="BF219" s="131"/>
    </row>
    <row r="220" spans="25:58">
      <c r="Y220" s="131"/>
      <c r="Z220" s="131"/>
      <c r="AA220" s="131"/>
      <c r="AB220" s="131"/>
      <c r="AC220" s="131"/>
      <c r="AD220" s="131"/>
      <c r="AE220" s="131"/>
      <c r="AF220" s="131"/>
      <c r="AG220" s="131"/>
      <c r="AH220" s="131"/>
      <c r="AI220" s="131"/>
      <c r="AJ220" s="131"/>
      <c r="AK220" s="131"/>
      <c r="AL220" s="131"/>
      <c r="AM220" s="131"/>
      <c r="AN220" s="131"/>
      <c r="AO220" s="131"/>
      <c r="AP220" s="131"/>
      <c r="AQ220" s="131"/>
      <c r="AR220" s="131"/>
      <c r="AS220" s="131"/>
      <c r="AT220" s="131"/>
      <c r="AU220" s="131"/>
      <c r="AV220" s="131"/>
      <c r="AW220" s="131"/>
      <c r="AX220" s="131"/>
      <c r="AY220" s="131"/>
      <c r="AZ220" s="131"/>
      <c r="BA220" s="131"/>
      <c r="BB220" s="131"/>
      <c r="BC220" s="131"/>
      <c r="BD220" s="131"/>
      <c r="BE220" s="131"/>
      <c r="BF220" s="131"/>
    </row>
    <row r="221" spans="25:58">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31"/>
      <c r="AU221" s="131"/>
      <c r="AV221" s="131"/>
      <c r="AW221" s="131"/>
      <c r="AX221" s="131"/>
      <c r="AY221" s="131"/>
      <c r="AZ221" s="131"/>
      <c r="BA221" s="131"/>
      <c r="BB221" s="131"/>
      <c r="BC221" s="131"/>
      <c r="BD221" s="131"/>
      <c r="BE221" s="131"/>
      <c r="BF221" s="131"/>
    </row>
    <row r="222" spans="25:58">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31"/>
      <c r="AU222" s="131"/>
      <c r="AV222" s="131"/>
      <c r="AW222" s="131"/>
      <c r="AX222" s="131"/>
      <c r="AY222" s="131"/>
      <c r="AZ222" s="131"/>
      <c r="BA222" s="131"/>
      <c r="BB222" s="131"/>
      <c r="BC222" s="131"/>
      <c r="BD222" s="131"/>
      <c r="BE222" s="131"/>
      <c r="BF222" s="131"/>
    </row>
    <row r="223" spans="25:58">
      <c r="Y223" s="131"/>
      <c r="Z223" s="131"/>
      <c r="AA223" s="131"/>
      <c r="AB223" s="131"/>
      <c r="AC223" s="131"/>
      <c r="AD223" s="131"/>
      <c r="AE223" s="131"/>
      <c r="AF223" s="131"/>
      <c r="AG223" s="131"/>
      <c r="AH223" s="131"/>
      <c r="AI223" s="131"/>
      <c r="AJ223" s="131"/>
      <c r="AK223" s="131"/>
      <c r="AL223" s="131"/>
      <c r="AM223" s="131"/>
      <c r="AN223" s="131"/>
      <c r="AO223" s="131"/>
      <c r="AP223" s="131"/>
      <c r="AQ223" s="131"/>
      <c r="AR223" s="131"/>
      <c r="AS223" s="131"/>
      <c r="AT223" s="131"/>
      <c r="AU223" s="131"/>
      <c r="AV223" s="131"/>
      <c r="AW223" s="131"/>
      <c r="AX223" s="131"/>
      <c r="AY223" s="131"/>
      <c r="AZ223" s="131"/>
      <c r="BA223" s="131"/>
      <c r="BB223" s="131"/>
      <c r="BC223" s="131"/>
      <c r="BD223" s="131"/>
      <c r="BE223" s="131"/>
      <c r="BF223" s="131"/>
    </row>
    <row r="224" spans="25:58">
      <c r="Y224" s="131"/>
      <c r="Z224" s="131"/>
      <c r="AA224" s="131"/>
      <c r="AB224" s="131"/>
      <c r="AC224" s="131"/>
      <c r="AD224" s="131"/>
      <c r="AE224" s="131"/>
      <c r="AF224" s="131"/>
      <c r="AG224" s="131"/>
      <c r="AH224" s="131"/>
      <c r="AI224" s="131"/>
      <c r="AJ224" s="131"/>
      <c r="AK224" s="131"/>
      <c r="AL224" s="131"/>
      <c r="AM224" s="131"/>
      <c r="AN224" s="131"/>
      <c r="AO224" s="131"/>
      <c r="AP224" s="131"/>
      <c r="AQ224" s="131"/>
      <c r="AR224" s="131"/>
      <c r="AS224" s="131"/>
      <c r="AT224" s="131"/>
      <c r="AU224" s="131"/>
      <c r="AV224" s="131"/>
      <c r="AW224" s="131"/>
      <c r="AX224" s="131"/>
      <c r="AY224" s="131"/>
      <c r="AZ224" s="131"/>
      <c r="BA224" s="131"/>
      <c r="BB224" s="131"/>
      <c r="BC224" s="131"/>
      <c r="BD224" s="131"/>
      <c r="BE224" s="131"/>
      <c r="BF224" s="131"/>
    </row>
    <row r="225" spans="25:58">
      <c r="Y225" s="131"/>
      <c r="Z225" s="131"/>
      <c r="AA225" s="131"/>
      <c r="AB225" s="131"/>
      <c r="AC225" s="131"/>
      <c r="AD225" s="131"/>
      <c r="AE225" s="131"/>
      <c r="AF225" s="131"/>
      <c r="AG225" s="131"/>
      <c r="AH225" s="131"/>
      <c r="AI225" s="131"/>
      <c r="AJ225" s="131"/>
      <c r="AK225" s="131"/>
      <c r="AL225" s="131"/>
      <c r="AM225" s="131"/>
      <c r="AN225" s="131"/>
      <c r="AO225" s="131"/>
      <c r="AP225" s="131"/>
      <c r="AQ225" s="131"/>
      <c r="AR225" s="131"/>
      <c r="AS225" s="131"/>
      <c r="AT225" s="131"/>
      <c r="AU225" s="131"/>
      <c r="AV225" s="131"/>
      <c r="AW225" s="131"/>
      <c r="AX225" s="131"/>
      <c r="AY225" s="131"/>
      <c r="AZ225" s="131"/>
      <c r="BA225" s="131"/>
      <c r="BB225" s="131"/>
      <c r="BC225" s="131"/>
      <c r="BD225" s="131"/>
      <c r="BE225" s="131"/>
      <c r="BF225" s="131"/>
    </row>
    <row r="226" spans="25:58">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31"/>
      <c r="AU226" s="131"/>
      <c r="AV226" s="131"/>
      <c r="AW226" s="131"/>
      <c r="AX226" s="131"/>
      <c r="AY226" s="131"/>
      <c r="AZ226" s="131"/>
      <c r="BA226" s="131"/>
      <c r="BB226" s="131"/>
      <c r="BC226" s="131"/>
      <c r="BD226" s="131"/>
      <c r="BE226" s="131"/>
      <c r="BF226" s="131"/>
    </row>
    <row r="227" spans="25:58">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31"/>
      <c r="AU227" s="131"/>
      <c r="AV227" s="131"/>
      <c r="AW227" s="131"/>
      <c r="AX227" s="131"/>
      <c r="AY227" s="131"/>
      <c r="AZ227" s="131"/>
      <c r="BA227" s="131"/>
      <c r="BB227" s="131"/>
      <c r="BC227" s="131"/>
      <c r="BD227" s="131"/>
      <c r="BE227" s="131"/>
      <c r="BF227" s="131"/>
    </row>
    <row r="228" spans="25:58">
      <c r="Y228" s="131"/>
      <c r="Z228" s="131"/>
      <c r="AA228" s="131"/>
      <c r="AB228" s="131"/>
      <c r="AC228" s="131"/>
      <c r="AD228" s="131"/>
      <c r="AE228" s="131"/>
      <c r="AF228" s="131"/>
      <c r="AG228" s="131"/>
      <c r="AH228" s="131"/>
      <c r="AI228" s="131"/>
      <c r="AJ228" s="131"/>
      <c r="AK228" s="131"/>
      <c r="AL228" s="131"/>
      <c r="AM228" s="131"/>
      <c r="AN228" s="131"/>
      <c r="AO228" s="131"/>
      <c r="AP228" s="131"/>
      <c r="AQ228" s="131"/>
      <c r="AR228" s="131"/>
      <c r="AS228" s="131"/>
      <c r="AT228" s="131"/>
      <c r="AU228" s="131"/>
      <c r="AV228" s="131"/>
      <c r="AW228" s="131"/>
      <c r="AX228" s="131"/>
      <c r="AY228" s="131"/>
      <c r="AZ228" s="131"/>
      <c r="BA228" s="131"/>
      <c r="BB228" s="131"/>
      <c r="BC228" s="131"/>
      <c r="BD228" s="131"/>
      <c r="BE228" s="131"/>
      <c r="BF228" s="131"/>
    </row>
    <row r="229" spans="25:58">
      <c r="Y229" s="131"/>
      <c r="Z229" s="131"/>
      <c r="AA229" s="131"/>
      <c r="AB229" s="131"/>
      <c r="AC229" s="131"/>
      <c r="AD229" s="131"/>
      <c r="AE229" s="131"/>
      <c r="AF229" s="131"/>
      <c r="AG229" s="131"/>
      <c r="AH229" s="131"/>
      <c r="AI229" s="131"/>
      <c r="AJ229" s="131"/>
      <c r="AK229" s="131"/>
      <c r="AL229" s="131"/>
      <c r="AM229" s="131"/>
      <c r="AN229" s="131"/>
      <c r="AO229" s="131"/>
      <c r="AP229" s="131"/>
      <c r="AQ229" s="131"/>
      <c r="AR229" s="131"/>
      <c r="AS229" s="131"/>
      <c r="AT229" s="131"/>
      <c r="AU229" s="131"/>
      <c r="AV229" s="131"/>
      <c r="AW229" s="131"/>
      <c r="AX229" s="131"/>
      <c r="AY229" s="131"/>
      <c r="AZ229" s="131"/>
      <c r="BA229" s="131"/>
      <c r="BB229" s="131"/>
      <c r="BC229" s="131"/>
      <c r="BD229" s="131"/>
      <c r="BE229" s="131"/>
      <c r="BF229" s="131"/>
    </row>
    <row r="230" spans="25:58">
      <c r="Y230" s="131"/>
      <c r="Z230" s="131"/>
      <c r="AA230" s="131"/>
      <c r="AB230" s="131"/>
      <c r="AC230" s="131"/>
      <c r="AD230" s="131"/>
      <c r="AE230" s="131"/>
      <c r="AF230" s="131"/>
      <c r="AG230" s="131"/>
      <c r="AH230" s="131"/>
      <c r="AI230" s="131"/>
      <c r="AJ230" s="131"/>
      <c r="AK230" s="131"/>
      <c r="AL230" s="131"/>
      <c r="AM230" s="131"/>
      <c r="AN230" s="131"/>
      <c r="AO230" s="131"/>
      <c r="AP230" s="131"/>
      <c r="AQ230" s="131"/>
      <c r="AR230" s="131"/>
      <c r="AS230" s="131"/>
      <c r="AT230" s="131"/>
      <c r="AU230" s="131"/>
      <c r="AV230" s="131"/>
      <c r="AW230" s="131"/>
      <c r="AX230" s="131"/>
      <c r="AY230" s="131"/>
      <c r="AZ230" s="131"/>
      <c r="BA230" s="131"/>
      <c r="BB230" s="131"/>
      <c r="BC230" s="131"/>
      <c r="BD230" s="131"/>
      <c r="BE230" s="131"/>
      <c r="BF230" s="131"/>
    </row>
    <row r="231" spans="25:58">
      <c r="Y231" s="131"/>
      <c r="Z231" s="131"/>
      <c r="AA231" s="131"/>
      <c r="AB231" s="131"/>
      <c r="AC231" s="131"/>
      <c r="AD231" s="131"/>
      <c r="AE231" s="131"/>
      <c r="AF231" s="131"/>
      <c r="AG231" s="131"/>
      <c r="AH231" s="131"/>
      <c r="AI231" s="131"/>
      <c r="AJ231" s="131"/>
      <c r="AK231" s="131"/>
      <c r="AL231" s="131"/>
      <c r="AM231" s="131"/>
      <c r="AN231" s="131"/>
      <c r="AO231" s="131"/>
      <c r="AP231" s="131"/>
      <c r="AQ231" s="131"/>
      <c r="AR231" s="131"/>
      <c r="AS231" s="131"/>
      <c r="AT231" s="131"/>
      <c r="AU231" s="131"/>
      <c r="AV231" s="131"/>
      <c r="AW231" s="131"/>
      <c r="AX231" s="131"/>
      <c r="AY231" s="131"/>
      <c r="AZ231" s="131"/>
      <c r="BA231" s="131"/>
      <c r="BB231" s="131"/>
      <c r="BC231" s="131"/>
      <c r="BD231" s="131"/>
      <c r="BE231" s="131"/>
      <c r="BF231" s="131"/>
    </row>
    <row r="232" spans="25:58">
      <c r="Y232" s="131"/>
      <c r="Z232" s="131"/>
      <c r="AA232" s="131"/>
      <c r="AB232" s="131"/>
      <c r="AC232" s="131"/>
      <c r="AD232" s="131"/>
      <c r="AE232" s="131"/>
      <c r="AF232" s="131"/>
      <c r="AG232" s="131"/>
      <c r="AH232" s="131"/>
      <c r="AI232" s="131"/>
      <c r="AJ232" s="131"/>
      <c r="AK232" s="131"/>
      <c r="AL232" s="131"/>
      <c r="AM232" s="131"/>
      <c r="AN232" s="131"/>
      <c r="AO232" s="131"/>
      <c r="AP232" s="131"/>
      <c r="AQ232" s="131"/>
      <c r="AR232" s="131"/>
      <c r="AS232" s="131"/>
      <c r="AT232" s="131"/>
      <c r="AU232" s="131"/>
      <c r="AV232" s="131"/>
      <c r="AW232" s="131"/>
      <c r="AX232" s="131"/>
      <c r="AY232" s="131"/>
      <c r="AZ232" s="131"/>
      <c r="BA232" s="131"/>
      <c r="BB232" s="131"/>
      <c r="BC232" s="131"/>
      <c r="BD232" s="131"/>
      <c r="BE232" s="131"/>
      <c r="BF232" s="131"/>
    </row>
    <row r="233" spans="25:58">
      <c r="Y233" s="131"/>
      <c r="Z233" s="131"/>
      <c r="AA233" s="131"/>
      <c r="AB233" s="131"/>
      <c r="AC233" s="131"/>
      <c r="AD233" s="131"/>
      <c r="AE233" s="131"/>
      <c r="AF233" s="131"/>
      <c r="AG233" s="131"/>
      <c r="AH233" s="131"/>
      <c r="AI233" s="131"/>
      <c r="AJ233" s="131"/>
      <c r="AK233" s="131"/>
      <c r="AL233" s="131"/>
      <c r="AM233" s="131"/>
      <c r="AN233" s="131"/>
      <c r="AO233" s="131"/>
      <c r="AP233" s="131"/>
      <c r="AQ233" s="131"/>
      <c r="AR233" s="131"/>
      <c r="AS233" s="131"/>
      <c r="AT233" s="131"/>
      <c r="AU233" s="131"/>
      <c r="AV233" s="131"/>
      <c r="AW233" s="131"/>
      <c r="AX233" s="131"/>
      <c r="AY233" s="131"/>
      <c r="AZ233" s="131"/>
      <c r="BA233" s="131"/>
      <c r="BB233" s="131"/>
      <c r="BC233" s="131"/>
      <c r="BD233" s="131"/>
      <c r="BE233" s="131"/>
      <c r="BF233" s="131"/>
    </row>
    <row r="234" spans="25:58">
      <c r="Y234" s="131"/>
      <c r="Z234" s="131"/>
      <c r="AA234" s="131"/>
      <c r="AB234" s="131"/>
      <c r="AC234" s="131"/>
      <c r="AD234" s="131"/>
      <c r="AE234" s="131"/>
      <c r="AF234" s="131"/>
      <c r="AG234" s="131"/>
      <c r="AH234" s="131"/>
      <c r="AI234" s="131"/>
      <c r="AJ234" s="131"/>
      <c r="AK234" s="131"/>
      <c r="AL234" s="131"/>
      <c r="AM234" s="131"/>
      <c r="AN234" s="131"/>
      <c r="AO234" s="131"/>
      <c r="AP234" s="131"/>
      <c r="AQ234" s="131"/>
      <c r="AR234" s="131"/>
      <c r="AS234" s="131"/>
      <c r="AT234" s="131"/>
      <c r="AU234" s="131"/>
      <c r="AV234" s="131"/>
      <c r="AW234" s="131"/>
      <c r="AX234" s="131"/>
      <c r="AY234" s="131"/>
      <c r="AZ234" s="131"/>
      <c r="BA234" s="131"/>
      <c r="BB234" s="131"/>
      <c r="BC234" s="131"/>
      <c r="BD234" s="131"/>
      <c r="BE234" s="131"/>
      <c r="BF234" s="131"/>
    </row>
    <row r="235" spans="25:58">
      <c r="Y235" s="131"/>
      <c r="Z235" s="131"/>
      <c r="AA235" s="131"/>
      <c r="AB235" s="131"/>
      <c r="AC235" s="131"/>
      <c r="AD235" s="131"/>
      <c r="AE235" s="131"/>
      <c r="AF235" s="131"/>
      <c r="AG235" s="131"/>
      <c r="AH235" s="131"/>
      <c r="AI235" s="131"/>
      <c r="AJ235" s="131"/>
      <c r="AK235" s="131"/>
      <c r="AL235" s="131"/>
      <c r="AM235" s="131"/>
      <c r="AN235" s="131"/>
      <c r="AO235" s="131"/>
      <c r="AP235" s="131"/>
      <c r="AQ235" s="131"/>
      <c r="AR235" s="131"/>
      <c r="AS235" s="131"/>
      <c r="AT235" s="131"/>
      <c r="AU235" s="131"/>
      <c r="AV235" s="131"/>
      <c r="AW235" s="131"/>
      <c r="AX235" s="131"/>
      <c r="AY235" s="131"/>
      <c r="AZ235" s="131"/>
      <c r="BA235" s="131"/>
      <c r="BB235" s="131"/>
      <c r="BC235" s="131"/>
      <c r="BD235" s="131"/>
      <c r="BE235" s="131"/>
      <c r="BF235" s="131"/>
    </row>
    <row r="236" spans="25:58">
      <c r="Y236" s="131"/>
      <c r="Z236" s="131"/>
      <c r="AA236" s="131"/>
      <c r="AB236" s="131"/>
      <c r="AC236" s="131"/>
      <c r="AD236" s="131"/>
      <c r="AE236" s="131"/>
      <c r="AF236" s="131"/>
      <c r="AG236" s="131"/>
      <c r="AH236" s="131"/>
      <c r="AI236" s="131"/>
      <c r="AJ236" s="131"/>
      <c r="AK236" s="131"/>
      <c r="AL236" s="131"/>
      <c r="AM236" s="131"/>
      <c r="AN236" s="131"/>
      <c r="AO236" s="131"/>
      <c r="AP236" s="131"/>
      <c r="AQ236" s="131"/>
      <c r="AR236" s="131"/>
      <c r="AS236" s="131"/>
      <c r="AT236" s="131"/>
      <c r="AU236" s="131"/>
      <c r="AV236" s="131"/>
      <c r="AW236" s="131"/>
      <c r="AX236" s="131"/>
      <c r="AY236" s="131"/>
      <c r="AZ236" s="131"/>
      <c r="BA236" s="131"/>
      <c r="BB236" s="131"/>
      <c r="BC236" s="131"/>
      <c r="BD236" s="131"/>
      <c r="BE236" s="131"/>
      <c r="BF236" s="131"/>
    </row>
    <row r="237" spans="25:58">
      <c r="Y237" s="131"/>
      <c r="Z237" s="131"/>
      <c r="AA237" s="131"/>
      <c r="AB237" s="131"/>
      <c r="AC237" s="131"/>
      <c r="AD237" s="131"/>
      <c r="AE237" s="131"/>
      <c r="AF237" s="131"/>
      <c r="AG237" s="131"/>
      <c r="AH237" s="131"/>
      <c r="AI237" s="131"/>
      <c r="AJ237" s="131"/>
      <c r="AK237" s="131"/>
      <c r="AL237" s="131"/>
      <c r="AM237" s="131"/>
      <c r="AN237" s="131"/>
      <c r="AO237" s="131"/>
      <c r="AP237" s="131"/>
      <c r="AQ237" s="131"/>
      <c r="AR237" s="131"/>
      <c r="AS237" s="131"/>
      <c r="AT237" s="131"/>
      <c r="AU237" s="131"/>
      <c r="AV237" s="131"/>
      <c r="AW237" s="131"/>
      <c r="AX237" s="131"/>
      <c r="AY237" s="131"/>
      <c r="AZ237" s="131"/>
      <c r="BA237" s="131"/>
      <c r="BB237" s="131"/>
      <c r="BC237" s="131"/>
      <c r="BD237" s="131"/>
      <c r="BE237" s="131"/>
      <c r="BF237" s="131"/>
    </row>
    <row r="238" spans="25:58">
      <c r="Y238" s="131"/>
      <c r="Z238" s="131"/>
      <c r="AA238" s="131"/>
      <c r="AB238" s="131"/>
      <c r="AC238" s="131"/>
      <c r="AD238" s="131"/>
      <c r="AE238" s="131"/>
      <c r="AF238" s="131"/>
      <c r="AG238" s="131"/>
      <c r="AH238" s="131"/>
      <c r="AI238" s="131"/>
      <c r="AJ238" s="131"/>
      <c r="AK238" s="131"/>
      <c r="AL238" s="131"/>
      <c r="AM238" s="131"/>
      <c r="AN238" s="131"/>
      <c r="AO238" s="131"/>
      <c r="AP238" s="131"/>
      <c r="AQ238" s="131"/>
      <c r="AR238" s="131"/>
      <c r="AS238" s="131"/>
      <c r="AT238" s="131"/>
      <c r="AU238" s="131"/>
      <c r="AV238" s="131"/>
      <c r="AW238" s="131"/>
      <c r="AX238" s="131"/>
      <c r="AY238" s="131"/>
      <c r="AZ238" s="131"/>
      <c r="BA238" s="131"/>
      <c r="BB238" s="131"/>
      <c r="BC238" s="131"/>
      <c r="BD238" s="131"/>
      <c r="BE238" s="131"/>
      <c r="BF238" s="131"/>
    </row>
    <row r="239" spans="25:58">
      <c r="Y239" s="131"/>
      <c r="Z239" s="131"/>
      <c r="AA239" s="131"/>
      <c r="AB239" s="131"/>
      <c r="AC239" s="131"/>
      <c r="AD239" s="131"/>
      <c r="AE239" s="131"/>
      <c r="AF239" s="131"/>
      <c r="AG239" s="131"/>
      <c r="AH239" s="131"/>
      <c r="AI239" s="131"/>
      <c r="AJ239" s="131"/>
      <c r="AK239" s="131"/>
      <c r="AL239" s="131"/>
      <c r="AM239" s="131"/>
      <c r="AN239" s="131"/>
      <c r="AO239" s="131"/>
      <c r="AP239" s="131"/>
      <c r="AQ239" s="131"/>
      <c r="AR239" s="131"/>
      <c r="AS239" s="131"/>
      <c r="AT239" s="131"/>
      <c r="AU239" s="131"/>
      <c r="AV239" s="131"/>
      <c r="AW239" s="131"/>
      <c r="AX239" s="131"/>
      <c r="AY239" s="131"/>
      <c r="AZ239" s="131"/>
      <c r="BA239" s="131"/>
      <c r="BB239" s="131"/>
      <c r="BC239" s="131"/>
      <c r="BD239" s="131"/>
      <c r="BE239" s="131"/>
      <c r="BF239" s="131"/>
    </row>
    <row r="240" spans="25:58">
      <c r="Y240" s="131"/>
      <c r="Z240" s="131"/>
      <c r="AA240" s="131"/>
      <c r="AB240" s="131"/>
      <c r="AC240" s="131"/>
      <c r="AD240" s="131"/>
      <c r="AE240" s="131"/>
      <c r="AF240" s="131"/>
      <c r="AG240" s="131"/>
      <c r="AH240" s="131"/>
      <c r="AI240" s="131"/>
      <c r="AJ240" s="131"/>
      <c r="AK240" s="131"/>
      <c r="AL240" s="131"/>
      <c r="AM240" s="131"/>
      <c r="AN240" s="131"/>
      <c r="AO240" s="131"/>
      <c r="AP240" s="131"/>
      <c r="AQ240" s="131"/>
      <c r="AR240" s="131"/>
      <c r="AS240" s="131"/>
      <c r="AT240" s="131"/>
      <c r="AU240" s="131"/>
      <c r="AV240" s="131"/>
      <c r="AW240" s="131"/>
      <c r="AX240" s="131"/>
      <c r="AY240" s="131"/>
      <c r="AZ240" s="131"/>
      <c r="BA240" s="131"/>
      <c r="BB240" s="131"/>
      <c r="BC240" s="131"/>
      <c r="BD240" s="131"/>
      <c r="BE240" s="131"/>
      <c r="BF240" s="131"/>
    </row>
    <row r="241" spans="25:58">
      <c r="Y241" s="131"/>
      <c r="Z241" s="131"/>
      <c r="AA241" s="131"/>
      <c r="AB241" s="131"/>
      <c r="AC241" s="131"/>
      <c r="AD241" s="131"/>
      <c r="AE241" s="131"/>
      <c r="AF241" s="131"/>
      <c r="AG241" s="131"/>
      <c r="AH241" s="131"/>
      <c r="AI241" s="131"/>
      <c r="AJ241" s="131"/>
      <c r="AK241" s="131"/>
      <c r="AL241" s="131"/>
      <c r="AM241" s="131"/>
      <c r="AN241" s="131"/>
      <c r="AO241" s="131"/>
      <c r="AP241" s="131"/>
      <c r="AQ241" s="131"/>
      <c r="AR241" s="131"/>
      <c r="AS241" s="131"/>
      <c r="AT241" s="131"/>
      <c r="AU241" s="131"/>
      <c r="AV241" s="131"/>
      <c r="AW241" s="131"/>
      <c r="AX241" s="131"/>
      <c r="AY241" s="131"/>
      <c r="AZ241" s="131"/>
      <c r="BA241" s="131"/>
      <c r="BB241" s="131"/>
      <c r="BC241" s="131"/>
      <c r="BD241" s="131"/>
      <c r="BE241" s="131"/>
      <c r="BF241" s="131"/>
    </row>
    <row r="242" spans="25:58">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31"/>
      <c r="AU242" s="131"/>
      <c r="AV242" s="131"/>
      <c r="AW242" s="131"/>
      <c r="AX242" s="131"/>
      <c r="AY242" s="131"/>
      <c r="AZ242" s="131"/>
      <c r="BA242" s="131"/>
      <c r="BB242" s="131"/>
      <c r="BC242" s="131"/>
      <c r="BD242" s="131"/>
      <c r="BE242" s="131"/>
      <c r="BF242" s="131"/>
    </row>
    <row r="243" spans="25:58">
      <c r="Y243" s="131"/>
      <c r="Z243" s="131"/>
      <c r="AA243" s="131"/>
      <c r="AB243" s="131"/>
      <c r="AC243" s="131"/>
      <c r="AD243" s="131"/>
      <c r="AE243" s="131"/>
      <c r="AF243" s="131"/>
      <c r="AG243" s="131"/>
      <c r="AH243" s="131"/>
      <c r="AI243" s="131"/>
      <c r="AJ243" s="131"/>
      <c r="AK243" s="131"/>
      <c r="AL243" s="131"/>
      <c r="AM243" s="131"/>
      <c r="AN243" s="131"/>
      <c r="AO243" s="131"/>
      <c r="AP243" s="131"/>
      <c r="AQ243" s="131"/>
      <c r="AR243" s="131"/>
      <c r="AS243" s="131"/>
      <c r="AT243" s="131"/>
      <c r="AU243" s="131"/>
      <c r="AV243" s="131"/>
      <c r="AW243" s="131"/>
      <c r="AX243" s="131"/>
      <c r="AY243" s="131"/>
      <c r="AZ243" s="131"/>
      <c r="BA243" s="131"/>
      <c r="BB243" s="131"/>
      <c r="BC243" s="131"/>
      <c r="BD243" s="131"/>
      <c r="BE243" s="131"/>
      <c r="BF243" s="131"/>
    </row>
    <row r="244" spans="25:58">
      <c r="Y244" s="131"/>
      <c r="Z244" s="131"/>
      <c r="AA244" s="131"/>
      <c r="AB244" s="131"/>
      <c r="AC244" s="131"/>
      <c r="AD244" s="131"/>
      <c r="AE244" s="131"/>
      <c r="AF244" s="131"/>
      <c r="AG244" s="131"/>
      <c r="AH244" s="131"/>
      <c r="AI244" s="131"/>
      <c r="AJ244" s="131"/>
      <c r="AK244" s="131"/>
      <c r="AL244" s="131"/>
      <c r="AM244" s="131"/>
      <c r="AN244" s="131"/>
      <c r="AO244" s="131"/>
      <c r="AP244" s="131"/>
      <c r="AQ244" s="131"/>
      <c r="AR244" s="131"/>
      <c r="AS244" s="131"/>
      <c r="AT244" s="131"/>
      <c r="AU244" s="131"/>
      <c r="AV244" s="131"/>
      <c r="AW244" s="131"/>
      <c r="AX244" s="131"/>
      <c r="AY244" s="131"/>
      <c r="AZ244" s="131"/>
      <c r="BA244" s="131"/>
      <c r="BB244" s="131"/>
      <c r="BC244" s="131"/>
      <c r="BD244" s="131"/>
      <c r="BE244" s="131"/>
      <c r="BF244" s="131"/>
    </row>
    <row r="245" spans="25:58">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31"/>
      <c r="AU245" s="131"/>
      <c r="AV245" s="131"/>
      <c r="AW245" s="131"/>
      <c r="AX245" s="131"/>
      <c r="AY245" s="131"/>
      <c r="AZ245" s="131"/>
      <c r="BA245" s="131"/>
      <c r="BB245" s="131"/>
      <c r="BC245" s="131"/>
      <c r="BD245" s="131"/>
      <c r="BE245" s="131"/>
      <c r="BF245" s="131"/>
    </row>
    <row r="246" spans="25:58">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31"/>
      <c r="AU246" s="131"/>
      <c r="AV246" s="131"/>
      <c r="AW246" s="131"/>
      <c r="AX246" s="131"/>
      <c r="AY246" s="131"/>
      <c r="AZ246" s="131"/>
      <c r="BA246" s="131"/>
      <c r="BB246" s="131"/>
      <c r="BC246" s="131"/>
      <c r="BD246" s="131"/>
      <c r="BE246" s="131"/>
      <c r="BF246" s="131"/>
    </row>
    <row r="247" spans="25:58">
      <c r="Y247" s="131"/>
      <c r="Z247" s="131"/>
      <c r="AA247" s="131"/>
      <c r="AB247" s="131"/>
      <c r="AC247" s="131"/>
      <c r="AD247" s="131"/>
      <c r="AE247" s="131"/>
      <c r="AF247" s="131"/>
      <c r="AG247" s="131"/>
      <c r="AH247" s="131"/>
      <c r="AI247" s="131"/>
      <c r="AJ247" s="131"/>
      <c r="AK247" s="131"/>
      <c r="AL247" s="131"/>
      <c r="AM247" s="131"/>
      <c r="AN247" s="131"/>
      <c r="AO247" s="131"/>
      <c r="AP247" s="131"/>
      <c r="AQ247" s="131"/>
      <c r="AR247" s="131"/>
      <c r="AS247" s="131"/>
      <c r="AT247" s="131"/>
      <c r="AU247" s="131"/>
      <c r="AV247" s="131"/>
      <c r="AW247" s="131"/>
      <c r="AX247" s="131"/>
      <c r="AY247" s="131"/>
      <c r="AZ247" s="131"/>
      <c r="BA247" s="131"/>
      <c r="BB247" s="131"/>
      <c r="BC247" s="131"/>
      <c r="BD247" s="131"/>
      <c r="BE247" s="131"/>
      <c r="BF247" s="131"/>
    </row>
    <row r="248" spans="25:58">
      <c r="Y248" s="131"/>
      <c r="Z248" s="131"/>
      <c r="AA248" s="131"/>
      <c r="AB248" s="131"/>
      <c r="AC248" s="131"/>
      <c r="AD248" s="131"/>
      <c r="AE248" s="131"/>
      <c r="AF248" s="131"/>
      <c r="AG248" s="131"/>
      <c r="AH248" s="131"/>
      <c r="AI248" s="131"/>
      <c r="AJ248" s="131"/>
      <c r="AK248" s="131"/>
      <c r="AL248" s="131"/>
      <c r="AM248" s="131"/>
      <c r="AN248" s="131"/>
      <c r="AO248" s="131"/>
      <c r="AP248" s="131"/>
      <c r="AQ248" s="131"/>
      <c r="AR248" s="131"/>
      <c r="AS248" s="131"/>
      <c r="AT248" s="131"/>
      <c r="AU248" s="131"/>
      <c r="AV248" s="131"/>
      <c r="AW248" s="131"/>
      <c r="AX248" s="131"/>
      <c r="AY248" s="131"/>
      <c r="AZ248" s="131"/>
      <c r="BA248" s="131"/>
      <c r="BB248" s="131"/>
      <c r="BC248" s="131"/>
      <c r="BD248" s="131"/>
      <c r="BE248" s="131"/>
      <c r="BF248" s="131"/>
    </row>
    <row r="249" spans="25:58">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31"/>
      <c r="AU249" s="131"/>
      <c r="AV249" s="131"/>
      <c r="AW249" s="131"/>
      <c r="AX249" s="131"/>
      <c r="AY249" s="131"/>
      <c r="AZ249" s="131"/>
      <c r="BA249" s="131"/>
      <c r="BB249" s="131"/>
      <c r="BC249" s="131"/>
      <c r="BD249" s="131"/>
      <c r="BE249" s="131"/>
      <c r="BF249" s="131"/>
    </row>
    <row r="250" spans="25:58">
      <c r="Y250" s="131"/>
      <c r="Z250" s="131"/>
      <c r="AA250" s="131"/>
      <c r="AB250" s="131"/>
      <c r="AC250" s="131"/>
      <c r="AD250" s="131"/>
      <c r="AE250" s="131"/>
      <c r="AF250" s="131"/>
      <c r="AG250" s="131"/>
      <c r="AH250" s="131"/>
      <c r="AI250" s="131"/>
      <c r="AJ250" s="131"/>
      <c r="AK250" s="131"/>
      <c r="AL250" s="131"/>
      <c r="AM250" s="131"/>
      <c r="AN250" s="131"/>
      <c r="AO250" s="131"/>
      <c r="AP250" s="131"/>
      <c r="AQ250" s="131"/>
      <c r="AR250" s="131"/>
      <c r="AS250" s="131"/>
      <c r="AT250" s="131"/>
      <c r="AU250" s="131"/>
      <c r="AV250" s="131"/>
      <c r="AW250" s="131"/>
      <c r="AX250" s="131"/>
      <c r="AY250" s="131"/>
      <c r="AZ250" s="131"/>
      <c r="BA250" s="131"/>
      <c r="BB250" s="131"/>
      <c r="BC250" s="131"/>
      <c r="BD250" s="131"/>
      <c r="BE250" s="131"/>
      <c r="BF250" s="131"/>
    </row>
    <row r="251" spans="25:58">
      <c r="Y251" s="131"/>
      <c r="Z251" s="131"/>
      <c r="AA251" s="131"/>
      <c r="AB251" s="131"/>
      <c r="AC251" s="131"/>
      <c r="AD251" s="131"/>
      <c r="AE251" s="131"/>
      <c r="AF251" s="131"/>
      <c r="AG251" s="131"/>
      <c r="AH251" s="131"/>
      <c r="AI251" s="131"/>
      <c r="AJ251" s="131"/>
      <c r="AK251" s="131"/>
      <c r="AL251" s="131"/>
      <c r="AM251" s="131"/>
      <c r="AN251" s="131"/>
      <c r="AO251" s="131"/>
      <c r="AP251" s="131"/>
      <c r="AQ251" s="131"/>
      <c r="AR251" s="131"/>
      <c r="AS251" s="131"/>
      <c r="AT251" s="131"/>
      <c r="AU251" s="131"/>
      <c r="AV251" s="131"/>
      <c r="AW251" s="131"/>
      <c r="AX251" s="131"/>
      <c r="AY251" s="131"/>
      <c r="AZ251" s="131"/>
      <c r="BA251" s="131"/>
      <c r="BB251" s="131"/>
      <c r="BC251" s="131"/>
      <c r="BD251" s="131"/>
      <c r="BE251" s="131"/>
      <c r="BF251" s="131"/>
    </row>
    <row r="252" spans="25:58">
      <c r="Y252" s="131"/>
      <c r="Z252" s="131"/>
      <c r="AA252" s="131"/>
      <c r="AB252" s="131"/>
      <c r="AC252" s="131"/>
      <c r="AD252" s="131"/>
      <c r="AE252" s="131"/>
      <c r="AF252" s="131"/>
      <c r="AG252" s="131"/>
      <c r="AH252" s="131"/>
      <c r="AI252" s="131"/>
      <c r="AJ252" s="131"/>
      <c r="AK252" s="131"/>
      <c r="AL252" s="131"/>
      <c r="AM252" s="131"/>
      <c r="AN252" s="131"/>
      <c r="AO252" s="131"/>
      <c r="AP252" s="131"/>
      <c r="AQ252" s="131"/>
      <c r="AR252" s="131"/>
      <c r="AS252" s="131"/>
      <c r="AT252" s="131"/>
      <c r="AU252" s="131"/>
      <c r="AV252" s="131"/>
      <c r="AW252" s="131"/>
      <c r="AX252" s="131"/>
      <c r="AY252" s="131"/>
      <c r="AZ252" s="131"/>
      <c r="BA252" s="131"/>
      <c r="BB252" s="131"/>
      <c r="BC252" s="131"/>
      <c r="BD252" s="131"/>
      <c r="BE252" s="131"/>
      <c r="BF252" s="131"/>
    </row>
    <row r="253" spans="25:58">
      <c r="Y253" s="131"/>
      <c r="Z253" s="131"/>
      <c r="AA253" s="131"/>
      <c r="AB253" s="131"/>
      <c r="AC253" s="131"/>
      <c r="AD253" s="131"/>
      <c r="AE253" s="131"/>
      <c r="AF253" s="131"/>
      <c r="AG253" s="131"/>
      <c r="AH253" s="131"/>
      <c r="AI253" s="131"/>
      <c r="AJ253" s="131"/>
      <c r="AK253" s="131"/>
      <c r="AL253" s="131"/>
      <c r="AM253" s="131"/>
      <c r="AN253" s="131"/>
      <c r="AO253" s="131"/>
      <c r="AP253" s="131"/>
      <c r="AQ253" s="131"/>
      <c r="AR253" s="131"/>
      <c r="AS253" s="131"/>
      <c r="AT253" s="131"/>
      <c r="AU253" s="131"/>
      <c r="AV253" s="131"/>
      <c r="AW253" s="131"/>
      <c r="AX253" s="131"/>
      <c r="AY253" s="131"/>
      <c r="AZ253" s="131"/>
      <c r="BA253" s="131"/>
      <c r="BB253" s="131"/>
      <c r="BC253" s="131"/>
      <c r="BD253" s="131"/>
      <c r="BE253" s="131"/>
      <c r="BF253" s="131"/>
    </row>
    <row r="254" spans="25:58">
      <c r="Y254" s="131"/>
      <c r="Z254" s="131"/>
      <c r="AA254" s="131"/>
      <c r="AB254" s="131"/>
      <c r="AC254" s="131"/>
      <c r="AD254" s="131"/>
      <c r="AE254" s="131"/>
      <c r="AF254" s="131"/>
      <c r="AG254" s="131"/>
      <c r="AH254" s="131"/>
      <c r="AI254" s="131"/>
      <c r="AJ254" s="131"/>
      <c r="AK254" s="131"/>
      <c r="AL254" s="131"/>
      <c r="AM254" s="131"/>
      <c r="AN254" s="131"/>
      <c r="AO254" s="131"/>
      <c r="AP254" s="131"/>
      <c r="AQ254" s="131"/>
      <c r="AR254" s="131"/>
      <c r="AS254" s="131"/>
      <c r="AT254" s="131"/>
      <c r="AU254" s="131"/>
      <c r="AV254" s="131"/>
      <c r="AW254" s="131"/>
      <c r="AX254" s="131"/>
      <c r="AY254" s="131"/>
      <c r="AZ254" s="131"/>
      <c r="BA254" s="131"/>
      <c r="BB254" s="131"/>
      <c r="BC254" s="131"/>
      <c r="BD254" s="131"/>
      <c r="BE254" s="131"/>
      <c r="BF254" s="131"/>
    </row>
    <row r="255" spans="25:58">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31"/>
      <c r="AU255" s="131"/>
      <c r="AV255" s="131"/>
      <c r="AW255" s="131"/>
      <c r="AX255" s="131"/>
      <c r="AY255" s="131"/>
      <c r="AZ255" s="131"/>
      <c r="BA255" s="131"/>
      <c r="BB255" s="131"/>
      <c r="BC255" s="131"/>
      <c r="BD255" s="131"/>
      <c r="BE255" s="131"/>
      <c r="BF255" s="131"/>
    </row>
    <row r="256" spans="25:58">
      <c r="Y256" s="131"/>
      <c r="Z256" s="131"/>
      <c r="AA256" s="131"/>
      <c r="AB256" s="131"/>
      <c r="AC256" s="131"/>
      <c r="AD256" s="131"/>
      <c r="AE256" s="131"/>
      <c r="AF256" s="131"/>
      <c r="AG256" s="131"/>
      <c r="AH256" s="131"/>
      <c r="AI256" s="131"/>
      <c r="AJ256" s="131"/>
      <c r="AK256" s="131"/>
      <c r="AL256" s="131"/>
      <c r="AM256" s="131"/>
      <c r="AN256" s="131"/>
      <c r="AO256" s="131"/>
      <c r="AP256" s="131"/>
      <c r="AQ256" s="131"/>
      <c r="AR256" s="131"/>
      <c r="AS256" s="131"/>
      <c r="AT256" s="131"/>
      <c r="AU256" s="131"/>
      <c r="AV256" s="131"/>
      <c r="AW256" s="131"/>
      <c r="AX256" s="131"/>
      <c r="AY256" s="131"/>
      <c r="AZ256" s="131"/>
      <c r="BA256" s="131"/>
      <c r="BB256" s="131"/>
      <c r="BC256" s="131"/>
      <c r="BD256" s="131"/>
      <c r="BE256" s="131"/>
      <c r="BF256" s="131"/>
    </row>
    <row r="257" spans="25:58">
      <c r="Y257" s="131"/>
      <c r="Z257" s="131"/>
      <c r="AA257" s="131"/>
      <c r="AB257" s="131"/>
      <c r="AC257" s="131"/>
      <c r="AD257" s="131"/>
      <c r="AE257" s="131"/>
      <c r="AF257" s="131"/>
      <c r="AG257" s="131"/>
      <c r="AH257" s="131"/>
      <c r="AI257" s="131"/>
      <c r="AJ257" s="131"/>
      <c r="AK257" s="131"/>
      <c r="AL257" s="131"/>
      <c r="AM257" s="131"/>
      <c r="AN257" s="131"/>
      <c r="AO257" s="131"/>
      <c r="AP257" s="131"/>
      <c r="AQ257" s="131"/>
      <c r="AR257" s="131"/>
      <c r="AS257" s="131"/>
      <c r="AT257" s="131"/>
      <c r="AU257" s="131"/>
      <c r="AV257" s="131"/>
      <c r="AW257" s="131"/>
      <c r="AX257" s="131"/>
      <c r="AY257" s="131"/>
      <c r="AZ257" s="131"/>
      <c r="BA257" s="131"/>
      <c r="BB257" s="131"/>
      <c r="BC257" s="131"/>
      <c r="BD257" s="131"/>
      <c r="BE257" s="131"/>
      <c r="BF257" s="131"/>
    </row>
    <row r="258" spans="25:58">
      <c r="Y258" s="131"/>
      <c r="Z258" s="131"/>
      <c r="AA258" s="131"/>
      <c r="AB258" s="131"/>
      <c r="AC258" s="131"/>
      <c r="AD258" s="131"/>
      <c r="AE258" s="131"/>
      <c r="AF258" s="131"/>
      <c r="AG258" s="131"/>
      <c r="AH258" s="131"/>
      <c r="AI258" s="131"/>
      <c r="AJ258" s="131"/>
      <c r="AK258" s="131"/>
      <c r="AL258" s="131"/>
      <c r="AM258" s="131"/>
      <c r="AN258" s="131"/>
      <c r="AO258" s="131"/>
      <c r="AP258" s="131"/>
      <c r="AQ258" s="131"/>
      <c r="AR258" s="131"/>
      <c r="AS258" s="131"/>
      <c r="AT258" s="131"/>
      <c r="AU258" s="131"/>
      <c r="AV258" s="131"/>
      <c r="AW258" s="131"/>
      <c r="AX258" s="131"/>
      <c r="AY258" s="131"/>
      <c r="AZ258" s="131"/>
      <c r="BA258" s="131"/>
      <c r="BB258" s="131"/>
      <c r="BC258" s="131"/>
      <c r="BD258" s="131"/>
      <c r="BE258" s="131"/>
      <c r="BF258" s="131"/>
    </row>
    <row r="259" spans="25:58">
      <c r="Y259" s="131"/>
      <c r="Z259" s="131"/>
      <c r="AA259" s="131"/>
      <c r="AB259" s="131"/>
      <c r="AC259" s="131"/>
      <c r="AD259" s="131"/>
      <c r="AE259" s="131"/>
      <c r="AF259" s="131"/>
      <c r="AG259" s="131"/>
      <c r="AH259" s="131"/>
      <c r="AI259" s="131"/>
      <c r="AJ259" s="131"/>
      <c r="AK259" s="131"/>
      <c r="AL259" s="131"/>
      <c r="AM259" s="131"/>
      <c r="AN259" s="131"/>
      <c r="AO259" s="131"/>
      <c r="AP259" s="131"/>
      <c r="AQ259" s="131"/>
      <c r="AR259" s="131"/>
      <c r="AS259" s="131"/>
      <c r="AT259" s="131"/>
      <c r="AU259" s="131"/>
      <c r="AV259" s="131"/>
      <c r="AW259" s="131"/>
      <c r="AX259" s="131"/>
      <c r="AY259" s="131"/>
      <c r="AZ259" s="131"/>
      <c r="BA259" s="131"/>
      <c r="BB259" s="131"/>
      <c r="BC259" s="131"/>
      <c r="BD259" s="131"/>
      <c r="BE259" s="131"/>
      <c r="BF259" s="131"/>
    </row>
    <row r="260" spans="25:58">
      <c r="Y260" s="131"/>
      <c r="Z260" s="131"/>
      <c r="AA260" s="131"/>
      <c r="AB260" s="131"/>
      <c r="AC260" s="131"/>
      <c r="AD260" s="131"/>
      <c r="AE260" s="131"/>
      <c r="AF260" s="131"/>
      <c r="AG260" s="131"/>
      <c r="AH260" s="131"/>
      <c r="AI260" s="131"/>
      <c r="AJ260" s="131"/>
      <c r="AK260" s="131"/>
      <c r="AL260" s="131"/>
      <c r="AM260" s="131"/>
      <c r="AN260" s="131"/>
      <c r="AO260" s="131"/>
      <c r="AP260" s="131"/>
      <c r="AQ260" s="131"/>
      <c r="AR260" s="131"/>
      <c r="AS260" s="131"/>
      <c r="AT260" s="131"/>
      <c r="AU260" s="131"/>
      <c r="AV260" s="131"/>
      <c r="AW260" s="131"/>
      <c r="AX260" s="131"/>
      <c r="AY260" s="131"/>
      <c r="AZ260" s="131"/>
      <c r="BA260" s="131"/>
      <c r="BB260" s="131"/>
      <c r="BC260" s="131"/>
      <c r="BD260" s="131"/>
      <c r="BE260" s="131"/>
      <c r="BF260" s="131"/>
    </row>
    <row r="261" spans="25:58">
      <c r="Y261" s="131"/>
      <c r="Z261" s="131"/>
      <c r="AA261" s="131"/>
      <c r="AB261" s="131"/>
      <c r="AC261" s="131"/>
      <c r="AD261" s="131"/>
      <c r="AE261" s="131"/>
      <c r="AF261" s="131"/>
      <c r="AG261" s="131"/>
      <c r="AH261" s="131"/>
      <c r="AI261" s="131"/>
      <c r="AJ261" s="131"/>
      <c r="AK261" s="131"/>
      <c r="AL261" s="131"/>
      <c r="AM261" s="131"/>
      <c r="AN261" s="131"/>
      <c r="AO261" s="131"/>
      <c r="AP261" s="131"/>
      <c r="AQ261" s="131"/>
      <c r="AR261" s="131"/>
      <c r="AS261" s="131"/>
      <c r="AT261" s="131"/>
      <c r="AU261" s="131"/>
      <c r="AV261" s="131"/>
      <c r="AW261" s="131"/>
      <c r="AX261" s="131"/>
      <c r="AY261" s="131"/>
      <c r="AZ261" s="131"/>
      <c r="BA261" s="131"/>
      <c r="BB261" s="131"/>
      <c r="BC261" s="131"/>
      <c r="BD261" s="131"/>
      <c r="BE261" s="131"/>
      <c r="BF261" s="131"/>
    </row>
    <row r="262" spans="25:58">
      <c r="Y262" s="131"/>
      <c r="Z262" s="131"/>
      <c r="AA262" s="131"/>
      <c r="AB262" s="131"/>
      <c r="AC262" s="131"/>
      <c r="AD262" s="131"/>
      <c r="AE262" s="131"/>
      <c r="AF262" s="131"/>
      <c r="AG262" s="131"/>
      <c r="AH262" s="131"/>
      <c r="AI262" s="131"/>
      <c r="AJ262" s="131"/>
      <c r="AK262" s="131"/>
      <c r="AL262" s="131"/>
      <c r="AM262" s="131"/>
      <c r="AN262" s="131"/>
      <c r="AO262" s="131"/>
      <c r="AP262" s="131"/>
      <c r="AQ262" s="131"/>
      <c r="AR262" s="131"/>
      <c r="AS262" s="131"/>
      <c r="AT262" s="131"/>
      <c r="AU262" s="131"/>
      <c r="AV262" s="131"/>
      <c r="AW262" s="131"/>
      <c r="AX262" s="131"/>
      <c r="AY262" s="131"/>
      <c r="AZ262" s="131"/>
      <c r="BA262" s="131"/>
      <c r="BB262" s="131"/>
      <c r="BC262" s="131"/>
      <c r="BD262" s="131"/>
      <c r="BE262" s="131"/>
      <c r="BF262" s="131"/>
    </row>
    <row r="263" spans="25:58">
      <c r="Y263" s="131"/>
      <c r="Z263" s="131"/>
      <c r="AA263" s="131"/>
      <c r="AB263" s="131"/>
      <c r="AC263" s="131"/>
      <c r="AD263" s="131"/>
      <c r="AE263" s="131"/>
      <c r="AF263" s="131"/>
      <c r="AG263" s="131"/>
      <c r="AH263" s="131"/>
      <c r="AI263" s="131"/>
      <c r="AJ263" s="131"/>
      <c r="AK263" s="131"/>
      <c r="AL263" s="131"/>
      <c r="AM263" s="131"/>
      <c r="AN263" s="131"/>
      <c r="AO263" s="131"/>
      <c r="AP263" s="131"/>
      <c r="AQ263" s="131"/>
      <c r="AR263" s="131"/>
      <c r="AS263" s="131"/>
      <c r="AT263" s="131"/>
      <c r="AU263" s="131"/>
      <c r="AV263" s="131"/>
      <c r="AW263" s="131"/>
      <c r="AX263" s="131"/>
      <c r="AY263" s="131"/>
      <c r="AZ263" s="131"/>
      <c r="BA263" s="131"/>
      <c r="BB263" s="131"/>
      <c r="BC263" s="131"/>
      <c r="BD263" s="131"/>
      <c r="BE263" s="131"/>
      <c r="BF263" s="131"/>
    </row>
    <row r="264" spans="25:58">
      <c r="Y264" s="131"/>
      <c r="Z264" s="131"/>
      <c r="AA264" s="131"/>
      <c r="AB264" s="131"/>
      <c r="AC264" s="131"/>
      <c r="AD264" s="131"/>
      <c r="AE264" s="131"/>
      <c r="AF264" s="131"/>
      <c r="AG264" s="131"/>
      <c r="AH264" s="131"/>
      <c r="AI264" s="131"/>
      <c r="AJ264" s="131"/>
      <c r="AK264" s="131"/>
      <c r="AL264" s="131"/>
      <c r="AM264" s="131"/>
      <c r="AN264" s="131"/>
      <c r="AO264" s="131"/>
      <c r="AP264" s="131"/>
      <c r="AQ264" s="131"/>
      <c r="AR264" s="131"/>
      <c r="AS264" s="131"/>
      <c r="AT264" s="131"/>
      <c r="AU264" s="131"/>
      <c r="AV264" s="131"/>
      <c r="AW264" s="131"/>
      <c r="AX264" s="131"/>
      <c r="AY264" s="131"/>
      <c r="AZ264" s="131"/>
      <c r="BA264" s="131"/>
      <c r="BB264" s="131"/>
      <c r="BC264" s="131"/>
      <c r="BD264" s="131"/>
      <c r="BE264" s="131"/>
      <c r="BF264" s="131"/>
    </row>
    <row r="265" spans="25:58">
      <c r="Y265" s="131"/>
      <c r="Z265" s="131"/>
      <c r="AA265" s="131"/>
      <c r="AB265" s="131"/>
      <c r="AC265" s="131"/>
      <c r="AD265" s="131"/>
      <c r="AE265" s="131"/>
      <c r="AF265" s="131"/>
      <c r="AG265" s="131"/>
      <c r="AH265" s="131"/>
      <c r="AI265" s="131"/>
      <c r="AJ265" s="131"/>
      <c r="AK265" s="131"/>
      <c r="AL265" s="131"/>
      <c r="AM265" s="131"/>
      <c r="AN265" s="131"/>
      <c r="AO265" s="131"/>
      <c r="AP265" s="131"/>
      <c r="AQ265" s="131"/>
      <c r="AR265" s="131"/>
      <c r="AS265" s="131"/>
      <c r="AT265" s="131"/>
      <c r="AU265" s="131"/>
      <c r="AV265" s="131"/>
      <c r="AW265" s="131"/>
      <c r="AX265" s="131"/>
      <c r="AY265" s="131"/>
      <c r="AZ265" s="131"/>
      <c r="BA265" s="131"/>
      <c r="BB265" s="131"/>
      <c r="BC265" s="131"/>
      <c r="BD265" s="131"/>
      <c r="BE265" s="131"/>
      <c r="BF265" s="131"/>
    </row>
    <row r="266" spans="25:58">
      <c r="Y266" s="131"/>
      <c r="Z266" s="131"/>
      <c r="AA266" s="131"/>
      <c r="AB266" s="131"/>
      <c r="AC266" s="131"/>
      <c r="AD266" s="131"/>
      <c r="AE266" s="131"/>
      <c r="AF266" s="131"/>
      <c r="AG266" s="131"/>
      <c r="AH266" s="131"/>
      <c r="AI266" s="131"/>
      <c r="AJ266" s="131"/>
      <c r="AK266" s="131"/>
      <c r="AL266" s="131"/>
      <c r="AM266" s="131"/>
      <c r="AN266" s="131"/>
      <c r="AO266" s="131"/>
      <c r="AP266" s="131"/>
      <c r="AQ266" s="131"/>
      <c r="AR266" s="131"/>
      <c r="AS266" s="131"/>
      <c r="AT266" s="131"/>
      <c r="AU266" s="131"/>
      <c r="AV266" s="131"/>
      <c r="AW266" s="131"/>
      <c r="AX266" s="131"/>
      <c r="AY266" s="131"/>
      <c r="AZ266" s="131"/>
      <c r="BA266" s="131"/>
      <c r="BB266" s="131"/>
      <c r="BC266" s="131"/>
      <c r="BD266" s="131"/>
      <c r="BE266" s="131"/>
      <c r="BF266" s="131"/>
    </row>
    <row r="267" spans="25:58">
      <c r="Y267" s="131"/>
      <c r="Z267" s="131"/>
      <c r="AA267" s="131"/>
      <c r="AB267" s="131"/>
      <c r="AC267" s="131"/>
      <c r="AD267" s="131"/>
      <c r="AE267" s="131"/>
      <c r="AF267" s="131"/>
      <c r="AG267" s="131"/>
      <c r="AH267" s="131"/>
      <c r="AI267" s="131"/>
      <c r="AJ267" s="131"/>
      <c r="AK267" s="131"/>
      <c r="AL267" s="131"/>
      <c r="AM267" s="131"/>
      <c r="AN267" s="131"/>
      <c r="AO267" s="131"/>
      <c r="AP267" s="131"/>
      <c r="AQ267" s="131"/>
      <c r="AR267" s="131"/>
      <c r="AS267" s="131"/>
      <c r="AT267" s="131"/>
      <c r="AU267" s="131"/>
      <c r="AV267" s="131"/>
      <c r="AW267" s="131"/>
      <c r="AX267" s="131"/>
      <c r="AY267" s="131"/>
      <c r="AZ267" s="131"/>
      <c r="BA267" s="131"/>
      <c r="BB267" s="131"/>
      <c r="BC267" s="131"/>
      <c r="BD267" s="131"/>
      <c r="BE267" s="131"/>
      <c r="BF267" s="131"/>
    </row>
    <row r="268" spans="25:58">
      <c r="Y268" s="131"/>
      <c r="Z268" s="131"/>
      <c r="AA268" s="131"/>
      <c r="AB268" s="131"/>
      <c r="AC268" s="131"/>
      <c r="AD268" s="131"/>
      <c r="AE268" s="131"/>
      <c r="AF268" s="131"/>
      <c r="AG268" s="131"/>
      <c r="AH268" s="131"/>
      <c r="AI268" s="131"/>
      <c r="AJ268" s="131"/>
      <c r="AK268" s="131"/>
      <c r="AL268" s="131"/>
      <c r="AM268" s="131"/>
      <c r="AN268" s="131"/>
      <c r="AO268" s="131"/>
      <c r="AP268" s="131"/>
      <c r="AQ268" s="131"/>
      <c r="AR268" s="131"/>
      <c r="AS268" s="131"/>
      <c r="AT268" s="131"/>
      <c r="AU268" s="131"/>
      <c r="AV268" s="131"/>
      <c r="AW268" s="131"/>
      <c r="AX268" s="131"/>
      <c r="AY268" s="131"/>
      <c r="AZ268" s="131"/>
      <c r="BA268" s="131"/>
      <c r="BB268" s="131"/>
      <c r="BC268" s="131"/>
      <c r="BD268" s="131"/>
      <c r="BE268" s="131"/>
      <c r="BF268" s="131"/>
    </row>
    <row r="269" spans="25:58">
      <c r="Y269" s="131"/>
      <c r="Z269" s="131"/>
      <c r="AA269" s="131"/>
      <c r="AB269" s="131"/>
      <c r="AC269" s="131"/>
      <c r="AD269" s="131"/>
      <c r="AE269" s="131"/>
      <c r="AF269" s="131"/>
      <c r="AG269" s="131"/>
      <c r="AH269" s="131"/>
      <c r="AI269" s="131"/>
      <c r="AJ269" s="131"/>
      <c r="AK269" s="131"/>
      <c r="AL269" s="131"/>
      <c r="AM269" s="131"/>
      <c r="AN269" s="131"/>
      <c r="AO269" s="131"/>
      <c r="AP269" s="131"/>
      <c r="AQ269" s="131"/>
      <c r="AR269" s="131"/>
      <c r="AS269" s="131"/>
      <c r="AT269" s="131"/>
      <c r="AU269" s="131"/>
      <c r="AV269" s="131"/>
      <c r="AW269" s="131"/>
      <c r="AX269" s="131"/>
      <c r="AY269" s="131"/>
      <c r="AZ269" s="131"/>
      <c r="BA269" s="131"/>
      <c r="BB269" s="131"/>
      <c r="BC269" s="131"/>
      <c r="BD269" s="131"/>
      <c r="BE269" s="131"/>
      <c r="BF269" s="131"/>
    </row>
    <row r="270" spans="25:58">
      <c r="Y270" s="131"/>
      <c r="Z270" s="131"/>
      <c r="AA270" s="131"/>
      <c r="AB270" s="131"/>
      <c r="AC270" s="131"/>
      <c r="AD270" s="131"/>
      <c r="AE270" s="131"/>
      <c r="AF270" s="131"/>
      <c r="AG270" s="131"/>
      <c r="AH270" s="131"/>
      <c r="AI270" s="131"/>
      <c r="AJ270" s="131"/>
      <c r="AK270" s="131"/>
      <c r="AL270" s="131"/>
      <c r="AM270" s="131"/>
      <c r="AN270" s="131"/>
      <c r="AO270" s="131"/>
      <c r="AP270" s="131"/>
      <c r="AQ270" s="131"/>
      <c r="AR270" s="131"/>
      <c r="AS270" s="131"/>
      <c r="AT270" s="131"/>
      <c r="AU270" s="131"/>
      <c r="AV270" s="131"/>
      <c r="AW270" s="131"/>
      <c r="AX270" s="131"/>
      <c r="AY270" s="131"/>
      <c r="AZ270" s="131"/>
      <c r="BA270" s="131"/>
      <c r="BB270" s="131"/>
      <c r="BC270" s="131"/>
      <c r="BD270" s="131"/>
      <c r="BE270" s="131"/>
      <c r="BF270" s="131"/>
    </row>
    <row r="271" spans="25:58">
      <c r="Y271" s="131"/>
      <c r="Z271" s="131"/>
      <c r="AA271" s="131"/>
      <c r="AB271" s="131"/>
      <c r="AC271" s="131"/>
      <c r="AD271" s="131"/>
      <c r="AE271" s="131"/>
      <c r="AF271" s="131"/>
      <c r="AG271" s="131"/>
      <c r="AH271" s="131"/>
      <c r="AI271" s="131"/>
      <c r="AJ271" s="131"/>
      <c r="AK271" s="131"/>
      <c r="AL271" s="131"/>
      <c r="AM271" s="131"/>
      <c r="AN271" s="131"/>
      <c r="AO271" s="131"/>
      <c r="AP271" s="131"/>
      <c r="AQ271" s="131"/>
      <c r="AR271" s="131"/>
      <c r="AS271" s="131"/>
      <c r="AT271" s="131"/>
      <c r="AU271" s="131"/>
      <c r="AV271" s="131"/>
      <c r="AW271" s="131"/>
      <c r="AX271" s="131"/>
      <c r="AY271" s="131"/>
      <c r="AZ271" s="131"/>
      <c r="BA271" s="131"/>
      <c r="BB271" s="131"/>
      <c r="BC271" s="131"/>
      <c r="BD271" s="131"/>
      <c r="BE271" s="131"/>
      <c r="BF271" s="131"/>
    </row>
    <row r="272" spans="25:58">
      <c r="Y272" s="131"/>
      <c r="Z272" s="131"/>
      <c r="AA272" s="131"/>
      <c r="AB272" s="131"/>
      <c r="AC272" s="131"/>
      <c r="AD272" s="131"/>
      <c r="AE272" s="131"/>
      <c r="AF272" s="131"/>
      <c r="AG272" s="131"/>
      <c r="AH272" s="131"/>
      <c r="AI272" s="131"/>
      <c r="AJ272" s="131"/>
      <c r="AK272" s="131"/>
      <c r="AL272" s="131"/>
      <c r="AM272" s="131"/>
      <c r="AN272" s="131"/>
      <c r="AO272" s="131"/>
      <c r="AP272" s="131"/>
      <c r="AQ272" s="131"/>
      <c r="AR272" s="131"/>
      <c r="AS272" s="131"/>
      <c r="AT272" s="131"/>
      <c r="AU272" s="131"/>
      <c r="AV272" s="131"/>
      <c r="AW272" s="131"/>
      <c r="AX272" s="131"/>
      <c r="AY272" s="131"/>
      <c r="AZ272" s="131"/>
      <c r="BA272" s="131"/>
      <c r="BB272" s="131"/>
      <c r="BC272" s="131"/>
      <c r="BD272" s="131"/>
      <c r="BE272" s="131"/>
      <c r="BF272" s="131"/>
    </row>
    <row r="273" spans="25:58">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31"/>
      <c r="AU273" s="131"/>
      <c r="AV273" s="131"/>
      <c r="AW273" s="131"/>
      <c r="AX273" s="131"/>
      <c r="AY273" s="131"/>
      <c r="AZ273" s="131"/>
      <c r="BA273" s="131"/>
      <c r="BB273" s="131"/>
      <c r="BC273" s="131"/>
      <c r="BD273" s="131"/>
      <c r="BE273" s="131"/>
      <c r="BF273" s="131"/>
    </row>
    <row r="274" spans="25:58">
      <c r="Y274" s="131"/>
      <c r="Z274" s="131"/>
      <c r="AA274" s="131"/>
      <c r="AB274" s="131"/>
      <c r="AC274" s="131"/>
      <c r="AD274" s="131"/>
      <c r="AE274" s="131"/>
      <c r="AF274" s="131"/>
      <c r="AG274" s="131"/>
      <c r="AH274" s="131"/>
      <c r="AI274" s="131"/>
      <c r="AJ274" s="131"/>
      <c r="AK274" s="131"/>
      <c r="AL274" s="131"/>
      <c r="AM274" s="131"/>
      <c r="AN274" s="131"/>
      <c r="AO274" s="131"/>
      <c r="AP274" s="131"/>
      <c r="AQ274" s="131"/>
      <c r="AR274" s="131"/>
      <c r="AS274" s="131"/>
      <c r="AT274" s="131"/>
      <c r="AU274" s="131"/>
      <c r="AV274" s="131"/>
      <c r="AW274" s="131"/>
      <c r="AX274" s="131"/>
      <c r="AY274" s="131"/>
      <c r="AZ274" s="131"/>
      <c r="BA274" s="131"/>
      <c r="BB274" s="131"/>
      <c r="BC274" s="131"/>
      <c r="BD274" s="131"/>
      <c r="BE274" s="131"/>
      <c r="BF274" s="131"/>
    </row>
    <row r="275" spans="25:58">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31"/>
      <c r="AU275" s="131"/>
      <c r="AV275" s="131"/>
      <c r="AW275" s="131"/>
      <c r="AX275" s="131"/>
      <c r="AY275" s="131"/>
      <c r="AZ275" s="131"/>
      <c r="BA275" s="131"/>
      <c r="BB275" s="131"/>
      <c r="BC275" s="131"/>
      <c r="BD275" s="131"/>
      <c r="BE275" s="131"/>
      <c r="BF275" s="131"/>
    </row>
    <row r="276" spans="25:58">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31"/>
      <c r="AU276" s="131"/>
      <c r="AV276" s="131"/>
      <c r="AW276" s="131"/>
      <c r="AX276" s="131"/>
      <c r="AY276" s="131"/>
      <c r="AZ276" s="131"/>
      <c r="BA276" s="131"/>
      <c r="BB276" s="131"/>
      <c r="BC276" s="131"/>
      <c r="BD276" s="131"/>
      <c r="BE276" s="131"/>
      <c r="BF276" s="131"/>
    </row>
    <row r="277" spans="25:58">
      <c r="Y277" s="131"/>
      <c r="Z277" s="131"/>
      <c r="AA277" s="131"/>
      <c r="AB277" s="131"/>
      <c r="AC277" s="131"/>
      <c r="AD277" s="131"/>
      <c r="AE277" s="131"/>
      <c r="AF277" s="131"/>
      <c r="AG277" s="131"/>
      <c r="AH277" s="131"/>
      <c r="AI277" s="131"/>
      <c r="AJ277" s="131"/>
      <c r="AK277" s="131"/>
      <c r="AL277" s="131"/>
      <c r="AM277" s="131"/>
      <c r="AN277" s="131"/>
      <c r="AO277" s="131"/>
      <c r="AP277" s="131"/>
      <c r="AQ277" s="131"/>
      <c r="AR277" s="131"/>
      <c r="AS277" s="131"/>
      <c r="AT277" s="131"/>
      <c r="AU277" s="131"/>
      <c r="AV277" s="131"/>
      <c r="AW277" s="131"/>
      <c r="AX277" s="131"/>
      <c r="AY277" s="131"/>
      <c r="AZ277" s="131"/>
      <c r="BA277" s="131"/>
      <c r="BB277" s="131"/>
      <c r="BC277" s="131"/>
      <c r="BD277" s="131"/>
      <c r="BE277" s="131"/>
      <c r="BF277" s="131"/>
    </row>
    <row r="278" spans="25:58">
      <c r="Y278" s="131"/>
      <c r="Z278" s="131"/>
      <c r="AA278" s="131"/>
      <c r="AB278" s="131"/>
      <c r="AC278" s="131"/>
      <c r="AD278" s="131"/>
      <c r="AE278" s="131"/>
      <c r="AF278" s="131"/>
      <c r="AG278" s="131"/>
      <c r="AH278" s="131"/>
      <c r="AI278" s="131"/>
      <c r="AJ278" s="131"/>
      <c r="AK278" s="131"/>
      <c r="AL278" s="131"/>
      <c r="AM278" s="131"/>
      <c r="AN278" s="131"/>
      <c r="AO278" s="131"/>
      <c r="AP278" s="131"/>
      <c r="AQ278" s="131"/>
      <c r="AR278" s="131"/>
      <c r="AS278" s="131"/>
      <c r="AT278" s="131"/>
      <c r="AU278" s="131"/>
      <c r="AV278" s="131"/>
      <c r="AW278" s="131"/>
      <c r="AX278" s="131"/>
      <c r="AY278" s="131"/>
      <c r="AZ278" s="131"/>
      <c r="BA278" s="131"/>
      <c r="BB278" s="131"/>
      <c r="BC278" s="131"/>
      <c r="BD278" s="131"/>
      <c r="BE278" s="131"/>
      <c r="BF278" s="131"/>
    </row>
    <row r="279" spans="25:58">
      <c r="Y279" s="131"/>
      <c r="Z279" s="131"/>
      <c r="AA279" s="131"/>
      <c r="AB279" s="131"/>
      <c r="AC279" s="131"/>
      <c r="AD279" s="131"/>
      <c r="AE279" s="131"/>
      <c r="AF279" s="131"/>
      <c r="AG279" s="131"/>
      <c r="AH279" s="131"/>
      <c r="AI279" s="131"/>
      <c r="AJ279" s="131"/>
      <c r="AK279" s="131"/>
      <c r="AL279" s="131"/>
      <c r="AM279" s="131"/>
      <c r="AN279" s="131"/>
      <c r="AO279" s="131"/>
      <c r="AP279" s="131"/>
      <c r="AQ279" s="131"/>
      <c r="AR279" s="131"/>
      <c r="AS279" s="131"/>
      <c r="AT279" s="131"/>
      <c r="AU279" s="131"/>
      <c r="AV279" s="131"/>
      <c r="AW279" s="131"/>
      <c r="AX279" s="131"/>
      <c r="AY279" s="131"/>
      <c r="AZ279" s="131"/>
      <c r="BA279" s="131"/>
      <c r="BB279" s="131"/>
      <c r="BC279" s="131"/>
      <c r="BD279" s="131"/>
      <c r="BE279" s="131"/>
      <c r="BF279" s="131"/>
    </row>
    <row r="280" spans="25:58">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31"/>
      <c r="AU280" s="131"/>
      <c r="AV280" s="131"/>
      <c r="AW280" s="131"/>
      <c r="AX280" s="131"/>
      <c r="AY280" s="131"/>
      <c r="AZ280" s="131"/>
      <c r="BA280" s="131"/>
      <c r="BB280" s="131"/>
      <c r="BC280" s="131"/>
      <c r="BD280" s="131"/>
      <c r="BE280" s="131"/>
      <c r="BF280" s="131"/>
    </row>
    <row r="281" spans="25:58">
      <c r="Y281" s="131"/>
      <c r="Z281" s="131"/>
      <c r="AA281" s="131"/>
      <c r="AB281" s="131"/>
      <c r="AC281" s="131"/>
      <c r="AD281" s="131"/>
      <c r="AE281" s="131"/>
      <c r="AF281" s="131"/>
      <c r="AG281" s="131"/>
      <c r="AH281" s="131"/>
      <c r="AI281" s="131"/>
      <c r="AJ281" s="131"/>
      <c r="AK281" s="131"/>
      <c r="AL281" s="131"/>
      <c r="AM281" s="131"/>
      <c r="AN281" s="131"/>
      <c r="AO281" s="131"/>
      <c r="AP281" s="131"/>
      <c r="AQ281" s="131"/>
      <c r="AR281" s="131"/>
      <c r="AS281" s="131"/>
      <c r="AT281" s="131"/>
      <c r="AU281" s="131"/>
      <c r="AV281" s="131"/>
      <c r="AW281" s="131"/>
      <c r="AX281" s="131"/>
      <c r="AY281" s="131"/>
      <c r="AZ281" s="131"/>
      <c r="BA281" s="131"/>
      <c r="BB281" s="131"/>
      <c r="BC281" s="131"/>
      <c r="BD281" s="131"/>
      <c r="BE281" s="131"/>
      <c r="BF281" s="131"/>
    </row>
    <row r="282" spans="25:58">
      <c r="Y282" s="131"/>
      <c r="Z282" s="131"/>
      <c r="AA282" s="131"/>
      <c r="AB282" s="131"/>
      <c r="AC282" s="131"/>
      <c r="AD282" s="131"/>
      <c r="AE282" s="131"/>
      <c r="AF282" s="131"/>
      <c r="AG282" s="131"/>
      <c r="AH282" s="131"/>
      <c r="AI282" s="131"/>
      <c r="AJ282" s="131"/>
      <c r="AK282" s="131"/>
      <c r="AL282" s="131"/>
      <c r="AM282" s="131"/>
      <c r="AN282" s="131"/>
      <c r="AO282" s="131"/>
      <c r="AP282" s="131"/>
      <c r="AQ282" s="131"/>
      <c r="AR282" s="131"/>
      <c r="AS282" s="131"/>
      <c r="AT282" s="131"/>
      <c r="AU282" s="131"/>
      <c r="AV282" s="131"/>
      <c r="AW282" s="131"/>
      <c r="AX282" s="131"/>
      <c r="AY282" s="131"/>
      <c r="AZ282" s="131"/>
      <c r="BA282" s="131"/>
      <c r="BB282" s="131"/>
      <c r="BC282" s="131"/>
      <c r="BD282" s="131"/>
      <c r="BE282" s="131"/>
      <c r="BF282" s="131"/>
    </row>
    <row r="283" spans="25:58">
      <c r="Y283" s="131"/>
      <c r="Z283" s="131"/>
      <c r="AA283" s="131"/>
      <c r="AB283" s="131"/>
      <c r="AC283" s="131"/>
      <c r="AD283" s="131"/>
      <c r="AE283" s="131"/>
      <c r="AF283" s="131"/>
      <c r="AG283" s="131"/>
      <c r="AH283" s="131"/>
      <c r="AI283" s="131"/>
      <c r="AJ283" s="131"/>
      <c r="AK283" s="131"/>
      <c r="AL283" s="131"/>
      <c r="AM283" s="131"/>
      <c r="AN283" s="131"/>
      <c r="AO283" s="131"/>
      <c r="AP283" s="131"/>
      <c r="AQ283" s="131"/>
      <c r="AR283" s="131"/>
      <c r="AS283" s="131"/>
      <c r="AT283" s="131"/>
      <c r="AU283" s="131"/>
      <c r="AV283" s="131"/>
      <c r="AW283" s="131"/>
      <c r="AX283" s="131"/>
      <c r="AY283" s="131"/>
      <c r="AZ283" s="131"/>
      <c r="BA283" s="131"/>
      <c r="BB283" s="131"/>
      <c r="BC283" s="131"/>
      <c r="BD283" s="131"/>
      <c r="BE283" s="131"/>
      <c r="BF283" s="131"/>
    </row>
    <row r="284" spans="25:58">
      <c r="Y284" s="131"/>
      <c r="Z284" s="131"/>
      <c r="AA284" s="131"/>
      <c r="AB284" s="131"/>
      <c r="AC284" s="131"/>
      <c r="AD284" s="131"/>
      <c r="AE284" s="131"/>
      <c r="AF284" s="131"/>
      <c r="AG284" s="131"/>
      <c r="AH284" s="131"/>
      <c r="AI284" s="131"/>
      <c r="AJ284" s="131"/>
      <c r="AK284" s="131"/>
      <c r="AL284" s="131"/>
      <c r="AM284" s="131"/>
      <c r="AN284" s="131"/>
      <c r="AO284" s="131"/>
      <c r="AP284" s="131"/>
      <c r="AQ284" s="131"/>
      <c r="AR284" s="131"/>
      <c r="AS284" s="131"/>
      <c r="AT284" s="131"/>
      <c r="AU284" s="131"/>
      <c r="AV284" s="131"/>
      <c r="AW284" s="131"/>
      <c r="AX284" s="131"/>
      <c r="AY284" s="131"/>
      <c r="AZ284" s="131"/>
      <c r="BA284" s="131"/>
      <c r="BB284" s="131"/>
      <c r="BC284" s="131"/>
      <c r="BD284" s="131"/>
      <c r="BE284" s="131"/>
      <c r="BF284" s="131"/>
    </row>
    <row r="285" spans="25:58">
      <c r="Y285" s="131"/>
      <c r="Z285" s="131"/>
      <c r="AA285" s="131"/>
      <c r="AB285" s="131"/>
      <c r="AC285" s="131"/>
      <c r="AD285" s="131"/>
      <c r="AE285" s="131"/>
      <c r="AF285" s="131"/>
      <c r="AG285" s="131"/>
      <c r="AH285" s="131"/>
      <c r="AI285" s="131"/>
      <c r="AJ285" s="131"/>
      <c r="AK285" s="131"/>
      <c r="AL285" s="131"/>
      <c r="AM285" s="131"/>
      <c r="AN285" s="131"/>
      <c r="AO285" s="131"/>
      <c r="AP285" s="131"/>
      <c r="AQ285" s="131"/>
      <c r="AR285" s="131"/>
      <c r="AS285" s="131"/>
      <c r="AT285" s="131"/>
      <c r="AU285" s="131"/>
      <c r="AV285" s="131"/>
      <c r="AW285" s="131"/>
      <c r="AX285" s="131"/>
      <c r="AY285" s="131"/>
      <c r="AZ285" s="131"/>
      <c r="BA285" s="131"/>
      <c r="BB285" s="131"/>
      <c r="BC285" s="131"/>
      <c r="BD285" s="131"/>
      <c r="BE285" s="131"/>
      <c r="BF285" s="131"/>
    </row>
    <row r="286" spans="25:58">
      <c r="Y286" s="131"/>
      <c r="Z286" s="131"/>
      <c r="AA286" s="131"/>
      <c r="AB286" s="131"/>
      <c r="AC286" s="131"/>
      <c r="AD286" s="131"/>
      <c r="AE286" s="131"/>
      <c r="AF286" s="131"/>
      <c r="AG286" s="131"/>
      <c r="AH286" s="131"/>
      <c r="AI286" s="131"/>
      <c r="AJ286" s="131"/>
      <c r="AK286" s="131"/>
      <c r="AL286" s="131"/>
      <c r="AM286" s="131"/>
      <c r="AN286" s="131"/>
      <c r="AO286" s="131"/>
      <c r="AP286" s="131"/>
      <c r="AQ286" s="131"/>
      <c r="AR286" s="131"/>
      <c r="AS286" s="131"/>
      <c r="AT286" s="131"/>
      <c r="AU286" s="131"/>
      <c r="AV286" s="131"/>
      <c r="AW286" s="131"/>
      <c r="AX286" s="131"/>
      <c r="AY286" s="131"/>
      <c r="AZ286" s="131"/>
      <c r="BA286" s="131"/>
      <c r="BB286" s="131"/>
      <c r="BC286" s="131"/>
      <c r="BD286" s="131"/>
      <c r="BE286" s="131"/>
      <c r="BF286" s="131"/>
    </row>
    <row r="287" spans="25:58">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31"/>
      <c r="AU287" s="131"/>
      <c r="AV287" s="131"/>
      <c r="AW287" s="131"/>
      <c r="AX287" s="131"/>
      <c r="AY287" s="131"/>
      <c r="AZ287" s="131"/>
      <c r="BA287" s="131"/>
      <c r="BB287" s="131"/>
      <c r="BC287" s="131"/>
      <c r="BD287" s="131"/>
      <c r="BE287" s="131"/>
      <c r="BF287" s="131"/>
    </row>
    <row r="288" spans="25:58">
      <c r="Y288" s="131"/>
      <c r="Z288" s="131"/>
      <c r="AA288" s="131"/>
      <c r="AB288" s="131"/>
      <c r="AC288" s="131"/>
      <c r="AD288" s="131"/>
      <c r="AE288" s="131"/>
      <c r="AF288" s="131"/>
      <c r="AG288" s="131"/>
      <c r="AH288" s="131"/>
      <c r="AI288" s="131"/>
      <c r="AJ288" s="131"/>
      <c r="AK288" s="131"/>
      <c r="AL288" s="131"/>
      <c r="AM288" s="131"/>
      <c r="AN288" s="131"/>
      <c r="AO288" s="131"/>
      <c r="AP288" s="131"/>
      <c r="AQ288" s="131"/>
      <c r="AR288" s="131"/>
      <c r="AS288" s="131"/>
      <c r="AT288" s="131"/>
      <c r="AU288" s="131"/>
      <c r="AV288" s="131"/>
      <c r="AW288" s="131"/>
      <c r="AX288" s="131"/>
      <c r="AY288" s="131"/>
      <c r="AZ288" s="131"/>
      <c r="BA288" s="131"/>
      <c r="BB288" s="131"/>
      <c r="BC288" s="131"/>
      <c r="BD288" s="131"/>
      <c r="BE288" s="131"/>
      <c r="BF288" s="131"/>
    </row>
    <row r="289" spans="25:58">
      <c r="Y289" s="131"/>
      <c r="Z289" s="131"/>
      <c r="AA289" s="131"/>
      <c r="AB289" s="131"/>
      <c r="AC289" s="131"/>
      <c r="AD289" s="131"/>
      <c r="AE289" s="131"/>
      <c r="AF289" s="131"/>
      <c r="AG289" s="131"/>
      <c r="AH289" s="131"/>
      <c r="AI289" s="131"/>
      <c r="AJ289" s="131"/>
      <c r="AK289" s="131"/>
      <c r="AL289" s="131"/>
      <c r="AM289" s="131"/>
      <c r="AN289" s="131"/>
      <c r="AO289" s="131"/>
      <c r="AP289" s="131"/>
      <c r="AQ289" s="131"/>
      <c r="AR289" s="131"/>
      <c r="AS289" s="131"/>
      <c r="AT289" s="131"/>
      <c r="AU289" s="131"/>
      <c r="AV289" s="131"/>
      <c r="AW289" s="131"/>
      <c r="AX289" s="131"/>
      <c r="AY289" s="131"/>
      <c r="AZ289" s="131"/>
      <c r="BA289" s="131"/>
      <c r="BB289" s="131"/>
      <c r="BC289" s="131"/>
      <c r="BD289" s="131"/>
      <c r="BE289" s="131"/>
      <c r="BF289" s="131"/>
    </row>
    <row r="290" spans="25:58">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31"/>
      <c r="AU290" s="131"/>
      <c r="AV290" s="131"/>
      <c r="AW290" s="131"/>
      <c r="AX290" s="131"/>
      <c r="AY290" s="131"/>
      <c r="AZ290" s="131"/>
      <c r="BA290" s="131"/>
      <c r="BB290" s="131"/>
      <c r="BC290" s="131"/>
      <c r="BD290" s="131"/>
      <c r="BE290" s="131"/>
      <c r="BF290" s="131"/>
    </row>
    <row r="291" spans="25:58">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31"/>
      <c r="AU291" s="131"/>
      <c r="AV291" s="131"/>
      <c r="AW291" s="131"/>
      <c r="AX291" s="131"/>
      <c r="AY291" s="131"/>
      <c r="AZ291" s="131"/>
      <c r="BA291" s="131"/>
      <c r="BB291" s="131"/>
      <c r="BC291" s="131"/>
      <c r="BD291" s="131"/>
      <c r="BE291" s="131"/>
      <c r="BF291" s="131"/>
    </row>
    <row r="292" spans="25:58">
      <c r="Y292" s="131"/>
      <c r="Z292" s="131"/>
      <c r="AA292" s="131"/>
      <c r="AB292" s="131"/>
      <c r="AC292" s="131"/>
      <c r="AD292" s="131"/>
      <c r="AE292" s="131"/>
      <c r="AF292" s="131"/>
      <c r="AG292" s="131"/>
      <c r="AH292" s="131"/>
      <c r="AI292" s="131"/>
      <c r="AJ292" s="131"/>
      <c r="AK292" s="131"/>
      <c r="AL292" s="131"/>
      <c r="AM292" s="131"/>
      <c r="AN292" s="131"/>
      <c r="AO292" s="131"/>
      <c r="AP292" s="131"/>
      <c r="AQ292" s="131"/>
      <c r="AR292" s="131"/>
      <c r="AS292" s="131"/>
      <c r="AT292" s="131"/>
      <c r="AU292" s="131"/>
      <c r="AV292" s="131"/>
      <c r="AW292" s="131"/>
      <c r="AX292" s="131"/>
      <c r="AY292" s="131"/>
      <c r="AZ292" s="131"/>
      <c r="BA292" s="131"/>
      <c r="BB292" s="131"/>
      <c r="BC292" s="131"/>
      <c r="BD292" s="131"/>
      <c r="BE292" s="131"/>
      <c r="BF292" s="131"/>
    </row>
    <row r="293" spans="25:58">
      <c r="Y293" s="131"/>
      <c r="Z293" s="131"/>
      <c r="AA293" s="131"/>
      <c r="AB293" s="131"/>
      <c r="AC293" s="131"/>
      <c r="AD293" s="131"/>
      <c r="AE293" s="131"/>
      <c r="AF293" s="131"/>
      <c r="AG293" s="131"/>
      <c r="AH293" s="131"/>
      <c r="AI293" s="131"/>
      <c r="AJ293" s="131"/>
      <c r="AK293" s="131"/>
      <c r="AL293" s="131"/>
      <c r="AM293" s="131"/>
      <c r="AN293" s="131"/>
      <c r="AO293" s="131"/>
      <c r="AP293" s="131"/>
      <c r="AQ293" s="131"/>
      <c r="AR293" s="131"/>
      <c r="AS293" s="131"/>
      <c r="AT293" s="131"/>
      <c r="AU293" s="131"/>
      <c r="AV293" s="131"/>
      <c r="AW293" s="131"/>
      <c r="AX293" s="131"/>
      <c r="AY293" s="131"/>
      <c r="AZ293" s="131"/>
      <c r="BA293" s="131"/>
      <c r="BB293" s="131"/>
      <c r="BC293" s="131"/>
      <c r="BD293" s="131"/>
      <c r="BE293" s="131"/>
      <c r="BF293" s="131"/>
    </row>
    <row r="294" spans="25:58">
      <c r="Y294" s="131"/>
      <c r="Z294" s="131"/>
      <c r="AA294" s="131"/>
      <c r="AB294" s="131"/>
      <c r="AC294" s="131"/>
      <c r="AD294" s="131"/>
      <c r="AE294" s="131"/>
      <c r="AF294" s="131"/>
      <c r="AG294" s="131"/>
      <c r="AH294" s="131"/>
      <c r="AI294" s="131"/>
      <c r="AJ294" s="131"/>
      <c r="AK294" s="131"/>
      <c r="AL294" s="131"/>
      <c r="AM294" s="131"/>
      <c r="AN294" s="131"/>
      <c r="AO294" s="131"/>
      <c r="AP294" s="131"/>
      <c r="AQ294" s="131"/>
      <c r="AR294" s="131"/>
      <c r="AS294" s="131"/>
      <c r="AT294" s="131"/>
      <c r="AU294" s="131"/>
      <c r="AV294" s="131"/>
      <c r="AW294" s="131"/>
      <c r="AX294" s="131"/>
      <c r="AY294" s="131"/>
      <c r="AZ294" s="131"/>
      <c r="BA294" s="131"/>
      <c r="BB294" s="131"/>
      <c r="BC294" s="131"/>
      <c r="BD294" s="131"/>
      <c r="BE294" s="131"/>
      <c r="BF294" s="131"/>
    </row>
    <row r="295" spans="25:58">
      <c r="Y295" s="131"/>
      <c r="Z295" s="131"/>
      <c r="AA295" s="131"/>
      <c r="AB295" s="131"/>
      <c r="AC295" s="131"/>
      <c r="AD295" s="131"/>
      <c r="AE295" s="131"/>
      <c r="AF295" s="131"/>
      <c r="AG295" s="131"/>
      <c r="AH295" s="131"/>
      <c r="AI295" s="131"/>
      <c r="AJ295" s="131"/>
      <c r="AK295" s="131"/>
      <c r="AL295" s="131"/>
      <c r="AM295" s="131"/>
      <c r="AN295" s="131"/>
      <c r="AO295" s="131"/>
      <c r="AP295" s="131"/>
      <c r="AQ295" s="131"/>
      <c r="AR295" s="131"/>
      <c r="AS295" s="131"/>
      <c r="AT295" s="131"/>
      <c r="AU295" s="131"/>
      <c r="AV295" s="131"/>
      <c r="AW295" s="131"/>
      <c r="AX295" s="131"/>
      <c r="AY295" s="131"/>
      <c r="AZ295" s="131"/>
      <c r="BA295" s="131"/>
      <c r="BB295" s="131"/>
      <c r="BC295" s="131"/>
      <c r="BD295" s="131"/>
      <c r="BE295" s="131"/>
      <c r="BF295" s="131"/>
    </row>
    <row r="296" spans="25:58">
      <c r="Y296" s="131"/>
      <c r="Z296" s="131"/>
      <c r="AA296" s="131"/>
      <c r="AB296" s="131"/>
      <c r="AC296" s="131"/>
      <c r="AD296" s="131"/>
      <c r="AE296" s="131"/>
      <c r="AF296" s="131"/>
      <c r="AG296" s="131"/>
      <c r="AH296" s="131"/>
      <c r="AI296" s="131"/>
      <c r="AJ296" s="131"/>
      <c r="AK296" s="131"/>
      <c r="AL296" s="131"/>
      <c r="AM296" s="131"/>
      <c r="AN296" s="131"/>
      <c r="AO296" s="131"/>
      <c r="AP296" s="131"/>
      <c r="AQ296" s="131"/>
      <c r="AR296" s="131"/>
      <c r="AS296" s="131"/>
      <c r="AT296" s="131"/>
      <c r="AU296" s="131"/>
      <c r="AV296" s="131"/>
      <c r="AW296" s="131"/>
      <c r="AX296" s="131"/>
      <c r="AY296" s="131"/>
      <c r="AZ296" s="131"/>
      <c r="BA296" s="131"/>
      <c r="BB296" s="131"/>
      <c r="BC296" s="131"/>
      <c r="BD296" s="131"/>
      <c r="BE296" s="131"/>
      <c r="BF296" s="131"/>
    </row>
    <row r="297" spans="25:58">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31"/>
      <c r="AU297" s="131"/>
      <c r="AV297" s="131"/>
      <c r="AW297" s="131"/>
      <c r="AX297" s="131"/>
      <c r="AY297" s="131"/>
      <c r="AZ297" s="131"/>
      <c r="BA297" s="131"/>
      <c r="BB297" s="131"/>
      <c r="BC297" s="131"/>
      <c r="BD297" s="131"/>
      <c r="BE297" s="131"/>
      <c r="BF297" s="131"/>
    </row>
    <row r="298" spans="25:58">
      <c r="Y298" s="131"/>
      <c r="Z298" s="131"/>
      <c r="AA298" s="131"/>
      <c r="AB298" s="131"/>
      <c r="AC298" s="131"/>
      <c r="AD298" s="131"/>
      <c r="AE298" s="131"/>
      <c r="AF298" s="131"/>
      <c r="AG298" s="131"/>
      <c r="AH298" s="131"/>
      <c r="AI298" s="131"/>
      <c r="AJ298" s="131"/>
      <c r="AK298" s="131"/>
      <c r="AL298" s="131"/>
      <c r="AM298" s="131"/>
      <c r="AN298" s="131"/>
      <c r="AO298" s="131"/>
      <c r="AP298" s="131"/>
      <c r="AQ298" s="131"/>
      <c r="AR298" s="131"/>
      <c r="AS298" s="131"/>
      <c r="AT298" s="131"/>
      <c r="AU298" s="131"/>
      <c r="AV298" s="131"/>
      <c r="AW298" s="131"/>
      <c r="AX298" s="131"/>
      <c r="AY298" s="131"/>
      <c r="AZ298" s="131"/>
      <c r="BA298" s="131"/>
      <c r="BB298" s="131"/>
      <c r="BC298" s="131"/>
      <c r="BD298" s="131"/>
      <c r="BE298" s="131"/>
      <c r="BF298" s="131"/>
    </row>
    <row r="299" spans="25:58">
      <c r="Y299" s="131"/>
      <c r="Z299" s="131"/>
      <c r="AA299" s="131"/>
      <c r="AB299" s="131"/>
      <c r="AC299" s="131"/>
      <c r="AD299" s="131"/>
      <c r="AE299" s="131"/>
      <c r="AF299" s="131"/>
      <c r="AG299" s="131"/>
      <c r="AH299" s="131"/>
      <c r="AI299" s="131"/>
      <c r="AJ299" s="131"/>
      <c r="AK299" s="131"/>
      <c r="AL299" s="131"/>
      <c r="AM299" s="131"/>
      <c r="AN299" s="131"/>
      <c r="AO299" s="131"/>
      <c r="AP299" s="131"/>
      <c r="AQ299" s="131"/>
      <c r="AR299" s="131"/>
      <c r="AS299" s="131"/>
      <c r="AT299" s="131"/>
      <c r="AU299" s="131"/>
      <c r="AV299" s="131"/>
      <c r="AW299" s="131"/>
      <c r="AX299" s="131"/>
      <c r="AY299" s="131"/>
      <c r="AZ299" s="131"/>
      <c r="BA299" s="131"/>
      <c r="BB299" s="131"/>
      <c r="BC299" s="131"/>
      <c r="BD299" s="131"/>
      <c r="BE299" s="131"/>
      <c r="BF299" s="131"/>
    </row>
    <row r="300" spans="25:58">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31"/>
      <c r="AU300" s="131"/>
      <c r="AV300" s="131"/>
      <c r="AW300" s="131"/>
      <c r="AX300" s="131"/>
      <c r="AY300" s="131"/>
      <c r="AZ300" s="131"/>
      <c r="BA300" s="131"/>
      <c r="BB300" s="131"/>
      <c r="BC300" s="131"/>
      <c r="BD300" s="131"/>
      <c r="BE300" s="131"/>
      <c r="BF300" s="131"/>
    </row>
    <row r="301" spans="25:58">
      <c r="Y301" s="131"/>
      <c r="Z301" s="131"/>
      <c r="AA301" s="131"/>
      <c r="AB301" s="131"/>
      <c r="AC301" s="131"/>
      <c r="AD301" s="131"/>
      <c r="AE301" s="131"/>
      <c r="AF301" s="131"/>
      <c r="AG301" s="131"/>
      <c r="AH301" s="131"/>
      <c r="AI301" s="131"/>
      <c r="AJ301" s="131"/>
      <c r="AK301" s="131"/>
      <c r="AL301" s="131"/>
      <c r="AM301" s="131"/>
      <c r="AN301" s="131"/>
      <c r="AO301" s="131"/>
      <c r="AP301" s="131"/>
      <c r="AQ301" s="131"/>
      <c r="AR301" s="131"/>
      <c r="AS301" s="131"/>
      <c r="AT301" s="131"/>
      <c r="AU301" s="131"/>
      <c r="AV301" s="131"/>
      <c r="AW301" s="131"/>
      <c r="AX301" s="131"/>
      <c r="AY301" s="131"/>
      <c r="AZ301" s="131"/>
      <c r="BA301" s="131"/>
      <c r="BB301" s="131"/>
      <c r="BC301" s="131"/>
      <c r="BD301" s="131"/>
      <c r="BE301" s="131"/>
      <c r="BF301" s="131"/>
    </row>
    <row r="302" spans="25:58">
      <c r="Y302" s="131"/>
      <c r="Z302" s="131"/>
      <c r="AA302" s="131"/>
      <c r="AB302" s="131"/>
      <c r="AC302" s="131"/>
      <c r="AD302" s="131"/>
      <c r="AE302" s="131"/>
      <c r="AF302" s="131"/>
      <c r="AG302" s="131"/>
      <c r="AH302" s="131"/>
      <c r="AI302" s="131"/>
      <c r="AJ302" s="131"/>
      <c r="AK302" s="131"/>
      <c r="AL302" s="131"/>
      <c r="AM302" s="131"/>
      <c r="AN302" s="131"/>
      <c r="AO302" s="131"/>
      <c r="AP302" s="131"/>
      <c r="AQ302" s="131"/>
      <c r="AR302" s="131"/>
      <c r="AS302" s="131"/>
      <c r="AT302" s="131"/>
      <c r="AU302" s="131"/>
      <c r="AV302" s="131"/>
      <c r="AW302" s="131"/>
      <c r="AX302" s="131"/>
      <c r="AY302" s="131"/>
      <c r="AZ302" s="131"/>
      <c r="BA302" s="131"/>
      <c r="BB302" s="131"/>
      <c r="BC302" s="131"/>
      <c r="BD302" s="131"/>
      <c r="BE302" s="131"/>
      <c r="BF302" s="131"/>
    </row>
    <row r="303" spans="25:58">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31"/>
      <c r="AU303" s="131"/>
      <c r="AV303" s="131"/>
      <c r="AW303" s="131"/>
      <c r="AX303" s="131"/>
      <c r="AY303" s="131"/>
      <c r="AZ303" s="131"/>
      <c r="BA303" s="131"/>
      <c r="BB303" s="131"/>
      <c r="BC303" s="131"/>
      <c r="BD303" s="131"/>
      <c r="BE303" s="131"/>
      <c r="BF303" s="131"/>
    </row>
    <row r="304" spans="25:58">
      <c r="Y304" s="131"/>
      <c r="Z304" s="131"/>
      <c r="AA304" s="131"/>
      <c r="AB304" s="131"/>
      <c r="AC304" s="131"/>
      <c r="AD304" s="131"/>
      <c r="AE304" s="131"/>
      <c r="AF304" s="131"/>
      <c r="AG304" s="131"/>
      <c r="AH304" s="131"/>
      <c r="AI304" s="131"/>
      <c r="AJ304" s="131"/>
      <c r="AK304" s="131"/>
      <c r="AL304" s="131"/>
      <c r="AM304" s="131"/>
      <c r="AN304" s="131"/>
      <c r="AO304" s="131"/>
      <c r="AP304" s="131"/>
      <c r="AQ304" s="131"/>
      <c r="AR304" s="131"/>
      <c r="AS304" s="131"/>
      <c r="AT304" s="131"/>
      <c r="AU304" s="131"/>
      <c r="AV304" s="131"/>
      <c r="AW304" s="131"/>
      <c r="AX304" s="131"/>
      <c r="AY304" s="131"/>
      <c r="AZ304" s="131"/>
      <c r="BA304" s="131"/>
      <c r="BB304" s="131"/>
      <c r="BC304" s="131"/>
      <c r="BD304" s="131"/>
      <c r="BE304" s="131"/>
      <c r="BF304" s="131"/>
    </row>
    <row r="305" spans="25:58">
      <c r="Y305" s="131"/>
      <c r="Z305" s="131"/>
      <c r="AA305" s="131"/>
      <c r="AB305" s="131"/>
      <c r="AC305" s="131"/>
      <c r="AD305" s="131"/>
      <c r="AE305" s="131"/>
      <c r="AF305" s="131"/>
      <c r="AG305" s="131"/>
      <c r="AH305" s="131"/>
      <c r="AI305" s="131"/>
      <c r="AJ305" s="131"/>
      <c r="AK305" s="131"/>
      <c r="AL305" s="131"/>
      <c r="AM305" s="131"/>
      <c r="AN305" s="131"/>
      <c r="AO305" s="131"/>
      <c r="AP305" s="131"/>
      <c r="AQ305" s="131"/>
      <c r="AR305" s="131"/>
      <c r="AS305" s="131"/>
      <c r="AT305" s="131"/>
      <c r="AU305" s="131"/>
      <c r="AV305" s="131"/>
      <c r="AW305" s="131"/>
      <c r="AX305" s="131"/>
      <c r="AY305" s="131"/>
      <c r="AZ305" s="131"/>
      <c r="BA305" s="131"/>
      <c r="BB305" s="131"/>
      <c r="BC305" s="131"/>
      <c r="BD305" s="131"/>
      <c r="BE305" s="131"/>
      <c r="BF305" s="131"/>
    </row>
    <row r="306" spans="25:58">
      <c r="Y306" s="131"/>
      <c r="Z306" s="131"/>
      <c r="AA306" s="131"/>
      <c r="AB306" s="131"/>
      <c r="AC306" s="131"/>
      <c r="AD306" s="131"/>
      <c r="AE306" s="131"/>
      <c r="AF306" s="131"/>
      <c r="AG306" s="131"/>
      <c r="AH306" s="131"/>
      <c r="AI306" s="131"/>
      <c r="AJ306" s="131"/>
      <c r="AK306" s="131"/>
      <c r="AL306" s="131"/>
      <c r="AM306" s="131"/>
      <c r="AN306" s="131"/>
      <c r="AO306" s="131"/>
      <c r="AP306" s="131"/>
      <c r="AQ306" s="131"/>
      <c r="AR306" s="131"/>
      <c r="AS306" s="131"/>
      <c r="AT306" s="131"/>
      <c r="AU306" s="131"/>
      <c r="AV306" s="131"/>
      <c r="AW306" s="131"/>
      <c r="AX306" s="131"/>
      <c r="AY306" s="131"/>
      <c r="AZ306" s="131"/>
      <c r="BA306" s="131"/>
      <c r="BB306" s="131"/>
      <c r="BC306" s="131"/>
      <c r="BD306" s="131"/>
      <c r="BE306" s="131"/>
      <c r="BF306" s="131"/>
    </row>
    <row r="307" spans="25:58">
      <c r="Y307" s="131"/>
      <c r="Z307" s="131"/>
      <c r="AA307" s="131"/>
      <c r="AB307" s="131"/>
      <c r="AC307" s="131"/>
      <c r="AD307" s="131"/>
      <c r="AE307" s="131"/>
      <c r="AF307" s="131"/>
      <c r="AG307" s="131"/>
      <c r="AH307" s="131"/>
      <c r="AI307" s="131"/>
      <c r="AJ307" s="131"/>
      <c r="AK307" s="131"/>
      <c r="AL307" s="131"/>
      <c r="AM307" s="131"/>
      <c r="AN307" s="131"/>
      <c r="AO307" s="131"/>
      <c r="AP307" s="131"/>
      <c r="AQ307" s="131"/>
      <c r="AR307" s="131"/>
      <c r="AS307" s="131"/>
      <c r="AT307" s="131"/>
      <c r="AU307" s="131"/>
      <c r="AV307" s="131"/>
      <c r="AW307" s="131"/>
      <c r="AX307" s="131"/>
      <c r="AY307" s="131"/>
      <c r="AZ307" s="131"/>
      <c r="BA307" s="131"/>
      <c r="BB307" s="131"/>
      <c r="BC307" s="131"/>
      <c r="BD307" s="131"/>
      <c r="BE307" s="131"/>
      <c r="BF307" s="131"/>
    </row>
    <row r="308" spans="25:58">
      <c r="Y308" s="131"/>
      <c r="Z308" s="131"/>
      <c r="AA308" s="131"/>
      <c r="AB308" s="131"/>
      <c r="AC308" s="131"/>
      <c r="AD308" s="131"/>
      <c r="AE308" s="131"/>
      <c r="AF308" s="131"/>
      <c r="AG308" s="131"/>
      <c r="AH308" s="131"/>
      <c r="AI308" s="131"/>
      <c r="AJ308" s="131"/>
      <c r="AK308" s="131"/>
      <c r="AL308" s="131"/>
      <c r="AM308" s="131"/>
      <c r="AN308" s="131"/>
      <c r="AO308" s="131"/>
      <c r="AP308" s="131"/>
      <c r="AQ308" s="131"/>
      <c r="AR308" s="131"/>
      <c r="AS308" s="131"/>
      <c r="AT308" s="131"/>
      <c r="AU308" s="131"/>
      <c r="AV308" s="131"/>
      <c r="AW308" s="131"/>
      <c r="AX308" s="131"/>
      <c r="AY308" s="131"/>
      <c r="AZ308" s="131"/>
      <c r="BA308" s="131"/>
      <c r="BB308" s="131"/>
      <c r="BC308" s="131"/>
      <c r="BD308" s="131"/>
      <c r="BE308" s="131"/>
      <c r="BF308" s="131"/>
    </row>
    <row r="309" spans="25:58">
      <c r="Y309" s="131"/>
      <c r="Z309" s="131"/>
      <c r="AA309" s="131"/>
      <c r="AB309" s="131"/>
      <c r="AC309" s="131"/>
      <c r="AD309" s="131"/>
      <c r="AE309" s="131"/>
      <c r="AF309" s="131"/>
      <c r="AG309" s="131"/>
      <c r="AH309" s="131"/>
      <c r="AI309" s="131"/>
      <c r="AJ309" s="131"/>
      <c r="AK309" s="131"/>
      <c r="AL309" s="131"/>
      <c r="AM309" s="131"/>
      <c r="AN309" s="131"/>
      <c r="AO309" s="131"/>
      <c r="AP309" s="131"/>
      <c r="AQ309" s="131"/>
      <c r="AR309" s="131"/>
      <c r="AS309" s="131"/>
      <c r="AT309" s="131"/>
      <c r="AU309" s="131"/>
      <c r="AV309" s="131"/>
      <c r="AW309" s="131"/>
      <c r="AX309" s="131"/>
      <c r="AY309" s="131"/>
      <c r="AZ309" s="131"/>
      <c r="BA309" s="131"/>
      <c r="BB309" s="131"/>
      <c r="BC309" s="131"/>
      <c r="BD309" s="131"/>
      <c r="BE309" s="131"/>
      <c r="BF309" s="131"/>
    </row>
    <row r="310" spans="25:58">
      <c r="Y310" s="131"/>
      <c r="Z310" s="131"/>
      <c r="AA310" s="131"/>
      <c r="AB310" s="131"/>
      <c r="AC310" s="131"/>
      <c r="AD310" s="131"/>
      <c r="AE310" s="131"/>
      <c r="AF310" s="131"/>
      <c r="AG310" s="131"/>
      <c r="AH310" s="131"/>
      <c r="AI310" s="131"/>
      <c r="AJ310" s="131"/>
      <c r="AK310" s="131"/>
      <c r="AL310" s="131"/>
      <c r="AM310" s="131"/>
      <c r="AN310" s="131"/>
      <c r="AO310" s="131"/>
      <c r="AP310" s="131"/>
      <c r="AQ310" s="131"/>
      <c r="AR310" s="131"/>
      <c r="AS310" s="131"/>
      <c r="AT310" s="131"/>
      <c r="AU310" s="131"/>
      <c r="AV310" s="131"/>
      <c r="AW310" s="131"/>
      <c r="AX310" s="131"/>
      <c r="AY310" s="131"/>
      <c r="AZ310" s="131"/>
      <c r="BA310" s="131"/>
      <c r="BB310" s="131"/>
      <c r="BC310" s="131"/>
      <c r="BD310" s="131"/>
      <c r="BE310" s="131"/>
      <c r="BF310" s="131"/>
    </row>
    <row r="311" spans="25:58">
      <c r="Y311" s="131"/>
      <c r="Z311" s="131"/>
      <c r="AA311" s="131"/>
      <c r="AB311" s="131"/>
      <c r="AC311" s="131"/>
      <c r="AD311" s="131"/>
      <c r="AE311" s="131"/>
      <c r="AF311" s="131"/>
      <c r="AG311" s="131"/>
      <c r="AH311" s="131"/>
      <c r="AI311" s="131"/>
      <c r="AJ311" s="131"/>
      <c r="AK311" s="131"/>
      <c r="AL311" s="131"/>
      <c r="AM311" s="131"/>
      <c r="AN311" s="131"/>
      <c r="AO311" s="131"/>
      <c r="AP311" s="131"/>
      <c r="AQ311" s="131"/>
      <c r="AR311" s="131"/>
      <c r="AS311" s="131"/>
      <c r="AT311" s="131"/>
      <c r="AU311" s="131"/>
      <c r="AV311" s="131"/>
      <c r="AW311" s="131"/>
      <c r="AX311" s="131"/>
      <c r="AY311" s="131"/>
      <c r="AZ311" s="131"/>
      <c r="BA311" s="131"/>
      <c r="BB311" s="131"/>
      <c r="BC311" s="131"/>
      <c r="BD311" s="131"/>
      <c r="BE311" s="131"/>
      <c r="BF311" s="131"/>
    </row>
    <row r="312" spans="25:58">
      <c r="Y312" s="131"/>
      <c r="Z312" s="131"/>
      <c r="AA312" s="131"/>
      <c r="AB312" s="131"/>
      <c r="AC312" s="131"/>
      <c r="AD312" s="131"/>
      <c r="AE312" s="131"/>
      <c r="AF312" s="131"/>
      <c r="AG312" s="131"/>
      <c r="AH312" s="131"/>
      <c r="AI312" s="131"/>
      <c r="AJ312" s="131"/>
      <c r="AK312" s="131"/>
      <c r="AL312" s="131"/>
      <c r="AM312" s="131"/>
      <c r="AN312" s="131"/>
      <c r="AO312" s="131"/>
      <c r="AP312" s="131"/>
      <c r="AQ312" s="131"/>
      <c r="AR312" s="131"/>
      <c r="AS312" s="131"/>
      <c r="AT312" s="131"/>
      <c r="AU312" s="131"/>
      <c r="AV312" s="131"/>
      <c r="AW312" s="131"/>
      <c r="AX312" s="131"/>
      <c r="AY312" s="131"/>
      <c r="AZ312" s="131"/>
      <c r="BA312" s="131"/>
      <c r="BB312" s="131"/>
      <c r="BC312" s="131"/>
      <c r="BD312" s="131"/>
      <c r="BE312" s="131"/>
      <c r="BF312" s="131"/>
    </row>
    <row r="313" spans="25:58">
      <c r="Y313" s="131"/>
      <c r="Z313" s="131"/>
      <c r="AA313" s="131"/>
      <c r="AB313" s="131"/>
      <c r="AC313" s="131"/>
      <c r="AD313" s="131"/>
      <c r="AE313" s="131"/>
      <c r="AF313" s="131"/>
      <c r="AG313" s="131"/>
      <c r="AH313" s="131"/>
      <c r="AI313" s="131"/>
      <c r="AJ313" s="131"/>
      <c r="AK313" s="131"/>
      <c r="AL313" s="131"/>
      <c r="AM313" s="131"/>
      <c r="AN313" s="131"/>
      <c r="AO313" s="131"/>
      <c r="AP313" s="131"/>
      <c r="AQ313" s="131"/>
      <c r="AR313" s="131"/>
      <c r="AS313" s="131"/>
      <c r="AT313" s="131"/>
      <c r="AU313" s="131"/>
      <c r="AV313" s="131"/>
      <c r="AW313" s="131"/>
      <c r="AX313" s="131"/>
      <c r="AY313" s="131"/>
      <c r="AZ313" s="131"/>
      <c r="BA313" s="131"/>
      <c r="BB313" s="131"/>
      <c r="BC313" s="131"/>
      <c r="BD313" s="131"/>
      <c r="BE313" s="131"/>
      <c r="BF313" s="131"/>
    </row>
    <row r="314" spans="25:58">
      <c r="Y314" s="131"/>
      <c r="Z314" s="131"/>
      <c r="AA314" s="131"/>
      <c r="AB314" s="131"/>
      <c r="AC314" s="131"/>
      <c r="AD314" s="131"/>
      <c r="AE314" s="131"/>
      <c r="AF314" s="131"/>
      <c r="AG314" s="131"/>
      <c r="AH314" s="131"/>
      <c r="AI314" s="131"/>
      <c r="AJ314" s="131"/>
      <c r="AK314" s="131"/>
      <c r="AL314" s="131"/>
      <c r="AM314" s="131"/>
      <c r="AN314" s="131"/>
      <c r="AO314" s="131"/>
      <c r="AP314" s="131"/>
      <c r="AQ314" s="131"/>
      <c r="AR314" s="131"/>
      <c r="AS314" s="131"/>
      <c r="AT314" s="131"/>
      <c r="AU314" s="131"/>
      <c r="AV314" s="131"/>
      <c r="AW314" s="131"/>
      <c r="AX314" s="131"/>
      <c r="AY314" s="131"/>
      <c r="AZ314" s="131"/>
      <c r="BA314" s="131"/>
      <c r="BB314" s="131"/>
      <c r="BC314" s="131"/>
      <c r="BD314" s="131"/>
      <c r="BE314" s="131"/>
      <c r="BF314" s="131"/>
    </row>
    <row r="315" spans="25:58">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31"/>
      <c r="AU315" s="131"/>
      <c r="AV315" s="131"/>
      <c r="AW315" s="131"/>
      <c r="AX315" s="131"/>
      <c r="AY315" s="131"/>
      <c r="AZ315" s="131"/>
      <c r="BA315" s="131"/>
      <c r="BB315" s="131"/>
      <c r="BC315" s="131"/>
      <c r="BD315" s="131"/>
      <c r="BE315" s="131"/>
      <c r="BF315" s="131"/>
    </row>
    <row r="316" spans="25:58">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31"/>
      <c r="AU316" s="131"/>
      <c r="AV316" s="131"/>
      <c r="AW316" s="131"/>
      <c r="AX316" s="131"/>
      <c r="AY316" s="131"/>
      <c r="AZ316" s="131"/>
      <c r="BA316" s="131"/>
      <c r="BB316" s="131"/>
      <c r="BC316" s="131"/>
      <c r="BD316" s="131"/>
      <c r="BE316" s="131"/>
      <c r="BF316" s="131"/>
    </row>
    <row r="317" spans="25:58">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31"/>
      <c r="AU317" s="131"/>
      <c r="AV317" s="131"/>
      <c r="AW317" s="131"/>
      <c r="AX317" s="131"/>
      <c r="AY317" s="131"/>
      <c r="AZ317" s="131"/>
      <c r="BA317" s="131"/>
      <c r="BB317" s="131"/>
      <c r="BC317" s="131"/>
      <c r="BD317" s="131"/>
      <c r="BE317" s="131"/>
      <c r="BF317" s="131"/>
    </row>
    <row r="318" spans="25:58">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31"/>
      <c r="AU318" s="131"/>
      <c r="AV318" s="131"/>
      <c r="AW318" s="131"/>
      <c r="AX318" s="131"/>
      <c r="AY318" s="131"/>
      <c r="AZ318" s="131"/>
      <c r="BA318" s="131"/>
      <c r="BB318" s="131"/>
      <c r="BC318" s="131"/>
      <c r="BD318" s="131"/>
      <c r="BE318" s="131"/>
      <c r="BF318" s="131"/>
    </row>
    <row r="319" spans="25:58">
      <c r="Y319" s="131"/>
      <c r="Z319" s="131"/>
      <c r="AA319" s="131"/>
      <c r="AB319" s="131"/>
      <c r="AC319" s="131"/>
      <c r="AD319" s="131"/>
      <c r="AE319" s="131"/>
      <c r="AF319" s="131"/>
      <c r="AG319" s="131"/>
      <c r="AH319" s="131"/>
      <c r="AI319" s="131"/>
      <c r="AJ319" s="131"/>
      <c r="AK319" s="131"/>
      <c r="AL319" s="131"/>
      <c r="AM319" s="131"/>
      <c r="AN319" s="131"/>
      <c r="AO319" s="131"/>
      <c r="AP319" s="131"/>
      <c r="AQ319" s="131"/>
      <c r="AR319" s="131"/>
      <c r="AS319" s="131"/>
      <c r="AT319" s="131"/>
      <c r="AU319" s="131"/>
      <c r="AV319" s="131"/>
      <c r="AW319" s="131"/>
      <c r="AX319" s="131"/>
      <c r="AY319" s="131"/>
      <c r="AZ319" s="131"/>
      <c r="BA319" s="131"/>
      <c r="BB319" s="131"/>
      <c r="BC319" s="131"/>
      <c r="BD319" s="131"/>
      <c r="BE319" s="131"/>
      <c r="BF319" s="131"/>
    </row>
    <row r="320" spans="25:58">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31"/>
      <c r="AU320" s="131"/>
      <c r="AV320" s="131"/>
      <c r="AW320" s="131"/>
      <c r="AX320" s="131"/>
      <c r="AY320" s="131"/>
      <c r="AZ320" s="131"/>
      <c r="BA320" s="131"/>
      <c r="BB320" s="131"/>
      <c r="BC320" s="131"/>
      <c r="BD320" s="131"/>
      <c r="BE320" s="131"/>
      <c r="BF320" s="131"/>
    </row>
    <row r="321" spans="25:58">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31"/>
      <c r="AU321" s="131"/>
      <c r="AV321" s="131"/>
      <c r="AW321" s="131"/>
      <c r="AX321" s="131"/>
      <c r="AY321" s="131"/>
      <c r="AZ321" s="131"/>
      <c r="BA321" s="131"/>
      <c r="BB321" s="131"/>
      <c r="BC321" s="131"/>
      <c r="BD321" s="131"/>
      <c r="BE321" s="131"/>
      <c r="BF321" s="131"/>
    </row>
    <row r="322" spans="25:58">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31"/>
      <c r="AU322" s="131"/>
      <c r="AV322" s="131"/>
      <c r="AW322" s="131"/>
      <c r="AX322" s="131"/>
      <c r="AY322" s="131"/>
      <c r="AZ322" s="131"/>
      <c r="BA322" s="131"/>
      <c r="BB322" s="131"/>
      <c r="BC322" s="131"/>
      <c r="BD322" s="131"/>
      <c r="BE322" s="131"/>
      <c r="BF322" s="131"/>
    </row>
    <row r="323" spans="25:58">
      <c r="Y323" s="131"/>
      <c r="Z323" s="131"/>
      <c r="AA323" s="131"/>
      <c r="AB323" s="131"/>
      <c r="AC323" s="131"/>
      <c r="AD323" s="131"/>
      <c r="AE323" s="131"/>
      <c r="AF323" s="131"/>
      <c r="AG323" s="131"/>
      <c r="AH323" s="131"/>
      <c r="AI323" s="131"/>
      <c r="AJ323" s="131"/>
      <c r="AK323" s="131"/>
      <c r="AL323" s="131"/>
      <c r="AM323" s="131"/>
      <c r="AN323" s="131"/>
      <c r="AO323" s="131"/>
      <c r="AP323" s="131"/>
      <c r="AQ323" s="131"/>
      <c r="AR323" s="131"/>
      <c r="AS323" s="131"/>
      <c r="AT323" s="131"/>
      <c r="AU323" s="131"/>
      <c r="AV323" s="131"/>
      <c r="AW323" s="131"/>
      <c r="AX323" s="131"/>
      <c r="AY323" s="131"/>
      <c r="AZ323" s="131"/>
      <c r="BA323" s="131"/>
      <c r="BB323" s="131"/>
      <c r="BC323" s="131"/>
      <c r="BD323" s="131"/>
      <c r="BE323" s="131"/>
      <c r="BF323" s="131"/>
    </row>
    <row r="324" spans="25:58">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c r="BA324" s="131"/>
      <c r="BB324" s="131"/>
      <c r="BC324" s="131"/>
      <c r="BD324" s="131"/>
      <c r="BE324" s="131"/>
      <c r="BF324" s="131"/>
    </row>
    <row r="325" spans="25:58">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c r="BA325" s="131"/>
      <c r="BB325" s="131"/>
      <c r="BC325" s="131"/>
      <c r="BD325" s="131"/>
      <c r="BE325" s="131"/>
      <c r="BF325" s="131"/>
    </row>
    <row r="326" spans="25:58">
      <c r="Y326" s="131"/>
      <c r="Z326" s="131"/>
      <c r="AA326" s="131"/>
      <c r="AB326" s="131"/>
      <c r="AC326" s="131"/>
      <c r="AD326" s="131"/>
      <c r="AE326" s="131"/>
      <c r="AF326" s="131"/>
      <c r="AG326" s="131"/>
      <c r="AH326" s="131"/>
      <c r="AI326" s="131"/>
      <c r="AJ326" s="131"/>
      <c r="AK326" s="131"/>
      <c r="AL326" s="131"/>
      <c r="AM326" s="131"/>
      <c r="AN326" s="131"/>
      <c r="AO326" s="131"/>
      <c r="AP326" s="131"/>
      <c r="AQ326" s="131"/>
      <c r="AR326" s="131"/>
      <c r="AS326" s="131"/>
      <c r="AT326" s="131"/>
      <c r="AU326" s="131"/>
      <c r="AV326" s="131"/>
      <c r="AW326" s="131"/>
      <c r="AX326" s="131"/>
      <c r="AY326" s="131"/>
      <c r="AZ326" s="131"/>
      <c r="BA326" s="131"/>
      <c r="BB326" s="131"/>
      <c r="BC326" s="131"/>
      <c r="BD326" s="131"/>
      <c r="BE326" s="131"/>
      <c r="BF326" s="131"/>
    </row>
    <row r="327" spans="25:58">
      <c r="Y327" s="131"/>
      <c r="Z327" s="131"/>
      <c r="AA327" s="131"/>
      <c r="AB327" s="131"/>
      <c r="AC327" s="131"/>
      <c r="AD327" s="131"/>
      <c r="AE327" s="131"/>
      <c r="AF327" s="131"/>
      <c r="AG327" s="131"/>
      <c r="AH327" s="131"/>
      <c r="AI327" s="131"/>
      <c r="AJ327" s="131"/>
      <c r="AK327" s="131"/>
      <c r="AL327" s="131"/>
      <c r="AM327" s="131"/>
      <c r="AN327" s="131"/>
      <c r="AO327" s="131"/>
      <c r="AP327" s="131"/>
      <c r="AQ327" s="131"/>
      <c r="AR327" s="131"/>
      <c r="AS327" s="131"/>
      <c r="AT327" s="131"/>
      <c r="AU327" s="131"/>
      <c r="AV327" s="131"/>
      <c r="AW327" s="131"/>
      <c r="AX327" s="131"/>
      <c r="AY327" s="131"/>
      <c r="AZ327" s="131"/>
      <c r="BA327" s="131"/>
      <c r="BB327" s="131"/>
      <c r="BC327" s="131"/>
      <c r="BD327" s="131"/>
      <c r="BE327" s="131"/>
      <c r="BF327" s="131"/>
    </row>
    <row r="328" spans="25:58">
      <c r="Y328" s="131"/>
      <c r="Z328" s="131"/>
      <c r="AA328" s="131"/>
      <c r="AB328" s="131"/>
      <c r="AC328" s="131"/>
      <c r="AD328" s="131"/>
      <c r="AE328" s="131"/>
      <c r="AF328" s="131"/>
      <c r="AG328" s="131"/>
      <c r="AH328" s="131"/>
      <c r="AI328" s="131"/>
      <c r="AJ328" s="131"/>
      <c r="AK328" s="131"/>
      <c r="AL328" s="131"/>
      <c r="AM328" s="131"/>
      <c r="AN328" s="131"/>
      <c r="AO328" s="131"/>
      <c r="AP328" s="131"/>
      <c r="AQ328" s="131"/>
      <c r="AR328" s="131"/>
      <c r="AS328" s="131"/>
      <c r="AT328" s="131"/>
      <c r="AU328" s="131"/>
      <c r="AV328" s="131"/>
      <c r="AW328" s="131"/>
      <c r="AX328" s="131"/>
      <c r="AY328" s="131"/>
      <c r="AZ328" s="131"/>
      <c r="BA328" s="131"/>
      <c r="BB328" s="131"/>
      <c r="BC328" s="131"/>
      <c r="BD328" s="131"/>
      <c r="BE328" s="131"/>
      <c r="BF328" s="131"/>
    </row>
    <row r="329" spans="25:58">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31"/>
      <c r="AU329" s="131"/>
      <c r="AV329" s="131"/>
      <c r="AW329" s="131"/>
      <c r="AX329" s="131"/>
      <c r="AY329" s="131"/>
      <c r="AZ329" s="131"/>
      <c r="BA329" s="131"/>
      <c r="BB329" s="131"/>
      <c r="BC329" s="131"/>
      <c r="BD329" s="131"/>
      <c r="BE329" s="131"/>
      <c r="BF329" s="131"/>
    </row>
    <row r="330" spans="25:58">
      <c r="Y330" s="131"/>
      <c r="Z330" s="131"/>
      <c r="AA330" s="131"/>
      <c r="AB330" s="131"/>
      <c r="AC330" s="131"/>
      <c r="AD330" s="131"/>
      <c r="AE330" s="131"/>
      <c r="AF330" s="131"/>
      <c r="AG330" s="131"/>
      <c r="AH330" s="131"/>
      <c r="AI330" s="131"/>
      <c r="AJ330" s="131"/>
      <c r="AK330" s="131"/>
      <c r="AL330" s="131"/>
      <c r="AM330" s="131"/>
      <c r="AN330" s="131"/>
      <c r="AO330" s="131"/>
      <c r="AP330" s="131"/>
      <c r="AQ330" s="131"/>
      <c r="AR330" s="131"/>
      <c r="AS330" s="131"/>
      <c r="AT330" s="131"/>
      <c r="AU330" s="131"/>
      <c r="AV330" s="131"/>
      <c r="AW330" s="131"/>
      <c r="AX330" s="131"/>
      <c r="AY330" s="131"/>
      <c r="AZ330" s="131"/>
      <c r="BA330" s="131"/>
      <c r="BB330" s="131"/>
      <c r="BC330" s="131"/>
      <c r="BD330" s="131"/>
      <c r="BE330" s="131"/>
      <c r="BF330" s="131"/>
    </row>
    <row r="331" spans="25:58">
      <c r="Y331" s="131"/>
      <c r="Z331" s="131"/>
      <c r="AA331" s="131"/>
      <c r="AB331" s="131"/>
      <c r="AC331" s="131"/>
      <c r="AD331" s="131"/>
      <c r="AE331" s="131"/>
      <c r="AF331" s="131"/>
      <c r="AG331" s="131"/>
      <c r="AH331" s="131"/>
      <c r="AI331" s="131"/>
      <c r="AJ331" s="131"/>
      <c r="AK331" s="131"/>
      <c r="AL331" s="131"/>
      <c r="AM331" s="131"/>
      <c r="AN331" s="131"/>
      <c r="AO331" s="131"/>
      <c r="AP331" s="131"/>
      <c r="AQ331" s="131"/>
      <c r="AR331" s="131"/>
      <c r="AS331" s="131"/>
      <c r="AT331" s="131"/>
      <c r="AU331" s="131"/>
      <c r="AV331" s="131"/>
      <c r="AW331" s="131"/>
      <c r="AX331" s="131"/>
      <c r="AY331" s="131"/>
      <c r="AZ331" s="131"/>
      <c r="BA331" s="131"/>
      <c r="BB331" s="131"/>
      <c r="BC331" s="131"/>
      <c r="BD331" s="131"/>
      <c r="BE331" s="131"/>
      <c r="BF331" s="131"/>
    </row>
    <row r="332" spans="25:58">
      <c r="Y332" s="131"/>
      <c r="Z332" s="131"/>
      <c r="AA332" s="131"/>
      <c r="AB332" s="131"/>
      <c r="AC332" s="131"/>
      <c r="AD332" s="131"/>
      <c r="AE332" s="131"/>
      <c r="AF332" s="131"/>
      <c r="AG332" s="131"/>
      <c r="AH332" s="131"/>
      <c r="AI332" s="131"/>
      <c r="AJ332" s="131"/>
      <c r="AK332" s="131"/>
      <c r="AL332" s="131"/>
      <c r="AM332" s="131"/>
      <c r="AN332" s="131"/>
      <c r="AO332" s="131"/>
      <c r="AP332" s="131"/>
      <c r="AQ332" s="131"/>
      <c r="AR332" s="131"/>
      <c r="AS332" s="131"/>
      <c r="AT332" s="131"/>
      <c r="AU332" s="131"/>
      <c r="AV332" s="131"/>
      <c r="AW332" s="131"/>
      <c r="AX332" s="131"/>
      <c r="AY332" s="131"/>
      <c r="AZ332" s="131"/>
      <c r="BA332" s="131"/>
      <c r="BB332" s="131"/>
      <c r="BC332" s="131"/>
      <c r="BD332" s="131"/>
      <c r="BE332" s="131"/>
      <c r="BF332" s="131"/>
    </row>
    <row r="333" spans="25:58">
      <c r="Y333" s="131"/>
      <c r="Z333" s="131"/>
      <c r="AA333" s="131"/>
      <c r="AB333" s="131"/>
      <c r="AC333" s="131"/>
      <c r="AD333" s="131"/>
      <c r="AE333" s="131"/>
      <c r="AF333" s="131"/>
      <c r="AG333" s="131"/>
      <c r="AH333" s="131"/>
      <c r="AI333" s="131"/>
      <c r="AJ333" s="131"/>
      <c r="AK333" s="131"/>
      <c r="AL333" s="131"/>
      <c r="AM333" s="131"/>
      <c r="AN333" s="131"/>
      <c r="AO333" s="131"/>
      <c r="AP333" s="131"/>
      <c r="AQ333" s="131"/>
      <c r="AR333" s="131"/>
      <c r="AS333" s="131"/>
      <c r="AT333" s="131"/>
      <c r="AU333" s="131"/>
      <c r="AV333" s="131"/>
      <c r="AW333" s="131"/>
      <c r="AX333" s="131"/>
      <c r="AY333" s="131"/>
      <c r="AZ333" s="131"/>
      <c r="BA333" s="131"/>
      <c r="BB333" s="131"/>
      <c r="BC333" s="131"/>
      <c r="BD333" s="131"/>
      <c r="BE333" s="131"/>
      <c r="BF333" s="131"/>
    </row>
    <row r="334" spans="25:58">
      <c r="Y334" s="131"/>
      <c r="Z334" s="131"/>
      <c r="AA334" s="131"/>
      <c r="AB334" s="131"/>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1"/>
      <c r="BB334" s="131"/>
      <c r="BC334" s="131"/>
      <c r="BD334" s="131"/>
      <c r="BE334" s="131"/>
      <c r="BF334" s="131"/>
    </row>
    <row r="335" spans="25:58">
      <c r="Y335" s="131"/>
      <c r="Z335" s="131"/>
      <c r="AA335" s="131"/>
      <c r="AB335" s="131"/>
      <c r="AC335" s="131"/>
      <c r="AD335" s="131"/>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c r="BA335" s="131"/>
      <c r="BB335" s="131"/>
      <c r="BC335" s="131"/>
      <c r="BD335" s="131"/>
      <c r="BE335" s="131"/>
      <c r="BF335" s="131"/>
    </row>
    <row r="336" spans="25:58">
      <c r="Y336" s="131"/>
      <c r="Z336" s="131"/>
      <c r="AA336" s="131"/>
      <c r="AB336" s="131"/>
      <c r="AC336" s="131"/>
      <c r="AD336" s="131"/>
      <c r="AE336" s="131"/>
      <c r="AF336" s="131"/>
      <c r="AG336" s="131"/>
      <c r="AH336" s="131"/>
      <c r="AI336" s="131"/>
      <c r="AJ336" s="131"/>
      <c r="AK336" s="131"/>
      <c r="AL336" s="131"/>
      <c r="AM336" s="131"/>
      <c r="AN336" s="131"/>
      <c r="AO336" s="131"/>
      <c r="AP336" s="131"/>
      <c r="AQ336" s="131"/>
      <c r="AR336" s="131"/>
      <c r="AS336" s="131"/>
      <c r="AT336" s="131"/>
      <c r="AU336" s="131"/>
      <c r="AV336" s="131"/>
      <c r="AW336" s="131"/>
      <c r="AX336" s="131"/>
      <c r="AY336" s="131"/>
      <c r="AZ336" s="131"/>
      <c r="BA336" s="131"/>
      <c r="BB336" s="131"/>
      <c r="BC336" s="131"/>
      <c r="BD336" s="131"/>
      <c r="BE336" s="131"/>
      <c r="BF336" s="131"/>
    </row>
    <row r="337" spans="25:58">
      <c r="Y337" s="131"/>
      <c r="Z337" s="131"/>
      <c r="AA337" s="131"/>
      <c r="AB337" s="131"/>
      <c r="AC337" s="131"/>
      <c r="AD337" s="131"/>
      <c r="AE337" s="131"/>
      <c r="AF337" s="131"/>
      <c r="AG337" s="131"/>
      <c r="AH337" s="131"/>
      <c r="AI337" s="131"/>
      <c r="AJ337" s="131"/>
      <c r="AK337" s="131"/>
      <c r="AL337" s="131"/>
      <c r="AM337" s="131"/>
      <c r="AN337" s="131"/>
      <c r="AO337" s="131"/>
      <c r="AP337" s="131"/>
      <c r="AQ337" s="131"/>
      <c r="AR337" s="131"/>
      <c r="AS337" s="131"/>
      <c r="AT337" s="131"/>
      <c r="AU337" s="131"/>
      <c r="AV337" s="131"/>
      <c r="AW337" s="131"/>
      <c r="AX337" s="131"/>
      <c r="AY337" s="131"/>
      <c r="AZ337" s="131"/>
      <c r="BA337" s="131"/>
      <c r="BB337" s="131"/>
      <c r="BC337" s="131"/>
      <c r="BD337" s="131"/>
      <c r="BE337" s="131"/>
      <c r="BF337" s="131"/>
    </row>
    <row r="338" spans="25:58">
      <c r="Y338" s="131"/>
      <c r="Z338" s="131"/>
      <c r="AA338" s="131"/>
      <c r="AB338" s="131"/>
      <c r="AC338" s="131"/>
      <c r="AD338" s="131"/>
      <c r="AE338" s="131"/>
      <c r="AF338" s="131"/>
      <c r="AG338" s="131"/>
      <c r="AH338" s="131"/>
      <c r="AI338" s="131"/>
      <c r="AJ338" s="131"/>
      <c r="AK338" s="131"/>
      <c r="AL338" s="131"/>
      <c r="AM338" s="131"/>
      <c r="AN338" s="131"/>
      <c r="AO338" s="131"/>
      <c r="AP338" s="131"/>
      <c r="AQ338" s="131"/>
      <c r="AR338" s="131"/>
      <c r="AS338" s="131"/>
      <c r="AT338" s="131"/>
      <c r="AU338" s="131"/>
      <c r="AV338" s="131"/>
      <c r="AW338" s="131"/>
      <c r="AX338" s="131"/>
      <c r="AY338" s="131"/>
      <c r="AZ338" s="131"/>
      <c r="BA338" s="131"/>
      <c r="BB338" s="131"/>
      <c r="BC338" s="131"/>
      <c r="BD338" s="131"/>
      <c r="BE338" s="131"/>
      <c r="BF338" s="131"/>
    </row>
    <row r="339" spans="25:58">
      <c r="Y339" s="131"/>
      <c r="Z339" s="131"/>
      <c r="AA339" s="131"/>
      <c r="AB339" s="131"/>
      <c r="AC339" s="131"/>
      <c r="AD339" s="131"/>
      <c r="AE339" s="131"/>
      <c r="AF339" s="131"/>
      <c r="AG339" s="131"/>
      <c r="AH339" s="131"/>
      <c r="AI339" s="131"/>
      <c r="AJ339" s="131"/>
      <c r="AK339" s="131"/>
      <c r="AL339" s="131"/>
      <c r="AM339" s="131"/>
      <c r="AN339" s="131"/>
      <c r="AO339" s="131"/>
      <c r="AP339" s="131"/>
      <c r="AQ339" s="131"/>
      <c r="AR339" s="131"/>
      <c r="AS339" s="131"/>
      <c r="AT339" s="131"/>
      <c r="AU339" s="131"/>
      <c r="AV339" s="131"/>
      <c r="AW339" s="131"/>
      <c r="AX339" s="131"/>
      <c r="AY339" s="131"/>
      <c r="AZ339" s="131"/>
      <c r="BA339" s="131"/>
      <c r="BB339" s="131"/>
      <c r="BC339" s="131"/>
      <c r="BD339" s="131"/>
      <c r="BE339" s="131"/>
      <c r="BF339" s="131"/>
    </row>
    <row r="340" spans="25:58">
      <c r="Y340" s="131"/>
      <c r="Z340" s="131"/>
      <c r="AA340" s="131"/>
      <c r="AB340" s="131"/>
      <c r="AC340" s="131"/>
      <c r="AD340" s="131"/>
      <c r="AE340" s="131"/>
      <c r="AF340" s="131"/>
      <c r="AG340" s="131"/>
      <c r="AH340" s="131"/>
      <c r="AI340" s="131"/>
      <c r="AJ340" s="131"/>
      <c r="AK340" s="131"/>
      <c r="AL340" s="131"/>
      <c r="AM340" s="131"/>
      <c r="AN340" s="131"/>
      <c r="AO340" s="131"/>
      <c r="AP340" s="131"/>
      <c r="AQ340" s="131"/>
      <c r="AR340" s="131"/>
      <c r="AS340" s="131"/>
      <c r="AT340" s="131"/>
      <c r="AU340" s="131"/>
      <c r="AV340" s="131"/>
      <c r="AW340" s="131"/>
      <c r="AX340" s="131"/>
      <c r="AY340" s="131"/>
      <c r="AZ340" s="131"/>
      <c r="BA340" s="131"/>
      <c r="BB340" s="131"/>
      <c r="BC340" s="131"/>
      <c r="BD340" s="131"/>
      <c r="BE340" s="131"/>
      <c r="BF340" s="131"/>
    </row>
    <row r="341" spans="25:58">
      <c r="Y341" s="131"/>
      <c r="Z341" s="131"/>
      <c r="AA341" s="131"/>
      <c r="AB341" s="131"/>
      <c r="AC341" s="131"/>
      <c r="AD341" s="131"/>
      <c r="AE341" s="131"/>
      <c r="AF341" s="131"/>
      <c r="AG341" s="131"/>
      <c r="AH341" s="131"/>
      <c r="AI341" s="131"/>
      <c r="AJ341" s="131"/>
      <c r="AK341" s="131"/>
      <c r="AL341" s="131"/>
      <c r="AM341" s="131"/>
      <c r="AN341" s="131"/>
      <c r="AO341" s="131"/>
      <c r="AP341" s="131"/>
      <c r="AQ341" s="131"/>
      <c r="AR341" s="131"/>
      <c r="AS341" s="131"/>
      <c r="AT341" s="131"/>
      <c r="AU341" s="131"/>
      <c r="AV341" s="131"/>
      <c r="AW341" s="131"/>
      <c r="AX341" s="131"/>
      <c r="AY341" s="131"/>
      <c r="AZ341" s="131"/>
      <c r="BA341" s="131"/>
      <c r="BB341" s="131"/>
      <c r="BC341" s="131"/>
      <c r="BD341" s="131"/>
      <c r="BE341" s="131"/>
      <c r="BF341" s="131"/>
    </row>
    <row r="342" spans="25:58">
      <c r="Y342" s="131"/>
      <c r="Z342" s="131"/>
      <c r="AA342" s="131"/>
      <c r="AB342" s="131"/>
      <c r="AC342" s="131"/>
      <c r="AD342" s="131"/>
      <c r="AE342" s="131"/>
      <c r="AF342" s="131"/>
      <c r="AG342" s="131"/>
      <c r="AH342" s="131"/>
      <c r="AI342" s="131"/>
      <c r="AJ342" s="131"/>
      <c r="AK342" s="131"/>
      <c r="AL342" s="131"/>
      <c r="AM342" s="131"/>
      <c r="AN342" s="131"/>
      <c r="AO342" s="131"/>
      <c r="AP342" s="131"/>
      <c r="AQ342" s="131"/>
      <c r="AR342" s="131"/>
      <c r="AS342" s="131"/>
      <c r="AT342" s="131"/>
      <c r="AU342" s="131"/>
      <c r="AV342" s="131"/>
      <c r="AW342" s="131"/>
      <c r="AX342" s="131"/>
      <c r="AY342" s="131"/>
      <c r="AZ342" s="131"/>
      <c r="BA342" s="131"/>
      <c r="BB342" s="131"/>
      <c r="BC342" s="131"/>
      <c r="BD342" s="131"/>
      <c r="BE342" s="131"/>
      <c r="BF342" s="131"/>
    </row>
    <row r="343" spans="25:58">
      <c r="Y343" s="131"/>
      <c r="Z343" s="131"/>
      <c r="AA343" s="131"/>
      <c r="AB343" s="131"/>
      <c r="AC343" s="131"/>
      <c r="AD343" s="131"/>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c r="BA343" s="131"/>
      <c r="BB343" s="131"/>
      <c r="BC343" s="131"/>
      <c r="BD343" s="131"/>
      <c r="BE343" s="131"/>
      <c r="BF343" s="131"/>
    </row>
    <row r="344" spans="25:58">
      <c r="Y344" s="131"/>
      <c r="Z344" s="131"/>
      <c r="AA344" s="131"/>
      <c r="AB344" s="131"/>
      <c r="AC344" s="131"/>
      <c r="AD344" s="131"/>
      <c r="AE344" s="131"/>
      <c r="AF344" s="131"/>
      <c r="AG344" s="131"/>
      <c r="AH344" s="131"/>
      <c r="AI344" s="131"/>
      <c r="AJ344" s="131"/>
      <c r="AK344" s="131"/>
      <c r="AL344" s="131"/>
      <c r="AM344" s="131"/>
      <c r="AN344" s="131"/>
      <c r="AO344" s="131"/>
      <c r="AP344" s="131"/>
      <c r="AQ344" s="131"/>
      <c r="AR344" s="131"/>
      <c r="AS344" s="131"/>
      <c r="AT344" s="131"/>
      <c r="AU344" s="131"/>
      <c r="AV344" s="131"/>
      <c r="AW344" s="131"/>
      <c r="AX344" s="131"/>
      <c r="AY344" s="131"/>
      <c r="AZ344" s="131"/>
      <c r="BA344" s="131"/>
      <c r="BB344" s="131"/>
      <c r="BC344" s="131"/>
      <c r="BD344" s="131"/>
      <c r="BE344" s="131"/>
      <c r="BF344" s="131"/>
    </row>
    <row r="345" spans="25:58">
      <c r="Y345" s="131"/>
      <c r="Z345" s="131"/>
      <c r="AA345" s="131"/>
      <c r="AB345" s="131"/>
      <c r="AC345" s="131"/>
      <c r="AD345" s="131"/>
      <c r="AE345" s="131"/>
      <c r="AF345" s="131"/>
      <c r="AG345" s="131"/>
      <c r="AH345" s="131"/>
      <c r="AI345" s="131"/>
      <c r="AJ345" s="131"/>
      <c r="AK345" s="131"/>
      <c r="AL345" s="131"/>
      <c r="AM345" s="131"/>
      <c r="AN345" s="131"/>
      <c r="AO345" s="131"/>
      <c r="AP345" s="131"/>
      <c r="AQ345" s="131"/>
      <c r="AR345" s="131"/>
      <c r="AS345" s="131"/>
      <c r="AT345" s="131"/>
      <c r="AU345" s="131"/>
      <c r="AV345" s="131"/>
      <c r="AW345" s="131"/>
      <c r="AX345" s="131"/>
      <c r="AY345" s="131"/>
      <c r="AZ345" s="131"/>
      <c r="BA345" s="131"/>
      <c r="BB345" s="131"/>
      <c r="BC345" s="131"/>
      <c r="BD345" s="131"/>
      <c r="BE345" s="131"/>
      <c r="BF345" s="131"/>
    </row>
    <row r="346" spans="25:58">
      <c r="Y346" s="131"/>
      <c r="Z346" s="131"/>
      <c r="AA346" s="131"/>
      <c r="AB346" s="131"/>
      <c r="AC346" s="131"/>
      <c r="AD346" s="131"/>
      <c r="AE346" s="131"/>
      <c r="AF346" s="131"/>
      <c r="AG346" s="131"/>
      <c r="AH346" s="131"/>
      <c r="AI346" s="131"/>
      <c r="AJ346" s="131"/>
      <c r="AK346" s="131"/>
      <c r="AL346" s="131"/>
      <c r="AM346" s="131"/>
      <c r="AN346" s="131"/>
      <c r="AO346" s="131"/>
      <c r="AP346" s="131"/>
      <c r="AQ346" s="131"/>
      <c r="AR346" s="131"/>
      <c r="AS346" s="131"/>
      <c r="AT346" s="131"/>
      <c r="AU346" s="131"/>
      <c r="AV346" s="131"/>
      <c r="AW346" s="131"/>
      <c r="AX346" s="131"/>
      <c r="AY346" s="131"/>
      <c r="AZ346" s="131"/>
      <c r="BA346" s="131"/>
      <c r="BB346" s="131"/>
      <c r="BC346" s="131"/>
      <c r="BD346" s="131"/>
      <c r="BE346" s="131"/>
      <c r="BF346" s="131"/>
    </row>
    <row r="347" spans="25:58">
      <c r="Y347" s="131"/>
      <c r="Z347" s="131"/>
      <c r="AA347" s="131"/>
      <c r="AB347" s="131"/>
      <c r="AC347" s="131"/>
      <c r="AD347" s="131"/>
      <c r="AE347" s="131"/>
      <c r="AF347" s="131"/>
      <c r="AG347" s="131"/>
      <c r="AH347" s="131"/>
      <c r="AI347" s="131"/>
      <c r="AJ347" s="131"/>
      <c r="AK347" s="131"/>
      <c r="AL347" s="131"/>
      <c r="AM347" s="131"/>
      <c r="AN347" s="131"/>
      <c r="AO347" s="131"/>
      <c r="AP347" s="131"/>
      <c r="AQ347" s="131"/>
      <c r="AR347" s="131"/>
      <c r="AS347" s="131"/>
      <c r="AT347" s="131"/>
      <c r="AU347" s="131"/>
      <c r="AV347" s="131"/>
      <c r="AW347" s="131"/>
      <c r="AX347" s="131"/>
      <c r="AY347" s="131"/>
      <c r="AZ347" s="131"/>
      <c r="BA347" s="131"/>
      <c r="BB347" s="131"/>
      <c r="BC347" s="131"/>
      <c r="BD347" s="131"/>
      <c r="BE347" s="131"/>
      <c r="BF347" s="131"/>
    </row>
    <row r="348" spans="25:58">
      <c r="Y348" s="131"/>
      <c r="Z348" s="131"/>
      <c r="AA348" s="131"/>
      <c r="AB348" s="131"/>
      <c r="AC348" s="131"/>
      <c r="AD348" s="131"/>
      <c r="AE348" s="131"/>
      <c r="AF348" s="131"/>
      <c r="AG348" s="131"/>
      <c r="AH348" s="131"/>
      <c r="AI348" s="131"/>
      <c r="AJ348" s="131"/>
      <c r="AK348" s="131"/>
      <c r="AL348" s="131"/>
      <c r="AM348" s="131"/>
      <c r="AN348" s="131"/>
      <c r="AO348" s="131"/>
      <c r="AP348" s="131"/>
      <c r="AQ348" s="131"/>
      <c r="AR348" s="131"/>
      <c r="AS348" s="131"/>
      <c r="AT348" s="131"/>
      <c r="AU348" s="131"/>
      <c r="AV348" s="131"/>
      <c r="AW348" s="131"/>
      <c r="AX348" s="131"/>
      <c r="AY348" s="131"/>
      <c r="AZ348" s="131"/>
      <c r="BA348" s="131"/>
      <c r="BB348" s="131"/>
      <c r="BC348" s="131"/>
      <c r="BD348" s="131"/>
      <c r="BE348" s="131"/>
      <c r="BF348" s="131"/>
    </row>
    <row r="349" spans="25:58">
      <c r="Y349" s="131"/>
      <c r="Z349" s="131"/>
      <c r="AA349" s="131"/>
      <c r="AB349" s="131"/>
      <c r="AC349" s="131"/>
      <c r="AD349" s="131"/>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1"/>
      <c r="BB349" s="131"/>
      <c r="BC349" s="131"/>
      <c r="BD349" s="131"/>
      <c r="BE349" s="131"/>
      <c r="BF349" s="131"/>
    </row>
    <row r="350" spans="25:58">
      <c r="Y350" s="131"/>
      <c r="Z350" s="131"/>
      <c r="AA350" s="131"/>
      <c r="AB350" s="131"/>
      <c r="AC350" s="131"/>
      <c r="AD350" s="131"/>
      <c r="AE350" s="131"/>
      <c r="AF350" s="131"/>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c r="BA350" s="131"/>
      <c r="BB350" s="131"/>
      <c r="BC350" s="131"/>
      <c r="BD350" s="131"/>
      <c r="BE350" s="131"/>
      <c r="BF350" s="131"/>
    </row>
    <row r="351" spans="25:58">
      <c r="Y351" s="131"/>
      <c r="Z351" s="131"/>
      <c r="AA351" s="131"/>
      <c r="AB351" s="131"/>
      <c r="AC351" s="131"/>
      <c r="AD351" s="131"/>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c r="BA351" s="131"/>
      <c r="BB351" s="131"/>
      <c r="BC351" s="131"/>
      <c r="BD351" s="131"/>
      <c r="BE351" s="131"/>
      <c r="BF351" s="131"/>
    </row>
    <row r="352" spans="25:58">
      <c r="Y352" s="131"/>
      <c r="Z352" s="131"/>
      <c r="AA352" s="131"/>
      <c r="AB352" s="131"/>
      <c r="AC352" s="131"/>
      <c r="AD352" s="131"/>
      <c r="AE352" s="131"/>
      <c r="AF352" s="131"/>
      <c r="AG352" s="131"/>
      <c r="AH352" s="131"/>
      <c r="AI352" s="131"/>
      <c r="AJ352" s="131"/>
      <c r="AK352" s="131"/>
      <c r="AL352" s="131"/>
      <c r="AM352" s="131"/>
      <c r="AN352" s="131"/>
      <c r="AO352" s="131"/>
      <c r="AP352" s="131"/>
      <c r="AQ352" s="131"/>
      <c r="AR352" s="131"/>
      <c r="AS352" s="131"/>
      <c r="AT352" s="131"/>
      <c r="AU352" s="131"/>
      <c r="AV352" s="131"/>
      <c r="AW352" s="131"/>
      <c r="AX352" s="131"/>
      <c r="AY352" s="131"/>
      <c r="AZ352" s="131"/>
      <c r="BA352" s="131"/>
      <c r="BB352" s="131"/>
      <c r="BC352" s="131"/>
      <c r="BD352" s="131"/>
      <c r="BE352" s="131"/>
      <c r="BF352" s="131"/>
    </row>
    <row r="353" spans="25:58">
      <c r="Y353" s="131"/>
      <c r="Z353" s="131"/>
      <c r="AA353" s="131"/>
      <c r="AB353" s="131"/>
      <c r="AC353" s="131"/>
      <c r="AD353" s="131"/>
      <c r="AE353" s="131"/>
      <c r="AF353" s="131"/>
      <c r="AG353" s="131"/>
      <c r="AH353" s="131"/>
      <c r="AI353" s="131"/>
      <c r="AJ353" s="131"/>
      <c r="AK353" s="131"/>
      <c r="AL353" s="131"/>
      <c r="AM353" s="131"/>
      <c r="AN353" s="131"/>
      <c r="AO353" s="131"/>
      <c r="AP353" s="131"/>
      <c r="AQ353" s="131"/>
      <c r="AR353" s="131"/>
      <c r="AS353" s="131"/>
      <c r="AT353" s="131"/>
      <c r="AU353" s="131"/>
      <c r="AV353" s="131"/>
      <c r="AW353" s="131"/>
      <c r="AX353" s="131"/>
      <c r="AY353" s="131"/>
      <c r="AZ353" s="131"/>
      <c r="BA353" s="131"/>
      <c r="BB353" s="131"/>
      <c r="BC353" s="131"/>
      <c r="BD353" s="131"/>
      <c r="BE353" s="131"/>
      <c r="BF353" s="131"/>
    </row>
    <row r="354" spans="25:58">
      <c r="Y354" s="131"/>
      <c r="Z354" s="131"/>
      <c r="AA354" s="131"/>
      <c r="AB354" s="131"/>
      <c r="AC354" s="131"/>
      <c r="AD354" s="131"/>
      <c r="AE354" s="131"/>
      <c r="AF354" s="131"/>
      <c r="AG354" s="131"/>
      <c r="AH354" s="131"/>
      <c r="AI354" s="131"/>
      <c r="AJ354" s="131"/>
      <c r="AK354" s="131"/>
      <c r="AL354" s="131"/>
      <c r="AM354" s="131"/>
      <c r="AN354" s="131"/>
      <c r="AO354" s="131"/>
      <c r="AP354" s="131"/>
      <c r="AQ354" s="131"/>
      <c r="AR354" s="131"/>
      <c r="AS354" s="131"/>
      <c r="AT354" s="131"/>
      <c r="AU354" s="131"/>
      <c r="AV354" s="131"/>
      <c r="AW354" s="131"/>
      <c r="AX354" s="131"/>
      <c r="AY354" s="131"/>
      <c r="AZ354" s="131"/>
      <c r="BA354" s="131"/>
      <c r="BB354" s="131"/>
      <c r="BC354" s="131"/>
      <c r="BD354" s="131"/>
      <c r="BE354" s="131"/>
      <c r="BF354" s="131"/>
    </row>
    <row r="355" spans="25:58">
      <c r="Y355" s="131"/>
      <c r="Z355" s="131"/>
      <c r="AA355" s="131"/>
      <c r="AB355" s="131"/>
      <c r="AC355" s="131"/>
      <c r="AD355" s="131"/>
      <c r="AE355" s="131"/>
      <c r="AF355" s="131"/>
      <c r="AG355" s="131"/>
      <c r="AH355" s="131"/>
      <c r="AI355" s="131"/>
      <c r="AJ355" s="131"/>
      <c r="AK355" s="131"/>
      <c r="AL355" s="131"/>
      <c r="AM355" s="131"/>
      <c r="AN355" s="131"/>
      <c r="AO355" s="131"/>
      <c r="AP355" s="131"/>
      <c r="AQ355" s="131"/>
      <c r="AR355" s="131"/>
      <c r="AS355" s="131"/>
      <c r="AT355" s="131"/>
      <c r="AU355" s="131"/>
      <c r="AV355" s="131"/>
      <c r="AW355" s="131"/>
      <c r="AX355" s="131"/>
      <c r="AY355" s="131"/>
      <c r="AZ355" s="131"/>
      <c r="BA355" s="131"/>
      <c r="BB355" s="131"/>
      <c r="BC355" s="131"/>
      <c r="BD355" s="131"/>
      <c r="BE355" s="131"/>
      <c r="BF355" s="131"/>
    </row>
    <row r="356" spans="25:58">
      <c r="Y356" s="131"/>
      <c r="Z356" s="131"/>
      <c r="AA356" s="131"/>
      <c r="AB356" s="131"/>
      <c r="AC356" s="131"/>
      <c r="AD356" s="131"/>
      <c r="AE356" s="131"/>
      <c r="AF356" s="131"/>
      <c r="AG356" s="131"/>
      <c r="AH356" s="131"/>
      <c r="AI356" s="131"/>
      <c r="AJ356" s="131"/>
      <c r="AK356" s="131"/>
      <c r="AL356" s="131"/>
      <c r="AM356" s="131"/>
      <c r="AN356" s="131"/>
      <c r="AO356" s="131"/>
      <c r="AP356" s="131"/>
      <c r="AQ356" s="131"/>
      <c r="AR356" s="131"/>
      <c r="AS356" s="131"/>
      <c r="AT356" s="131"/>
      <c r="AU356" s="131"/>
      <c r="AV356" s="131"/>
      <c r="AW356" s="131"/>
      <c r="AX356" s="131"/>
      <c r="AY356" s="131"/>
      <c r="AZ356" s="131"/>
      <c r="BA356" s="131"/>
      <c r="BB356" s="131"/>
      <c r="BC356" s="131"/>
      <c r="BD356" s="131"/>
      <c r="BE356" s="131"/>
      <c r="BF356" s="131"/>
    </row>
    <row r="357" spans="25:58">
      <c r="Y357" s="131"/>
      <c r="Z357" s="131"/>
      <c r="AA357" s="131"/>
      <c r="AB357" s="131"/>
      <c r="AC357" s="131"/>
      <c r="AD357" s="131"/>
      <c r="AE357" s="131"/>
      <c r="AF357" s="131"/>
      <c r="AG357" s="131"/>
      <c r="AH357" s="131"/>
      <c r="AI357" s="131"/>
      <c r="AJ357" s="131"/>
      <c r="AK357" s="131"/>
      <c r="AL357" s="131"/>
      <c r="AM357" s="131"/>
      <c r="AN357" s="131"/>
      <c r="AO357" s="131"/>
      <c r="AP357" s="131"/>
      <c r="AQ357" s="131"/>
      <c r="AR357" s="131"/>
      <c r="AS357" s="131"/>
      <c r="AT357" s="131"/>
      <c r="AU357" s="131"/>
      <c r="AV357" s="131"/>
      <c r="AW357" s="131"/>
      <c r="AX357" s="131"/>
      <c r="AY357" s="131"/>
      <c r="AZ357" s="131"/>
      <c r="BA357" s="131"/>
      <c r="BB357" s="131"/>
      <c r="BC357" s="131"/>
      <c r="BD357" s="131"/>
      <c r="BE357" s="131"/>
      <c r="BF357" s="131"/>
    </row>
    <row r="358" spans="25:58">
      <c r="Y358" s="131"/>
      <c r="Z358" s="131"/>
      <c r="AA358" s="131"/>
      <c r="AB358" s="131"/>
      <c r="AC358" s="131"/>
      <c r="AD358" s="131"/>
      <c r="AE358" s="131"/>
      <c r="AF358" s="131"/>
      <c r="AG358" s="131"/>
      <c r="AH358" s="131"/>
      <c r="AI358" s="131"/>
      <c r="AJ358" s="131"/>
      <c r="AK358" s="131"/>
      <c r="AL358" s="131"/>
      <c r="AM358" s="131"/>
      <c r="AN358" s="131"/>
      <c r="AO358" s="131"/>
      <c r="AP358" s="131"/>
      <c r="AQ358" s="131"/>
      <c r="AR358" s="131"/>
      <c r="AS358" s="131"/>
      <c r="AT358" s="131"/>
      <c r="AU358" s="131"/>
      <c r="AV358" s="131"/>
      <c r="AW358" s="131"/>
      <c r="AX358" s="131"/>
      <c r="AY358" s="131"/>
      <c r="AZ358" s="131"/>
      <c r="BA358" s="131"/>
      <c r="BB358" s="131"/>
      <c r="BC358" s="131"/>
      <c r="BD358" s="131"/>
      <c r="BE358" s="131"/>
      <c r="BF358" s="131"/>
    </row>
    <row r="359" spans="25:58">
      <c r="Y359" s="131"/>
      <c r="Z359" s="131"/>
      <c r="AA359" s="131"/>
      <c r="AB359" s="131"/>
      <c r="AC359" s="131"/>
      <c r="AD359" s="131"/>
      <c r="AE359" s="131"/>
      <c r="AF359" s="131"/>
      <c r="AG359" s="131"/>
      <c r="AH359" s="131"/>
      <c r="AI359" s="131"/>
      <c r="AJ359" s="131"/>
      <c r="AK359" s="131"/>
      <c r="AL359" s="131"/>
      <c r="AM359" s="131"/>
      <c r="AN359" s="131"/>
      <c r="AO359" s="131"/>
      <c r="AP359" s="131"/>
      <c r="AQ359" s="131"/>
      <c r="AR359" s="131"/>
      <c r="AS359" s="131"/>
      <c r="AT359" s="131"/>
      <c r="AU359" s="131"/>
      <c r="AV359" s="131"/>
      <c r="AW359" s="131"/>
      <c r="AX359" s="131"/>
      <c r="AY359" s="131"/>
      <c r="AZ359" s="131"/>
      <c r="BA359" s="131"/>
      <c r="BB359" s="131"/>
      <c r="BC359" s="131"/>
      <c r="BD359" s="131"/>
      <c r="BE359" s="131"/>
      <c r="BF359" s="131"/>
    </row>
    <row r="360" spans="25:58">
      <c r="Y360" s="131"/>
      <c r="Z360" s="131"/>
      <c r="AA360" s="131"/>
      <c r="AB360" s="131"/>
      <c r="AC360" s="131"/>
      <c r="AD360" s="131"/>
      <c r="AE360" s="131"/>
      <c r="AF360" s="131"/>
      <c r="AG360" s="131"/>
      <c r="AH360" s="131"/>
      <c r="AI360" s="131"/>
      <c r="AJ360" s="131"/>
      <c r="AK360" s="131"/>
      <c r="AL360" s="131"/>
      <c r="AM360" s="131"/>
      <c r="AN360" s="131"/>
      <c r="AO360" s="131"/>
      <c r="AP360" s="131"/>
      <c r="AQ360" s="131"/>
      <c r="AR360" s="131"/>
      <c r="AS360" s="131"/>
      <c r="AT360" s="131"/>
      <c r="AU360" s="131"/>
      <c r="AV360" s="131"/>
      <c r="AW360" s="131"/>
      <c r="AX360" s="131"/>
      <c r="AY360" s="131"/>
      <c r="AZ360" s="131"/>
      <c r="BA360" s="131"/>
      <c r="BB360" s="131"/>
      <c r="BC360" s="131"/>
      <c r="BD360" s="131"/>
      <c r="BE360" s="131"/>
      <c r="BF360" s="131"/>
    </row>
    <row r="361" spans="25:58">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row>
    <row r="362" spans="25:58">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row>
    <row r="363" spans="25:58">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row>
    <row r="364" spans="25:58">
      <c r="Y364" s="131"/>
      <c r="Z364" s="131"/>
      <c r="AA364" s="131"/>
      <c r="AB364" s="131"/>
      <c r="AC364" s="131"/>
      <c r="AD364" s="131"/>
      <c r="AE364" s="131"/>
      <c r="AF364" s="131"/>
      <c r="AG364" s="131"/>
      <c r="AH364" s="131"/>
      <c r="AI364" s="131"/>
      <c r="AJ364" s="131"/>
      <c r="AK364" s="131"/>
      <c r="AL364" s="131"/>
      <c r="AM364" s="131"/>
      <c r="AN364" s="131"/>
      <c r="AO364" s="131"/>
      <c r="AP364" s="131"/>
      <c r="AQ364" s="131"/>
      <c r="AR364" s="131"/>
      <c r="AS364" s="131"/>
      <c r="AT364" s="131"/>
      <c r="AU364" s="131"/>
      <c r="AV364" s="131"/>
      <c r="AW364" s="131"/>
      <c r="AX364" s="131"/>
      <c r="AY364" s="131"/>
      <c r="AZ364" s="131"/>
      <c r="BA364" s="131"/>
      <c r="BB364" s="131"/>
      <c r="BC364" s="131"/>
      <c r="BD364" s="131"/>
      <c r="BE364" s="131"/>
      <c r="BF364" s="131"/>
    </row>
    <row r="365" spans="25:58">
      <c r="Y365" s="131"/>
      <c r="Z365" s="131"/>
      <c r="AA365" s="131"/>
      <c r="AB365" s="131"/>
      <c r="AC365" s="131"/>
      <c r="AD365" s="131"/>
      <c r="AE365" s="131"/>
      <c r="AF365" s="131"/>
      <c r="AG365" s="131"/>
      <c r="AH365" s="131"/>
      <c r="AI365" s="131"/>
      <c r="AJ365" s="131"/>
      <c r="AK365" s="131"/>
      <c r="AL365" s="131"/>
      <c r="AM365" s="131"/>
      <c r="AN365" s="131"/>
      <c r="AO365" s="131"/>
      <c r="AP365" s="131"/>
      <c r="AQ365" s="131"/>
      <c r="AR365" s="131"/>
      <c r="AS365" s="131"/>
      <c r="AT365" s="131"/>
      <c r="AU365" s="131"/>
      <c r="AV365" s="131"/>
      <c r="AW365" s="131"/>
      <c r="AX365" s="131"/>
      <c r="AY365" s="131"/>
      <c r="AZ365" s="131"/>
      <c r="BA365" s="131"/>
      <c r="BB365" s="131"/>
      <c r="BC365" s="131"/>
      <c r="BD365" s="131"/>
      <c r="BE365" s="131"/>
      <c r="BF365" s="131"/>
    </row>
    <row r="366" spans="25:58">
      <c r="Y366" s="131"/>
      <c r="Z366" s="131"/>
      <c r="AA366" s="131"/>
      <c r="AB366" s="131"/>
      <c r="AC366" s="131"/>
      <c r="AD366" s="131"/>
      <c r="AE366" s="131"/>
      <c r="AF366" s="131"/>
      <c r="AG366" s="131"/>
      <c r="AH366" s="131"/>
      <c r="AI366" s="131"/>
      <c r="AJ366" s="131"/>
      <c r="AK366" s="131"/>
      <c r="AL366" s="131"/>
      <c r="AM366" s="131"/>
      <c r="AN366" s="131"/>
      <c r="AO366" s="131"/>
      <c r="AP366" s="131"/>
      <c r="AQ366" s="131"/>
      <c r="AR366" s="131"/>
      <c r="AS366" s="131"/>
      <c r="AT366" s="131"/>
      <c r="AU366" s="131"/>
      <c r="AV366" s="131"/>
      <c r="AW366" s="131"/>
      <c r="AX366" s="131"/>
      <c r="AY366" s="131"/>
      <c r="AZ366" s="131"/>
      <c r="BA366" s="131"/>
      <c r="BB366" s="131"/>
      <c r="BC366" s="131"/>
      <c r="BD366" s="131"/>
      <c r="BE366" s="131"/>
      <c r="BF366" s="131"/>
    </row>
    <row r="367" spans="25:58">
      <c r="Y367" s="131"/>
      <c r="Z367" s="131"/>
      <c r="AA367" s="131"/>
      <c r="AB367" s="131"/>
      <c r="AC367" s="131"/>
      <c r="AD367" s="131"/>
      <c r="AE367" s="131"/>
      <c r="AF367" s="131"/>
      <c r="AG367" s="131"/>
      <c r="AH367" s="131"/>
      <c r="AI367" s="131"/>
      <c r="AJ367" s="131"/>
      <c r="AK367" s="131"/>
      <c r="AL367" s="131"/>
      <c r="AM367" s="131"/>
      <c r="AN367" s="131"/>
      <c r="AO367" s="131"/>
      <c r="AP367" s="131"/>
      <c r="AQ367" s="131"/>
      <c r="AR367" s="131"/>
      <c r="AS367" s="131"/>
      <c r="AT367" s="131"/>
      <c r="AU367" s="131"/>
      <c r="AV367" s="131"/>
      <c r="AW367" s="131"/>
      <c r="AX367" s="131"/>
      <c r="AY367" s="131"/>
      <c r="AZ367" s="131"/>
      <c r="BA367" s="131"/>
      <c r="BB367" s="131"/>
      <c r="BC367" s="131"/>
      <c r="BD367" s="131"/>
      <c r="BE367" s="131"/>
      <c r="BF367" s="131"/>
    </row>
    <row r="368" spans="25:58">
      <c r="Y368" s="131"/>
      <c r="Z368" s="131"/>
      <c r="AA368" s="131"/>
      <c r="AB368" s="131"/>
      <c r="AC368" s="131"/>
      <c r="AD368" s="131"/>
      <c r="AE368" s="131"/>
      <c r="AF368" s="131"/>
      <c r="AG368" s="131"/>
      <c r="AH368" s="131"/>
      <c r="AI368" s="131"/>
      <c r="AJ368" s="131"/>
      <c r="AK368" s="131"/>
      <c r="AL368" s="131"/>
      <c r="AM368" s="131"/>
      <c r="AN368" s="131"/>
      <c r="AO368" s="131"/>
      <c r="AP368" s="131"/>
      <c r="AQ368" s="131"/>
      <c r="AR368" s="131"/>
      <c r="AS368" s="131"/>
      <c r="AT368" s="131"/>
      <c r="AU368" s="131"/>
      <c r="AV368" s="131"/>
      <c r="AW368" s="131"/>
      <c r="AX368" s="131"/>
      <c r="AY368" s="131"/>
      <c r="AZ368" s="131"/>
      <c r="BA368" s="131"/>
      <c r="BB368" s="131"/>
      <c r="BC368" s="131"/>
      <c r="BD368" s="131"/>
      <c r="BE368" s="131"/>
      <c r="BF368" s="131"/>
    </row>
    <row r="369" spans="25:58">
      <c r="Y369" s="131"/>
      <c r="Z369" s="131"/>
      <c r="AA369" s="131"/>
      <c r="AB369" s="131"/>
      <c r="AC369" s="131"/>
      <c r="AD369" s="131"/>
      <c r="AE369" s="131"/>
      <c r="AF369" s="131"/>
      <c r="AG369" s="131"/>
      <c r="AH369" s="131"/>
      <c r="AI369" s="131"/>
      <c r="AJ369" s="131"/>
      <c r="AK369" s="131"/>
      <c r="AL369" s="131"/>
      <c r="AM369" s="131"/>
      <c r="AN369" s="131"/>
      <c r="AO369" s="131"/>
      <c r="AP369" s="131"/>
      <c r="AQ369" s="131"/>
      <c r="AR369" s="131"/>
      <c r="AS369" s="131"/>
      <c r="AT369" s="131"/>
      <c r="AU369" s="131"/>
      <c r="AV369" s="131"/>
      <c r="AW369" s="131"/>
      <c r="AX369" s="131"/>
      <c r="AY369" s="131"/>
      <c r="AZ369" s="131"/>
      <c r="BA369" s="131"/>
      <c r="BB369" s="131"/>
      <c r="BC369" s="131"/>
      <c r="BD369" s="131"/>
      <c r="BE369" s="131"/>
      <c r="BF369" s="131"/>
    </row>
    <row r="370" spans="25:58">
      <c r="Y370" s="131"/>
      <c r="Z370" s="131"/>
      <c r="AA370" s="131"/>
      <c r="AB370" s="131"/>
      <c r="AC370" s="131"/>
      <c r="AD370" s="131"/>
      <c r="AE370" s="131"/>
      <c r="AF370" s="131"/>
      <c r="AG370" s="131"/>
      <c r="AH370" s="131"/>
      <c r="AI370" s="131"/>
      <c r="AJ370" s="131"/>
      <c r="AK370" s="131"/>
      <c r="AL370" s="131"/>
      <c r="AM370" s="131"/>
      <c r="AN370" s="131"/>
      <c r="AO370" s="131"/>
      <c r="AP370" s="131"/>
      <c r="AQ370" s="131"/>
      <c r="AR370" s="131"/>
      <c r="AS370" s="131"/>
      <c r="AT370" s="131"/>
      <c r="AU370" s="131"/>
      <c r="AV370" s="131"/>
      <c r="AW370" s="131"/>
      <c r="AX370" s="131"/>
      <c r="AY370" s="131"/>
      <c r="AZ370" s="131"/>
      <c r="BA370" s="131"/>
      <c r="BB370" s="131"/>
      <c r="BC370" s="131"/>
      <c r="BD370" s="131"/>
      <c r="BE370" s="131"/>
      <c r="BF370" s="131"/>
    </row>
    <row r="371" spans="25:58">
      <c r="Y371" s="131"/>
      <c r="Z371" s="131"/>
      <c r="AA371" s="131"/>
      <c r="AB371" s="131"/>
      <c r="AC371" s="131"/>
      <c r="AD371" s="131"/>
      <c r="AE371" s="131"/>
      <c r="AF371" s="131"/>
      <c r="AG371" s="131"/>
      <c r="AH371" s="131"/>
      <c r="AI371" s="131"/>
      <c r="AJ371" s="131"/>
      <c r="AK371" s="131"/>
      <c r="AL371" s="131"/>
      <c r="AM371" s="131"/>
      <c r="AN371" s="131"/>
      <c r="AO371" s="131"/>
      <c r="AP371" s="131"/>
      <c r="AQ371" s="131"/>
      <c r="AR371" s="131"/>
      <c r="AS371" s="131"/>
      <c r="AT371" s="131"/>
      <c r="AU371" s="131"/>
      <c r="AV371" s="131"/>
      <c r="AW371" s="131"/>
      <c r="AX371" s="131"/>
      <c r="AY371" s="131"/>
      <c r="AZ371" s="131"/>
      <c r="BA371" s="131"/>
      <c r="BB371" s="131"/>
      <c r="BC371" s="131"/>
      <c r="BD371" s="131"/>
      <c r="BE371" s="131"/>
      <c r="BF371" s="131"/>
    </row>
    <row r="372" spans="25:58">
      <c r="Y372" s="131"/>
      <c r="Z372" s="131"/>
      <c r="AA372" s="131"/>
      <c r="AB372" s="131"/>
      <c r="AC372" s="131"/>
      <c r="AD372" s="131"/>
      <c r="AE372" s="131"/>
      <c r="AF372" s="131"/>
      <c r="AG372" s="131"/>
      <c r="AH372" s="131"/>
      <c r="AI372" s="131"/>
      <c r="AJ372" s="131"/>
      <c r="AK372" s="131"/>
      <c r="AL372" s="131"/>
      <c r="AM372" s="131"/>
      <c r="AN372" s="131"/>
      <c r="AO372" s="131"/>
      <c r="AP372" s="131"/>
      <c r="AQ372" s="131"/>
      <c r="AR372" s="131"/>
      <c r="AS372" s="131"/>
      <c r="AT372" s="131"/>
      <c r="AU372" s="131"/>
      <c r="AV372" s="131"/>
      <c r="AW372" s="131"/>
      <c r="AX372" s="131"/>
      <c r="AY372" s="131"/>
      <c r="AZ372" s="131"/>
      <c r="BA372" s="131"/>
      <c r="BB372" s="131"/>
      <c r="BC372" s="131"/>
      <c r="BD372" s="131"/>
      <c r="BE372" s="131"/>
      <c r="BF372" s="131"/>
    </row>
    <row r="373" spans="25:58">
      <c r="Y373" s="131"/>
      <c r="Z373" s="131"/>
      <c r="AA373" s="131"/>
      <c r="AB373" s="131"/>
      <c r="AC373" s="131"/>
      <c r="AD373" s="131"/>
      <c r="AE373" s="131"/>
      <c r="AF373" s="131"/>
      <c r="AG373" s="131"/>
      <c r="AH373" s="131"/>
      <c r="AI373" s="131"/>
      <c r="AJ373" s="131"/>
      <c r="AK373" s="131"/>
      <c r="AL373" s="131"/>
      <c r="AM373" s="131"/>
      <c r="AN373" s="131"/>
      <c r="AO373" s="131"/>
      <c r="AP373" s="131"/>
      <c r="AQ373" s="131"/>
      <c r="AR373" s="131"/>
      <c r="AS373" s="131"/>
      <c r="AT373" s="131"/>
      <c r="AU373" s="131"/>
      <c r="AV373" s="131"/>
      <c r="AW373" s="131"/>
      <c r="AX373" s="131"/>
      <c r="AY373" s="131"/>
      <c r="AZ373" s="131"/>
      <c r="BA373" s="131"/>
      <c r="BB373" s="131"/>
      <c r="BC373" s="131"/>
      <c r="BD373" s="131"/>
      <c r="BE373" s="131"/>
      <c r="BF373" s="131"/>
    </row>
    <row r="374" spans="25:58">
      <c r="Y374" s="131"/>
      <c r="Z374" s="131"/>
      <c r="AA374" s="131"/>
      <c r="AB374" s="131"/>
      <c r="AC374" s="131"/>
      <c r="AD374" s="131"/>
      <c r="AE374" s="131"/>
      <c r="AF374" s="131"/>
      <c r="AG374" s="131"/>
      <c r="AH374" s="131"/>
      <c r="AI374" s="131"/>
      <c r="AJ374" s="131"/>
      <c r="AK374" s="131"/>
      <c r="AL374" s="131"/>
      <c r="AM374" s="131"/>
      <c r="AN374" s="131"/>
      <c r="AO374" s="131"/>
      <c r="AP374" s="131"/>
      <c r="AQ374" s="131"/>
      <c r="AR374" s="131"/>
      <c r="AS374" s="131"/>
      <c r="AT374" s="131"/>
      <c r="AU374" s="131"/>
      <c r="AV374" s="131"/>
      <c r="AW374" s="131"/>
      <c r="AX374" s="131"/>
      <c r="AY374" s="131"/>
      <c r="AZ374" s="131"/>
      <c r="BA374" s="131"/>
      <c r="BB374" s="131"/>
      <c r="BC374" s="131"/>
      <c r="BD374" s="131"/>
      <c r="BE374" s="131"/>
      <c r="BF374" s="131"/>
    </row>
    <row r="375" spans="25:58">
      <c r="Y375" s="131"/>
      <c r="Z375" s="131"/>
      <c r="AA375" s="131"/>
      <c r="AB375" s="131"/>
      <c r="AC375" s="131"/>
      <c r="AD375" s="131"/>
      <c r="AE375" s="131"/>
      <c r="AF375" s="131"/>
      <c r="AG375" s="131"/>
      <c r="AH375" s="131"/>
      <c r="AI375" s="131"/>
      <c r="AJ375" s="131"/>
      <c r="AK375" s="131"/>
      <c r="AL375" s="131"/>
      <c r="AM375" s="131"/>
      <c r="AN375" s="131"/>
      <c r="AO375" s="131"/>
      <c r="AP375" s="131"/>
      <c r="AQ375" s="131"/>
      <c r="AR375" s="131"/>
      <c r="AS375" s="131"/>
      <c r="AT375" s="131"/>
      <c r="AU375" s="131"/>
      <c r="AV375" s="131"/>
      <c r="AW375" s="131"/>
      <c r="AX375" s="131"/>
      <c r="AY375" s="131"/>
      <c r="AZ375" s="131"/>
      <c r="BA375" s="131"/>
      <c r="BB375" s="131"/>
      <c r="BC375" s="131"/>
      <c r="BD375" s="131"/>
      <c r="BE375" s="131"/>
      <c r="BF375" s="131"/>
    </row>
    <row r="376" spans="25:58">
      <c r="Y376" s="131"/>
      <c r="Z376" s="131"/>
      <c r="AA376" s="131"/>
      <c r="AB376" s="131"/>
      <c r="AC376" s="131"/>
      <c r="AD376" s="131"/>
      <c r="AE376" s="131"/>
      <c r="AF376" s="131"/>
      <c r="AG376" s="131"/>
      <c r="AH376" s="131"/>
      <c r="AI376" s="131"/>
      <c r="AJ376" s="131"/>
      <c r="AK376" s="131"/>
      <c r="AL376" s="131"/>
      <c r="AM376" s="131"/>
      <c r="AN376" s="131"/>
      <c r="AO376" s="131"/>
      <c r="AP376" s="131"/>
      <c r="AQ376" s="131"/>
      <c r="AR376" s="131"/>
      <c r="AS376" s="131"/>
      <c r="AT376" s="131"/>
      <c r="AU376" s="131"/>
      <c r="AV376" s="131"/>
      <c r="AW376" s="131"/>
      <c r="AX376" s="131"/>
      <c r="AY376" s="131"/>
      <c r="AZ376" s="131"/>
      <c r="BA376" s="131"/>
      <c r="BB376" s="131"/>
      <c r="BC376" s="131"/>
      <c r="BD376" s="131"/>
      <c r="BE376" s="131"/>
      <c r="BF376" s="131"/>
    </row>
    <row r="377" spans="25:58">
      <c r="Y377" s="131"/>
      <c r="Z377" s="131"/>
      <c r="AA377" s="131"/>
      <c r="AB377" s="131"/>
      <c r="AC377" s="131"/>
      <c r="AD377" s="131"/>
      <c r="AE377" s="131"/>
      <c r="AF377" s="131"/>
      <c r="AG377" s="131"/>
      <c r="AH377" s="131"/>
      <c r="AI377" s="131"/>
      <c r="AJ377" s="131"/>
      <c r="AK377" s="131"/>
      <c r="AL377" s="131"/>
      <c r="AM377" s="131"/>
      <c r="AN377" s="131"/>
      <c r="AO377" s="131"/>
      <c r="AP377" s="131"/>
      <c r="AQ377" s="131"/>
      <c r="AR377" s="131"/>
      <c r="AS377" s="131"/>
      <c r="AT377" s="131"/>
      <c r="AU377" s="131"/>
      <c r="AV377" s="131"/>
      <c r="AW377" s="131"/>
      <c r="AX377" s="131"/>
      <c r="AY377" s="131"/>
      <c r="AZ377" s="131"/>
      <c r="BA377" s="131"/>
      <c r="BB377" s="131"/>
      <c r="BC377" s="131"/>
      <c r="BD377" s="131"/>
      <c r="BE377" s="131"/>
      <c r="BF377" s="131"/>
    </row>
    <row r="378" spans="25:58">
      <c r="Y378" s="131"/>
      <c r="Z378" s="131"/>
      <c r="AA378" s="131"/>
      <c r="AB378" s="131"/>
      <c r="AC378" s="131"/>
      <c r="AD378" s="131"/>
      <c r="AE378" s="131"/>
      <c r="AF378" s="131"/>
      <c r="AG378" s="131"/>
      <c r="AH378" s="131"/>
      <c r="AI378" s="131"/>
      <c r="AJ378" s="131"/>
      <c r="AK378" s="131"/>
      <c r="AL378" s="131"/>
      <c r="AM378" s="131"/>
      <c r="AN378" s="131"/>
      <c r="AO378" s="131"/>
      <c r="AP378" s="131"/>
      <c r="AQ378" s="131"/>
      <c r="AR378" s="131"/>
      <c r="AS378" s="131"/>
      <c r="AT378" s="131"/>
      <c r="AU378" s="131"/>
      <c r="AV378" s="131"/>
      <c r="AW378" s="131"/>
      <c r="AX378" s="131"/>
      <c r="AY378" s="131"/>
      <c r="AZ378" s="131"/>
      <c r="BA378" s="131"/>
      <c r="BB378" s="131"/>
      <c r="BC378" s="131"/>
      <c r="BD378" s="131"/>
      <c r="BE378" s="131"/>
      <c r="BF378" s="131"/>
    </row>
    <row r="379" spans="25:58">
      <c r="Y379" s="131"/>
      <c r="Z379" s="131"/>
      <c r="AA379" s="131"/>
      <c r="AB379" s="131"/>
      <c r="AC379" s="131"/>
      <c r="AD379" s="131"/>
      <c r="AE379" s="131"/>
      <c r="AF379" s="131"/>
      <c r="AG379" s="131"/>
      <c r="AH379" s="131"/>
      <c r="AI379" s="131"/>
      <c r="AJ379" s="131"/>
      <c r="AK379" s="131"/>
      <c r="AL379" s="131"/>
      <c r="AM379" s="131"/>
      <c r="AN379" s="131"/>
      <c r="AO379" s="131"/>
      <c r="AP379" s="131"/>
      <c r="AQ379" s="131"/>
      <c r="AR379" s="131"/>
      <c r="AS379" s="131"/>
      <c r="AT379" s="131"/>
      <c r="AU379" s="131"/>
      <c r="AV379" s="131"/>
      <c r="AW379" s="131"/>
      <c r="AX379" s="131"/>
      <c r="AY379" s="131"/>
      <c r="AZ379" s="131"/>
      <c r="BA379" s="131"/>
      <c r="BB379" s="131"/>
      <c r="BC379" s="131"/>
      <c r="BD379" s="131"/>
      <c r="BE379" s="131"/>
      <c r="BF379" s="131"/>
    </row>
    <row r="380" spans="25:58">
      <c r="Y380" s="131"/>
      <c r="Z380" s="131"/>
      <c r="AA380" s="131"/>
      <c r="AB380" s="131"/>
      <c r="AC380" s="131"/>
      <c r="AD380" s="131"/>
      <c r="AE380" s="131"/>
      <c r="AF380" s="131"/>
      <c r="AG380" s="131"/>
      <c r="AH380" s="131"/>
      <c r="AI380" s="131"/>
      <c r="AJ380" s="131"/>
      <c r="AK380" s="131"/>
      <c r="AL380" s="131"/>
      <c r="AM380" s="131"/>
      <c r="AN380" s="131"/>
      <c r="AO380" s="131"/>
      <c r="AP380" s="131"/>
      <c r="AQ380" s="131"/>
      <c r="AR380" s="131"/>
      <c r="AS380" s="131"/>
      <c r="AT380" s="131"/>
      <c r="AU380" s="131"/>
      <c r="AV380" s="131"/>
      <c r="AW380" s="131"/>
      <c r="AX380" s="131"/>
      <c r="AY380" s="131"/>
      <c r="AZ380" s="131"/>
      <c r="BA380" s="131"/>
      <c r="BB380" s="131"/>
      <c r="BC380" s="131"/>
      <c r="BD380" s="131"/>
      <c r="BE380" s="131"/>
      <c r="BF380" s="131"/>
    </row>
    <row r="381" spans="25:58">
      <c r="Y381" s="131"/>
      <c r="Z381" s="131"/>
      <c r="AA381" s="131"/>
      <c r="AB381" s="131"/>
      <c r="AC381" s="131"/>
      <c r="AD381" s="131"/>
      <c r="AE381" s="131"/>
      <c r="AF381" s="131"/>
      <c r="AG381" s="131"/>
      <c r="AH381" s="131"/>
      <c r="AI381" s="131"/>
      <c r="AJ381" s="131"/>
      <c r="AK381" s="131"/>
      <c r="AL381" s="131"/>
      <c r="AM381" s="131"/>
      <c r="AN381" s="131"/>
      <c r="AO381" s="131"/>
      <c r="AP381" s="131"/>
      <c r="AQ381" s="131"/>
      <c r="AR381" s="131"/>
      <c r="AS381" s="131"/>
      <c r="AT381" s="131"/>
      <c r="AU381" s="131"/>
      <c r="AV381" s="131"/>
      <c r="AW381" s="131"/>
      <c r="AX381" s="131"/>
      <c r="AY381" s="131"/>
      <c r="AZ381" s="131"/>
      <c r="BA381" s="131"/>
      <c r="BB381" s="131"/>
      <c r="BC381" s="131"/>
      <c r="BD381" s="131"/>
      <c r="BE381" s="131"/>
      <c r="BF381" s="131"/>
    </row>
    <row r="382" spans="25:58">
      <c r="Y382" s="131"/>
      <c r="Z382" s="131"/>
      <c r="AA382" s="131"/>
      <c r="AB382" s="131"/>
      <c r="AC382" s="131"/>
      <c r="AD382" s="131"/>
      <c r="AE382" s="131"/>
      <c r="AF382" s="131"/>
      <c r="AG382" s="131"/>
      <c r="AH382" s="131"/>
      <c r="AI382" s="131"/>
      <c r="AJ382" s="131"/>
      <c r="AK382" s="131"/>
      <c r="AL382" s="131"/>
      <c r="AM382" s="131"/>
      <c r="AN382" s="131"/>
      <c r="AO382" s="131"/>
      <c r="AP382" s="131"/>
      <c r="AQ382" s="131"/>
      <c r="AR382" s="131"/>
      <c r="AS382" s="131"/>
      <c r="AT382" s="131"/>
      <c r="AU382" s="131"/>
      <c r="AV382" s="131"/>
      <c r="AW382" s="131"/>
      <c r="AX382" s="131"/>
      <c r="AY382" s="131"/>
      <c r="AZ382" s="131"/>
      <c r="BA382" s="131"/>
      <c r="BB382" s="131"/>
      <c r="BC382" s="131"/>
      <c r="BD382" s="131"/>
      <c r="BE382" s="131"/>
      <c r="BF382" s="131"/>
    </row>
    <row r="383" spans="25:58">
      <c r="Y383" s="131"/>
      <c r="Z383" s="131"/>
      <c r="AA383" s="131"/>
      <c r="AB383" s="131"/>
      <c r="AC383" s="131"/>
      <c r="AD383" s="131"/>
      <c r="AE383" s="131"/>
      <c r="AF383" s="131"/>
      <c r="AG383" s="131"/>
      <c r="AH383" s="131"/>
      <c r="AI383" s="131"/>
      <c r="AJ383" s="131"/>
      <c r="AK383" s="131"/>
      <c r="AL383" s="131"/>
      <c r="AM383" s="131"/>
      <c r="AN383" s="131"/>
      <c r="AO383" s="131"/>
      <c r="AP383" s="131"/>
      <c r="AQ383" s="131"/>
      <c r="AR383" s="131"/>
      <c r="AS383" s="131"/>
      <c r="AT383" s="131"/>
      <c r="AU383" s="131"/>
      <c r="AV383" s="131"/>
      <c r="AW383" s="131"/>
      <c r="AX383" s="131"/>
      <c r="AY383" s="131"/>
      <c r="AZ383" s="131"/>
      <c r="BA383" s="131"/>
      <c r="BB383" s="131"/>
      <c r="BC383" s="131"/>
      <c r="BD383" s="131"/>
      <c r="BE383" s="131"/>
      <c r="BF383" s="131"/>
    </row>
    <row r="384" spans="25:58">
      <c r="Y384" s="131"/>
      <c r="Z384" s="131"/>
      <c r="AA384" s="131"/>
      <c r="AB384" s="131"/>
      <c r="AC384" s="131"/>
      <c r="AD384" s="131"/>
      <c r="AE384" s="131"/>
      <c r="AF384" s="131"/>
      <c r="AG384" s="131"/>
      <c r="AH384" s="131"/>
      <c r="AI384" s="131"/>
      <c r="AJ384" s="131"/>
      <c r="AK384" s="131"/>
      <c r="AL384" s="131"/>
      <c r="AM384" s="131"/>
      <c r="AN384" s="131"/>
      <c r="AO384" s="131"/>
      <c r="AP384" s="131"/>
      <c r="AQ384" s="131"/>
      <c r="AR384" s="131"/>
      <c r="AS384" s="131"/>
      <c r="AT384" s="131"/>
      <c r="AU384" s="131"/>
      <c r="AV384" s="131"/>
      <c r="AW384" s="131"/>
      <c r="AX384" s="131"/>
      <c r="AY384" s="131"/>
      <c r="AZ384" s="131"/>
      <c r="BA384" s="131"/>
      <c r="BB384" s="131"/>
      <c r="BC384" s="131"/>
      <c r="BD384" s="131"/>
      <c r="BE384" s="131"/>
      <c r="BF384" s="131"/>
    </row>
    <row r="385" spans="25:58">
      <c r="Y385" s="131"/>
      <c r="Z385" s="131"/>
      <c r="AA385" s="131"/>
      <c r="AB385" s="131"/>
      <c r="AC385" s="131"/>
      <c r="AD385" s="131"/>
      <c r="AE385" s="131"/>
      <c r="AF385" s="131"/>
      <c r="AG385" s="131"/>
      <c r="AH385" s="131"/>
      <c r="AI385" s="131"/>
      <c r="AJ385" s="131"/>
      <c r="AK385" s="131"/>
      <c r="AL385" s="131"/>
      <c r="AM385" s="131"/>
      <c r="AN385" s="131"/>
      <c r="AO385" s="131"/>
      <c r="AP385" s="131"/>
      <c r="AQ385" s="131"/>
      <c r="AR385" s="131"/>
      <c r="AS385" s="131"/>
      <c r="AT385" s="131"/>
      <c r="AU385" s="131"/>
      <c r="AV385" s="131"/>
      <c r="AW385" s="131"/>
      <c r="AX385" s="131"/>
      <c r="AY385" s="131"/>
      <c r="AZ385" s="131"/>
      <c r="BA385" s="131"/>
      <c r="BB385" s="131"/>
      <c r="BC385" s="131"/>
      <c r="BD385" s="131"/>
      <c r="BE385" s="131"/>
      <c r="BF385" s="131"/>
    </row>
    <row r="386" spans="25:58">
      <c r="Y386" s="131"/>
      <c r="Z386" s="131"/>
      <c r="AA386" s="131"/>
      <c r="AB386" s="131"/>
      <c r="AC386" s="131"/>
      <c r="AD386" s="131"/>
      <c r="AE386" s="131"/>
      <c r="AF386" s="131"/>
      <c r="AG386" s="131"/>
      <c r="AH386" s="131"/>
      <c r="AI386" s="131"/>
      <c r="AJ386" s="131"/>
      <c r="AK386" s="131"/>
      <c r="AL386" s="131"/>
      <c r="AM386" s="131"/>
      <c r="AN386" s="131"/>
      <c r="AO386" s="131"/>
      <c r="AP386" s="131"/>
      <c r="AQ386" s="131"/>
      <c r="AR386" s="131"/>
      <c r="AS386" s="131"/>
      <c r="AT386" s="131"/>
      <c r="AU386" s="131"/>
      <c r="AV386" s="131"/>
      <c r="AW386" s="131"/>
      <c r="AX386" s="131"/>
      <c r="AY386" s="131"/>
      <c r="AZ386" s="131"/>
      <c r="BA386" s="131"/>
      <c r="BB386" s="131"/>
      <c r="BC386" s="131"/>
      <c r="BD386" s="131"/>
      <c r="BE386" s="131"/>
      <c r="BF386" s="131"/>
    </row>
    <row r="387" spans="25:58">
      <c r="Y387" s="131"/>
      <c r="Z387" s="131"/>
      <c r="AA387" s="131"/>
      <c r="AB387" s="131"/>
      <c r="AC387" s="131"/>
      <c r="AD387" s="131"/>
      <c r="AE387" s="131"/>
      <c r="AF387" s="131"/>
      <c r="AG387" s="131"/>
      <c r="AH387" s="131"/>
      <c r="AI387" s="131"/>
      <c r="AJ387" s="131"/>
      <c r="AK387" s="131"/>
      <c r="AL387" s="131"/>
      <c r="AM387" s="131"/>
      <c r="AN387" s="131"/>
      <c r="AO387" s="131"/>
      <c r="AP387" s="131"/>
      <c r="AQ387" s="131"/>
      <c r="AR387" s="131"/>
      <c r="AS387" s="131"/>
      <c r="AT387" s="131"/>
      <c r="AU387" s="131"/>
      <c r="AV387" s="131"/>
      <c r="AW387" s="131"/>
      <c r="AX387" s="131"/>
      <c r="AY387" s="131"/>
      <c r="AZ387" s="131"/>
      <c r="BA387" s="131"/>
      <c r="BB387" s="131"/>
      <c r="BC387" s="131"/>
      <c r="BD387" s="131"/>
      <c r="BE387" s="131"/>
      <c r="BF387" s="131"/>
    </row>
    <row r="388" spans="25:58">
      <c r="Y388" s="131"/>
      <c r="Z388" s="131"/>
      <c r="AA388" s="131"/>
      <c r="AB388" s="131"/>
      <c r="AC388" s="131"/>
      <c r="AD388" s="131"/>
      <c r="AE388" s="131"/>
      <c r="AF388" s="131"/>
      <c r="AG388" s="131"/>
      <c r="AH388" s="131"/>
      <c r="AI388" s="131"/>
      <c r="AJ388" s="131"/>
      <c r="AK388" s="131"/>
      <c r="AL388" s="131"/>
      <c r="AM388" s="131"/>
      <c r="AN388" s="131"/>
      <c r="AO388" s="131"/>
      <c r="AP388" s="131"/>
      <c r="AQ388" s="131"/>
      <c r="AR388" s="131"/>
      <c r="AS388" s="131"/>
      <c r="AT388" s="131"/>
      <c r="AU388" s="131"/>
      <c r="AV388" s="131"/>
      <c r="AW388" s="131"/>
      <c r="AX388" s="131"/>
      <c r="AY388" s="131"/>
      <c r="AZ388" s="131"/>
      <c r="BA388" s="131"/>
      <c r="BB388" s="131"/>
      <c r="BC388" s="131"/>
      <c r="BD388" s="131"/>
      <c r="BE388" s="131"/>
      <c r="BF388" s="131"/>
    </row>
    <row r="389" spans="25:58">
      <c r="Y389" s="131"/>
      <c r="Z389" s="131"/>
      <c r="AA389" s="131"/>
      <c r="AB389" s="131"/>
      <c r="AC389" s="131"/>
      <c r="AD389" s="131"/>
      <c r="AE389" s="131"/>
      <c r="AF389" s="131"/>
      <c r="AG389" s="131"/>
      <c r="AH389" s="131"/>
      <c r="AI389" s="131"/>
      <c r="AJ389" s="131"/>
      <c r="AK389" s="131"/>
      <c r="AL389" s="131"/>
      <c r="AM389" s="131"/>
      <c r="AN389" s="131"/>
      <c r="AO389" s="131"/>
      <c r="AP389" s="131"/>
      <c r="AQ389" s="131"/>
      <c r="AR389" s="131"/>
      <c r="AS389" s="131"/>
      <c r="AT389" s="131"/>
      <c r="AU389" s="131"/>
      <c r="AV389" s="131"/>
      <c r="AW389" s="131"/>
      <c r="AX389" s="131"/>
      <c r="AY389" s="131"/>
      <c r="AZ389" s="131"/>
      <c r="BA389" s="131"/>
      <c r="BB389" s="131"/>
      <c r="BC389" s="131"/>
      <c r="BD389" s="131"/>
      <c r="BE389" s="131"/>
      <c r="BF389" s="131"/>
    </row>
    <row r="390" spans="25:58">
      <c r="Y390" s="131"/>
      <c r="Z390" s="131"/>
      <c r="AA390" s="131"/>
      <c r="AB390" s="131"/>
      <c r="AC390" s="131"/>
      <c r="AD390" s="131"/>
      <c r="AE390" s="131"/>
      <c r="AF390" s="131"/>
      <c r="AG390" s="131"/>
      <c r="AH390" s="131"/>
      <c r="AI390" s="131"/>
      <c r="AJ390" s="131"/>
      <c r="AK390" s="131"/>
      <c r="AL390" s="131"/>
      <c r="AM390" s="131"/>
      <c r="AN390" s="131"/>
      <c r="AO390" s="131"/>
      <c r="AP390" s="131"/>
      <c r="AQ390" s="131"/>
      <c r="AR390" s="131"/>
      <c r="AS390" s="131"/>
      <c r="AT390" s="131"/>
      <c r="AU390" s="131"/>
      <c r="AV390" s="131"/>
      <c r="AW390" s="131"/>
      <c r="AX390" s="131"/>
      <c r="AY390" s="131"/>
      <c r="AZ390" s="131"/>
      <c r="BA390" s="131"/>
      <c r="BB390" s="131"/>
      <c r="BC390" s="131"/>
      <c r="BD390" s="131"/>
      <c r="BE390" s="131"/>
      <c r="BF390" s="131"/>
    </row>
    <row r="391" spans="25:58">
      <c r="Y391" s="131"/>
      <c r="Z391" s="131"/>
      <c r="AA391" s="131"/>
      <c r="AB391" s="131"/>
      <c r="AC391" s="131"/>
      <c r="AD391" s="131"/>
      <c r="AE391" s="131"/>
      <c r="AF391" s="131"/>
      <c r="AG391" s="131"/>
      <c r="AH391" s="131"/>
      <c r="AI391" s="131"/>
      <c r="AJ391" s="131"/>
      <c r="AK391" s="131"/>
      <c r="AL391" s="131"/>
      <c r="AM391" s="131"/>
      <c r="AN391" s="131"/>
      <c r="AO391" s="131"/>
      <c r="AP391" s="131"/>
      <c r="AQ391" s="131"/>
      <c r="AR391" s="131"/>
      <c r="AS391" s="131"/>
      <c r="AT391" s="131"/>
      <c r="AU391" s="131"/>
      <c r="AV391" s="131"/>
      <c r="AW391" s="131"/>
      <c r="AX391" s="131"/>
      <c r="AY391" s="131"/>
      <c r="AZ391" s="131"/>
      <c r="BA391" s="131"/>
      <c r="BB391" s="131"/>
      <c r="BC391" s="131"/>
      <c r="BD391" s="131"/>
      <c r="BE391" s="131"/>
      <c r="BF391" s="131"/>
    </row>
    <row r="392" spans="25:58">
      <c r="Y392" s="131"/>
      <c r="Z392" s="131"/>
      <c r="AA392" s="131"/>
      <c r="AB392" s="131"/>
      <c r="AC392" s="131"/>
      <c r="AD392" s="131"/>
      <c r="AE392" s="131"/>
      <c r="AF392" s="131"/>
      <c r="AG392" s="131"/>
      <c r="AH392" s="131"/>
      <c r="AI392" s="131"/>
      <c r="AJ392" s="131"/>
      <c r="AK392" s="131"/>
      <c r="AL392" s="131"/>
      <c r="AM392" s="131"/>
      <c r="AN392" s="131"/>
      <c r="AO392" s="131"/>
      <c r="AP392" s="131"/>
      <c r="AQ392" s="131"/>
      <c r="AR392" s="131"/>
      <c r="AS392" s="131"/>
      <c r="AT392" s="131"/>
      <c r="AU392" s="131"/>
      <c r="AV392" s="131"/>
      <c r="AW392" s="131"/>
      <c r="AX392" s="131"/>
      <c r="AY392" s="131"/>
      <c r="AZ392" s="131"/>
      <c r="BA392" s="131"/>
      <c r="BB392" s="131"/>
      <c r="BC392" s="131"/>
      <c r="BD392" s="131"/>
      <c r="BE392" s="131"/>
      <c r="BF392" s="131"/>
    </row>
    <row r="393" spans="25:58">
      <c r="Y393" s="131"/>
      <c r="Z393" s="131"/>
      <c r="AA393" s="131"/>
      <c r="AB393" s="131"/>
      <c r="AC393" s="131"/>
      <c r="AD393" s="131"/>
      <c r="AE393" s="131"/>
      <c r="AF393" s="131"/>
      <c r="AG393" s="131"/>
      <c r="AH393" s="131"/>
      <c r="AI393" s="131"/>
      <c r="AJ393" s="131"/>
      <c r="AK393" s="131"/>
      <c r="AL393" s="131"/>
      <c r="AM393" s="131"/>
      <c r="AN393" s="131"/>
      <c r="AO393" s="131"/>
      <c r="AP393" s="131"/>
      <c r="AQ393" s="131"/>
      <c r="AR393" s="131"/>
      <c r="AS393" s="131"/>
      <c r="AT393" s="131"/>
      <c r="AU393" s="131"/>
      <c r="AV393" s="131"/>
      <c r="AW393" s="131"/>
      <c r="AX393" s="131"/>
      <c r="AY393" s="131"/>
      <c r="AZ393" s="131"/>
      <c r="BA393" s="131"/>
      <c r="BB393" s="131"/>
      <c r="BC393" s="131"/>
      <c r="BD393" s="131"/>
      <c r="BE393" s="131"/>
      <c r="BF393" s="131"/>
    </row>
    <row r="394" spans="25:58">
      <c r="Y394" s="131"/>
      <c r="Z394" s="131"/>
      <c r="AA394" s="131"/>
      <c r="AB394" s="131"/>
      <c r="AC394" s="131"/>
      <c r="AD394" s="131"/>
      <c r="AE394" s="131"/>
      <c r="AF394" s="131"/>
      <c r="AG394" s="131"/>
      <c r="AH394" s="131"/>
      <c r="AI394" s="131"/>
      <c r="AJ394" s="131"/>
      <c r="AK394" s="131"/>
      <c r="AL394" s="131"/>
      <c r="AM394" s="131"/>
      <c r="AN394" s="131"/>
      <c r="AO394" s="131"/>
      <c r="AP394" s="131"/>
      <c r="AQ394" s="131"/>
      <c r="AR394" s="131"/>
      <c r="AS394" s="131"/>
      <c r="AT394" s="131"/>
      <c r="AU394" s="131"/>
      <c r="AV394" s="131"/>
      <c r="AW394" s="131"/>
      <c r="AX394" s="131"/>
      <c r="AY394" s="131"/>
      <c r="AZ394" s="131"/>
      <c r="BA394" s="131"/>
      <c r="BB394" s="131"/>
      <c r="BC394" s="131"/>
      <c r="BD394" s="131"/>
      <c r="BE394" s="131"/>
      <c r="BF394" s="131"/>
    </row>
    <row r="395" spans="25:58">
      <c r="Y395" s="131"/>
      <c r="Z395" s="131"/>
      <c r="AA395" s="131"/>
      <c r="AB395" s="131"/>
      <c r="AC395" s="131"/>
      <c r="AD395" s="131"/>
      <c r="AE395" s="131"/>
      <c r="AF395" s="131"/>
      <c r="AG395" s="131"/>
      <c r="AH395" s="131"/>
      <c r="AI395" s="131"/>
      <c r="AJ395" s="131"/>
      <c r="AK395" s="131"/>
      <c r="AL395" s="131"/>
      <c r="AM395" s="131"/>
      <c r="AN395" s="131"/>
      <c r="AO395" s="131"/>
      <c r="AP395" s="131"/>
      <c r="AQ395" s="131"/>
      <c r="AR395" s="131"/>
      <c r="AS395" s="131"/>
      <c r="AT395" s="131"/>
      <c r="AU395" s="131"/>
      <c r="AV395" s="131"/>
      <c r="AW395" s="131"/>
      <c r="AX395" s="131"/>
      <c r="AY395" s="131"/>
      <c r="AZ395" s="131"/>
      <c r="BA395" s="131"/>
      <c r="BB395" s="131"/>
      <c r="BC395" s="131"/>
      <c r="BD395" s="131"/>
      <c r="BE395" s="131"/>
      <c r="BF395" s="131"/>
    </row>
    <row r="396" spans="25:58">
      <c r="Y396" s="131"/>
      <c r="Z396" s="131"/>
      <c r="AA396" s="131"/>
      <c r="AB396" s="131"/>
      <c r="AC396" s="131"/>
      <c r="AD396" s="131"/>
      <c r="AE396" s="131"/>
      <c r="AF396" s="131"/>
      <c r="AG396" s="131"/>
      <c r="AH396" s="131"/>
      <c r="AI396" s="131"/>
      <c r="AJ396" s="131"/>
      <c r="AK396" s="131"/>
      <c r="AL396" s="131"/>
      <c r="AM396" s="131"/>
      <c r="AN396" s="131"/>
      <c r="AO396" s="131"/>
      <c r="AP396" s="131"/>
      <c r="AQ396" s="131"/>
      <c r="AR396" s="131"/>
      <c r="AS396" s="131"/>
      <c r="AT396" s="131"/>
      <c r="AU396" s="131"/>
      <c r="AV396" s="131"/>
      <c r="AW396" s="131"/>
      <c r="AX396" s="131"/>
      <c r="AY396" s="131"/>
      <c r="AZ396" s="131"/>
      <c r="BA396" s="131"/>
      <c r="BB396" s="131"/>
      <c r="BC396" s="131"/>
      <c r="BD396" s="131"/>
      <c r="BE396" s="131"/>
      <c r="BF396" s="131"/>
    </row>
    <row r="397" spans="25:58">
      <c r="Y397" s="131"/>
      <c r="Z397" s="131"/>
      <c r="AA397" s="131"/>
      <c r="AB397" s="131"/>
      <c r="AC397" s="131"/>
      <c r="AD397" s="131"/>
      <c r="AE397" s="131"/>
      <c r="AF397" s="131"/>
      <c r="AG397" s="131"/>
      <c r="AH397" s="131"/>
      <c r="AI397" s="131"/>
      <c r="AJ397" s="131"/>
      <c r="AK397" s="131"/>
      <c r="AL397" s="131"/>
      <c r="AM397" s="131"/>
      <c r="AN397" s="131"/>
      <c r="AO397" s="131"/>
      <c r="AP397" s="131"/>
      <c r="AQ397" s="131"/>
      <c r="AR397" s="131"/>
      <c r="AS397" s="131"/>
      <c r="AT397" s="131"/>
      <c r="AU397" s="131"/>
      <c r="AV397" s="131"/>
      <c r="AW397" s="131"/>
      <c r="AX397" s="131"/>
      <c r="AY397" s="131"/>
      <c r="AZ397" s="131"/>
      <c r="BA397" s="131"/>
      <c r="BB397" s="131"/>
      <c r="BC397" s="131"/>
      <c r="BD397" s="131"/>
      <c r="BE397" s="131"/>
      <c r="BF397" s="131"/>
    </row>
    <row r="398" spans="25:58">
      <c r="Y398" s="131"/>
      <c r="Z398" s="131"/>
      <c r="AA398" s="131"/>
      <c r="AB398" s="131"/>
      <c r="AC398" s="131"/>
      <c r="AD398" s="131"/>
      <c r="AE398" s="131"/>
      <c r="AF398" s="131"/>
      <c r="AG398" s="131"/>
      <c r="AH398" s="131"/>
      <c r="AI398" s="131"/>
      <c r="AJ398" s="131"/>
      <c r="AK398" s="131"/>
      <c r="AL398" s="131"/>
      <c r="AM398" s="131"/>
      <c r="AN398" s="131"/>
      <c r="AO398" s="131"/>
      <c r="AP398" s="131"/>
      <c r="AQ398" s="131"/>
      <c r="AR398" s="131"/>
      <c r="AS398" s="131"/>
      <c r="AT398" s="131"/>
      <c r="AU398" s="131"/>
      <c r="AV398" s="131"/>
      <c r="AW398" s="131"/>
      <c r="AX398" s="131"/>
      <c r="AY398" s="131"/>
      <c r="AZ398" s="131"/>
      <c r="BA398" s="131"/>
      <c r="BB398" s="131"/>
      <c r="BC398" s="131"/>
      <c r="BD398" s="131"/>
      <c r="BE398" s="131"/>
      <c r="BF398" s="131"/>
    </row>
    <row r="399" spans="25:58">
      <c r="Y399" s="131"/>
      <c r="Z399" s="131"/>
      <c r="AA399" s="131"/>
      <c r="AB399" s="131"/>
      <c r="AC399" s="131"/>
      <c r="AD399" s="131"/>
      <c r="AE399" s="131"/>
      <c r="AF399" s="131"/>
      <c r="AG399" s="131"/>
      <c r="AH399" s="131"/>
      <c r="AI399" s="131"/>
      <c r="AJ399" s="131"/>
      <c r="AK399" s="131"/>
      <c r="AL399" s="131"/>
      <c r="AM399" s="131"/>
      <c r="AN399" s="131"/>
      <c r="AO399" s="131"/>
      <c r="AP399" s="131"/>
      <c r="AQ399" s="131"/>
      <c r="AR399" s="131"/>
      <c r="AS399" s="131"/>
      <c r="AT399" s="131"/>
      <c r="AU399" s="131"/>
      <c r="AV399" s="131"/>
      <c r="AW399" s="131"/>
      <c r="AX399" s="131"/>
      <c r="AY399" s="131"/>
      <c r="AZ399" s="131"/>
      <c r="BA399" s="131"/>
      <c r="BB399" s="131"/>
      <c r="BC399" s="131"/>
      <c r="BD399" s="131"/>
      <c r="BE399" s="131"/>
      <c r="BF399" s="131"/>
    </row>
    <row r="400" spans="25:58">
      <c r="Y400" s="131"/>
      <c r="Z400" s="131"/>
      <c r="AA400" s="131"/>
      <c r="AB400" s="131"/>
      <c r="AC400" s="131"/>
      <c r="AD400" s="131"/>
      <c r="AE400" s="131"/>
      <c r="AF400" s="131"/>
      <c r="AG400" s="131"/>
      <c r="AH400" s="131"/>
      <c r="AI400" s="131"/>
      <c r="AJ400" s="131"/>
      <c r="AK400" s="131"/>
      <c r="AL400" s="131"/>
      <c r="AM400" s="131"/>
      <c r="AN400" s="131"/>
      <c r="AO400" s="131"/>
      <c r="AP400" s="131"/>
      <c r="AQ400" s="131"/>
      <c r="AR400" s="131"/>
      <c r="AS400" s="131"/>
      <c r="AT400" s="131"/>
      <c r="AU400" s="131"/>
      <c r="AV400" s="131"/>
      <c r="AW400" s="131"/>
      <c r="AX400" s="131"/>
      <c r="AY400" s="131"/>
      <c r="AZ400" s="131"/>
      <c r="BA400" s="131"/>
      <c r="BB400" s="131"/>
      <c r="BC400" s="131"/>
      <c r="BD400" s="131"/>
      <c r="BE400" s="131"/>
      <c r="BF400" s="131"/>
    </row>
    <row r="401" spans="25:58">
      <c r="Y401" s="131"/>
      <c r="Z401" s="131"/>
      <c r="AA401" s="131"/>
      <c r="AB401" s="131"/>
      <c r="AC401" s="131"/>
      <c r="AD401" s="131"/>
      <c r="AE401" s="131"/>
      <c r="AF401" s="131"/>
      <c r="AG401" s="131"/>
      <c r="AH401" s="131"/>
      <c r="AI401" s="131"/>
      <c r="AJ401" s="131"/>
      <c r="AK401" s="131"/>
      <c r="AL401" s="131"/>
      <c r="AM401" s="131"/>
      <c r="AN401" s="131"/>
      <c r="AO401" s="131"/>
      <c r="AP401" s="131"/>
      <c r="AQ401" s="131"/>
      <c r="AR401" s="131"/>
      <c r="AS401" s="131"/>
      <c r="AT401" s="131"/>
      <c r="AU401" s="131"/>
      <c r="AV401" s="131"/>
      <c r="AW401" s="131"/>
      <c r="AX401" s="131"/>
      <c r="AY401" s="131"/>
      <c r="AZ401" s="131"/>
      <c r="BA401" s="131"/>
      <c r="BB401" s="131"/>
      <c r="BC401" s="131"/>
      <c r="BD401" s="131"/>
      <c r="BE401" s="131"/>
      <c r="BF401" s="131"/>
    </row>
    <row r="402" spans="25:58">
      <c r="Y402" s="131"/>
      <c r="Z402" s="131"/>
      <c r="AA402" s="131"/>
      <c r="AB402" s="131"/>
      <c r="AC402" s="131"/>
      <c r="AD402" s="131"/>
      <c r="AE402" s="131"/>
      <c r="AF402" s="131"/>
      <c r="AG402" s="131"/>
      <c r="AH402" s="131"/>
      <c r="AI402" s="131"/>
      <c r="AJ402" s="131"/>
      <c r="AK402" s="131"/>
      <c r="AL402" s="131"/>
      <c r="AM402" s="131"/>
      <c r="AN402" s="131"/>
      <c r="AO402" s="131"/>
      <c r="AP402" s="131"/>
      <c r="AQ402" s="131"/>
      <c r="AR402" s="131"/>
      <c r="AS402" s="131"/>
      <c r="AT402" s="131"/>
      <c r="AU402" s="131"/>
      <c r="AV402" s="131"/>
      <c r="AW402" s="131"/>
      <c r="AX402" s="131"/>
      <c r="AY402" s="131"/>
      <c r="AZ402" s="131"/>
      <c r="BA402" s="131"/>
      <c r="BB402" s="131"/>
      <c r="BC402" s="131"/>
      <c r="BD402" s="131"/>
      <c r="BE402" s="131"/>
      <c r="BF402" s="131"/>
    </row>
    <row r="403" spans="25:58">
      <c r="Y403" s="131"/>
      <c r="Z403" s="131"/>
      <c r="AA403" s="131"/>
      <c r="AB403" s="131"/>
      <c r="AC403" s="131"/>
      <c r="AD403" s="131"/>
      <c r="AE403" s="131"/>
      <c r="AF403" s="131"/>
      <c r="AG403" s="131"/>
      <c r="AH403" s="131"/>
      <c r="AI403" s="131"/>
      <c r="AJ403" s="131"/>
      <c r="AK403" s="131"/>
      <c r="AL403" s="131"/>
      <c r="AM403" s="131"/>
      <c r="AN403" s="131"/>
      <c r="AO403" s="131"/>
      <c r="AP403" s="131"/>
      <c r="AQ403" s="131"/>
      <c r="AR403" s="131"/>
      <c r="AS403" s="131"/>
      <c r="AT403" s="131"/>
      <c r="AU403" s="131"/>
      <c r="AV403" s="131"/>
      <c r="AW403" s="131"/>
      <c r="AX403" s="131"/>
      <c r="AY403" s="131"/>
      <c r="AZ403" s="131"/>
      <c r="BA403" s="131"/>
      <c r="BB403" s="131"/>
      <c r="BC403" s="131"/>
      <c r="BD403" s="131"/>
      <c r="BE403" s="131"/>
      <c r="BF403" s="131"/>
    </row>
    <row r="404" spans="25:58">
      <c r="Y404" s="131"/>
      <c r="Z404" s="131"/>
      <c r="AA404" s="131"/>
      <c r="AB404" s="131"/>
      <c r="AC404" s="131"/>
      <c r="AD404" s="131"/>
      <c r="AE404" s="131"/>
      <c r="AF404" s="131"/>
      <c r="AG404" s="131"/>
      <c r="AH404" s="131"/>
      <c r="AI404" s="131"/>
      <c r="AJ404" s="131"/>
      <c r="AK404" s="131"/>
      <c r="AL404" s="131"/>
      <c r="AM404" s="131"/>
      <c r="AN404" s="131"/>
      <c r="AO404" s="131"/>
      <c r="AP404" s="131"/>
      <c r="AQ404" s="131"/>
      <c r="AR404" s="131"/>
      <c r="AS404" s="131"/>
      <c r="AT404" s="131"/>
      <c r="AU404" s="131"/>
      <c r="AV404" s="131"/>
      <c r="AW404" s="131"/>
      <c r="AX404" s="131"/>
      <c r="AY404" s="131"/>
      <c r="AZ404" s="131"/>
      <c r="BA404" s="131"/>
      <c r="BB404" s="131"/>
      <c r="BC404" s="131"/>
      <c r="BD404" s="131"/>
      <c r="BE404" s="131"/>
      <c r="BF404" s="131"/>
    </row>
    <row r="405" spans="25:58">
      <c r="Y405" s="131"/>
      <c r="Z405" s="131"/>
      <c r="AA405" s="131"/>
      <c r="AB405" s="131"/>
      <c r="AC405" s="131"/>
      <c r="AD405" s="131"/>
      <c r="AE405" s="131"/>
      <c r="AF405" s="131"/>
      <c r="AG405" s="131"/>
      <c r="AH405" s="131"/>
      <c r="AI405" s="131"/>
      <c r="AJ405" s="131"/>
      <c r="AK405" s="131"/>
      <c r="AL405" s="131"/>
      <c r="AM405" s="131"/>
      <c r="AN405" s="131"/>
      <c r="AO405" s="131"/>
      <c r="AP405" s="131"/>
      <c r="AQ405" s="131"/>
      <c r="AR405" s="131"/>
      <c r="AS405" s="131"/>
      <c r="AT405" s="131"/>
      <c r="AU405" s="131"/>
      <c r="AV405" s="131"/>
      <c r="AW405" s="131"/>
      <c r="AX405" s="131"/>
      <c r="AY405" s="131"/>
      <c r="AZ405" s="131"/>
      <c r="BA405" s="131"/>
      <c r="BB405" s="131"/>
      <c r="BC405" s="131"/>
      <c r="BD405" s="131"/>
      <c r="BE405" s="131"/>
      <c r="BF405" s="131"/>
    </row>
    <row r="406" spans="25:58">
      <c r="Y406" s="131"/>
      <c r="Z406" s="131"/>
      <c r="AA406" s="131"/>
      <c r="AB406" s="131"/>
      <c r="AC406" s="131"/>
      <c r="AD406" s="131"/>
      <c r="AE406" s="131"/>
      <c r="AF406" s="131"/>
      <c r="AG406" s="131"/>
      <c r="AH406" s="131"/>
      <c r="AI406" s="131"/>
      <c r="AJ406" s="131"/>
      <c r="AK406" s="131"/>
      <c r="AL406" s="131"/>
      <c r="AM406" s="131"/>
      <c r="AN406" s="131"/>
      <c r="AO406" s="131"/>
      <c r="AP406" s="131"/>
      <c r="AQ406" s="131"/>
      <c r="AR406" s="131"/>
      <c r="AS406" s="131"/>
      <c r="AT406" s="131"/>
      <c r="AU406" s="131"/>
      <c r="AV406" s="131"/>
      <c r="AW406" s="131"/>
      <c r="AX406" s="131"/>
      <c r="AY406" s="131"/>
      <c r="AZ406" s="131"/>
      <c r="BA406" s="131"/>
      <c r="BB406" s="131"/>
      <c r="BC406" s="131"/>
      <c r="BD406" s="131"/>
      <c r="BE406" s="131"/>
      <c r="BF406" s="131"/>
    </row>
    <row r="407" spans="25:58">
      <c r="Y407" s="131"/>
      <c r="Z407" s="131"/>
      <c r="AA407" s="131"/>
      <c r="AB407" s="131"/>
      <c r="AC407" s="131"/>
      <c r="AD407" s="131"/>
      <c r="AE407" s="131"/>
      <c r="AF407" s="131"/>
      <c r="AG407" s="131"/>
      <c r="AH407" s="131"/>
      <c r="AI407" s="131"/>
      <c r="AJ407" s="131"/>
      <c r="AK407" s="131"/>
      <c r="AL407" s="131"/>
      <c r="AM407" s="131"/>
      <c r="AN407" s="131"/>
      <c r="AO407" s="131"/>
      <c r="AP407" s="131"/>
      <c r="AQ407" s="131"/>
      <c r="AR407" s="131"/>
      <c r="AS407" s="131"/>
      <c r="AT407" s="131"/>
      <c r="AU407" s="131"/>
      <c r="AV407" s="131"/>
      <c r="AW407" s="131"/>
      <c r="AX407" s="131"/>
      <c r="AY407" s="131"/>
      <c r="AZ407" s="131"/>
      <c r="BA407" s="131"/>
      <c r="BB407" s="131"/>
      <c r="BC407" s="131"/>
      <c r="BD407" s="131"/>
      <c r="BE407" s="131"/>
      <c r="BF407" s="131"/>
    </row>
    <row r="408" spans="25:58">
      <c r="Y408" s="131"/>
      <c r="Z408" s="131"/>
      <c r="AA408" s="131"/>
      <c r="AB408" s="131"/>
      <c r="AC408" s="131"/>
      <c r="AD408" s="131"/>
      <c r="AE408" s="131"/>
      <c r="AF408" s="131"/>
      <c r="AG408" s="131"/>
      <c r="AH408" s="131"/>
      <c r="AI408" s="131"/>
      <c r="AJ408" s="131"/>
      <c r="AK408" s="131"/>
      <c r="AL408" s="131"/>
      <c r="AM408" s="131"/>
      <c r="AN408" s="131"/>
      <c r="AO408" s="131"/>
      <c r="AP408" s="131"/>
      <c r="AQ408" s="131"/>
      <c r="AR408" s="131"/>
      <c r="AS408" s="131"/>
      <c r="AT408" s="131"/>
      <c r="AU408" s="131"/>
      <c r="AV408" s="131"/>
      <c r="AW408" s="131"/>
      <c r="AX408" s="131"/>
      <c r="AY408" s="131"/>
      <c r="AZ408" s="131"/>
      <c r="BA408" s="131"/>
      <c r="BB408" s="131"/>
      <c r="BC408" s="131"/>
      <c r="BD408" s="131"/>
      <c r="BE408" s="131"/>
      <c r="BF408" s="131"/>
    </row>
    <row r="409" spans="25:58">
      <c r="Y409" s="131"/>
      <c r="Z409" s="131"/>
      <c r="AA409" s="131"/>
      <c r="AB409" s="131"/>
      <c r="AC409" s="131"/>
      <c r="AD409" s="131"/>
      <c r="AE409" s="131"/>
      <c r="AF409" s="131"/>
      <c r="AG409" s="131"/>
      <c r="AH409" s="131"/>
      <c r="AI409" s="131"/>
      <c r="AJ409" s="131"/>
      <c r="AK409" s="131"/>
      <c r="AL409" s="131"/>
      <c r="AM409" s="131"/>
      <c r="AN409" s="131"/>
      <c r="AO409" s="131"/>
      <c r="AP409" s="131"/>
      <c r="AQ409" s="131"/>
      <c r="AR409" s="131"/>
      <c r="AS409" s="131"/>
      <c r="AT409" s="131"/>
      <c r="AU409" s="131"/>
      <c r="AV409" s="131"/>
      <c r="AW409" s="131"/>
      <c r="AX409" s="131"/>
      <c r="AY409" s="131"/>
      <c r="AZ409" s="131"/>
      <c r="BA409" s="131"/>
      <c r="BB409" s="131"/>
      <c r="BC409" s="131"/>
      <c r="BD409" s="131"/>
      <c r="BE409" s="131"/>
      <c r="BF409" s="131"/>
    </row>
    <row r="410" spans="25:58">
      <c r="Y410" s="131"/>
      <c r="Z410" s="131"/>
      <c r="AA410" s="131"/>
      <c r="AB410" s="131"/>
      <c r="AC410" s="131"/>
      <c r="AD410" s="131"/>
      <c r="AE410" s="131"/>
      <c r="AF410" s="131"/>
      <c r="AG410" s="131"/>
      <c r="AH410" s="131"/>
      <c r="AI410" s="131"/>
      <c r="AJ410" s="131"/>
      <c r="AK410" s="131"/>
      <c r="AL410" s="131"/>
      <c r="AM410" s="131"/>
      <c r="AN410" s="131"/>
      <c r="AO410" s="131"/>
      <c r="AP410" s="131"/>
      <c r="AQ410" s="131"/>
      <c r="AR410" s="131"/>
      <c r="AS410" s="131"/>
      <c r="AT410" s="131"/>
      <c r="AU410" s="131"/>
      <c r="AV410" s="131"/>
      <c r="AW410" s="131"/>
      <c r="AX410" s="131"/>
      <c r="AY410" s="131"/>
      <c r="AZ410" s="131"/>
      <c r="BA410" s="131"/>
      <c r="BB410" s="131"/>
      <c r="BC410" s="131"/>
      <c r="BD410" s="131"/>
      <c r="BE410" s="131"/>
      <c r="BF410" s="131"/>
    </row>
    <row r="411" spans="25:58">
      <c r="Y411" s="131"/>
      <c r="Z411" s="131"/>
      <c r="AA411" s="131"/>
      <c r="AB411" s="131"/>
      <c r="AC411" s="131"/>
      <c r="AD411" s="131"/>
      <c r="AE411" s="131"/>
      <c r="AF411" s="131"/>
      <c r="AG411" s="131"/>
      <c r="AH411" s="131"/>
      <c r="AI411" s="131"/>
      <c r="AJ411" s="131"/>
      <c r="AK411" s="131"/>
      <c r="AL411" s="131"/>
      <c r="AM411" s="131"/>
      <c r="AN411" s="131"/>
      <c r="AO411" s="131"/>
      <c r="AP411" s="131"/>
      <c r="AQ411" s="131"/>
      <c r="AR411" s="131"/>
      <c r="AS411" s="131"/>
      <c r="AT411" s="131"/>
      <c r="AU411" s="131"/>
      <c r="AV411" s="131"/>
      <c r="AW411" s="131"/>
      <c r="AX411" s="131"/>
      <c r="AY411" s="131"/>
      <c r="AZ411" s="131"/>
      <c r="BA411" s="131"/>
      <c r="BB411" s="131"/>
      <c r="BC411" s="131"/>
      <c r="BD411" s="131"/>
      <c r="BE411" s="131"/>
      <c r="BF411" s="131"/>
    </row>
    <row r="412" spans="25:58">
      <c r="Y412" s="131"/>
      <c r="Z412" s="131"/>
      <c r="AA412" s="131"/>
      <c r="AB412" s="131"/>
      <c r="AC412" s="131"/>
      <c r="AD412" s="131"/>
      <c r="AE412" s="131"/>
      <c r="AF412" s="131"/>
      <c r="AG412" s="131"/>
      <c r="AH412" s="131"/>
      <c r="AI412" s="131"/>
      <c r="AJ412" s="131"/>
      <c r="AK412" s="131"/>
      <c r="AL412" s="131"/>
      <c r="AM412" s="131"/>
      <c r="AN412" s="131"/>
      <c r="AO412" s="131"/>
      <c r="AP412" s="131"/>
      <c r="AQ412" s="131"/>
      <c r="AR412" s="131"/>
      <c r="AS412" s="131"/>
      <c r="AT412" s="131"/>
      <c r="AU412" s="131"/>
      <c r="AV412" s="131"/>
      <c r="AW412" s="131"/>
      <c r="AX412" s="131"/>
      <c r="AY412" s="131"/>
      <c r="AZ412" s="131"/>
      <c r="BA412" s="131"/>
      <c r="BB412" s="131"/>
      <c r="BC412" s="131"/>
      <c r="BD412" s="131"/>
      <c r="BE412" s="131"/>
      <c r="BF412" s="131"/>
    </row>
    <row r="413" spans="25:58">
      <c r="Y413" s="131"/>
      <c r="Z413" s="131"/>
      <c r="AA413" s="131"/>
      <c r="AB413" s="131"/>
      <c r="AC413" s="131"/>
      <c r="AD413" s="131"/>
      <c r="AE413" s="131"/>
      <c r="AF413" s="131"/>
      <c r="AG413" s="131"/>
      <c r="AH413" s="131"/>
      <c r="AI413" s="131"/>
      <c r="AJ413" s="131"/>
      <c r="AK413" s="131"/>
      <c r="AL413" s="131"/>
      <c r="AM413" s="131"/>
      <c r="AN413" s="131"/>
      <c r="AO413" s="131"/>
      <c r="AP413" s="131"/>
      <c r="AQ413" s="131"/>
      <c r="AR413" s="131"/>
      <c r="AS413" s="131"/>
      <c r="AT413" s="131"/>
      <c r="AU413" s="131"/>
      <c r="AV413" s="131"/>
      <c r="AW413" s="131"/>
      <c r="AX413" s="131"/>
      <c r="AY413" s="131"/>
      <c r="AZ413" s="131"/>
      <c r="BA413" s="131"/>
      <c r="BB413" s="131"/>
      <c r="BC413" s="131"/>
      <c r="BD413" s="131"/>
      <c r="BE413" s="131"/>
      <c r="BF413" s="131"/>
    </row>
    <row r="414" spans="25:58">
      <c r="Y414" s="131"/>
      <c r="Z414" s="131"/>
      <c r="AA414" s="131"/>
      <c r="AB414" s="131"/>
      <c r="AC414" s="131"/>
      <c r="AD414" s="131"/>
      <c r="AE414" s="131"/>
      <c r="AF414" s="131"/>
      <c r="AG414" s="131"/>
      <c r="AH414" s="131"/>
      <c r="AI414" s="131"/>
      <c r="AJ414" s="131"/>
      <c r="AK414" s="131"/>
      <c r="AL414" s="131"/>
      <c r="AM414" s="131"/>
      <c r="AN414" s="131"/>
      <c r="AO414" s="131"/>
      <c r="AP414" s="131"/>
      <c r="AQ414" s="131"/>
      <c r="AR414" s="131"/>
      <c r="AS414" s="131"/>
      <c r="AT414" s="131"/>
      <c r="AU414" s="131"/>
      <c r="AV414" s="131"/>
      <c r="AW414" s="131"/>
      <c r="AX414" s="131"/>
      <c r="AY414" s="131"/>
      <c r="AZ414" s="131"/>
      <c r="BA414" s="131"/>
      <c r="BB414" s="131"/>
      <c r="BC414" s="131"/>
      <c r="BD414" s="131"/>
      <c r="BE414" s="131"/>
      <c r="BF414" s="131"/>
    </row>
    <row r="415" spans="25:58">
      <c r="Y415" s="131"/>
      <c r="Z415" s="131"/>
      <c r="AA415" s="131"/>
      <c r="AB415" s="131"/>
      <c r="AC415" s="131"/>
      <c r="AD415" s="131"/>
      <c r="AE415" s="131"/>
      <c r="AF415" s="131"/>
      <c r="AG415" s="131"/>
      <c r="AH415" s="131"/>
      <c r="AI415" s="131"/>
      <c r="AJ415" s="131"/>
      <c r="AK415" s="131"/>
      <c r="AL415" s="131"/>
      <c r="AM415" s="131"/>
      <c r="AN415" s="131"/>
      <c r="AO415" s="131"/>
      <c r="AP415" s="131"/>
      <c r="AQ415" s="131"/>
      <c r="AR415" s="131"/>
      <c r="AS415" s="131"/>
      <c r="AT415" s="131"/>
      <c r="AU415" s="131"/>
      <c r="AV415" s="131"/>
      <c r="AW415" s="131"/>
      <c r="AX415" s="131"/>
      <c r="AY415" s="131"/>
      <c r="AZ415" s="131"/>
      <c r="BA415" s="131"/>
      <c r="BB415" s="131"/>
      <c r="BC415" s="131"/>
      <c r="BD415" s="131"/>
      <c r="BE415" s="131"/>
      <c r="BF415" s="131"/>
    </row>
    <row r="416" spans="25:58">
      <c r="Y416" s="131"/>
      <c r="Z416" s="131"/>
      <c r="AA416" s="131"/>
      <c r="AB416" s="131"/>
      <c r="AC416" s="131"/>
      <c r="AD416" s="131"/>
      <c r="AE416" s="131"/>
      <c r="AF416" s="131"/>
      <c r="AG416" s="131"/>
      <c r="AH416" s="131"/>
      <c r="AI416" s="131"/>
      <c r="AJ416" s="131"/>
      <c r="AK416" s="131"/>
      <c r="AL416" s="131"/>
      <c r="AM416" s="131"/>
      <c r="AN416" s="131"/>
      <c r="AO416" s="131"/>
      <c r="AP416" s="131"/>
      <c r="AQ416" s="131"/>
      <c r="AR416" s="131"/>
      <c r="AS416" s="131"/>
      <c r="AT416" s="131"/>
      <c r="AU416" s="131"/>
      <c r="AV416" s="131"/>
      <c r="AW416" s="131"/>
      <c r="AX416" s="131"/>
      <c r="AY416" s="131"/>
      <c r="AZ416" s="131"/>
      <c r="BA416" s="131"/>
      <c r="BB416" s="131"/>
      <c r="BC416" s="131"/>
      <c r="BD416" s="131"/>
      <c r="BE416" s="131"/>
      <c r="BF416" s="131"/>
    </row>
    <row r="417" spans="25:58">
      <c r="Y417" s="131"/>
      <c r="Z417" s="131"/>
      <c r="AA417" s="131"/>
      <c r="AB417" s="131"/>
      <c r="AC417" s="131"/>
      <c r="AD417" s="131"/>
      <c r="AE417" s="131"/>
      <c r="AF417" s="131"/>
      <c r="AG417" s="131"/>
      <c r="AH417" s="131"/>
      <c r="AI417" s="131"/>
      <c r="AJ417" s="131"/>
      <c r="AK417" s="131"/>
      <c r="AL417" s="131"/>
      <c r="AM417" s="131"/>
      <c r="AN417" s="131"/>
      <c r="AO417" s="131"/>
      <c r="AP417" s="131"/>
      <c r="AQ417" s="131"/>
      <c r="AR417" s="131"/>
      <c r="AS417" s="131"/>
      <c r="AT417" s="131"/>
      <c r="AU417" s="131"/>
      <c r="AV417" s="131"/>
      <c r="AW417" s="131"/>
      <c r="AX417" s="131"/>
      <c r="AY417" s="131"/>
      <c r="AZ417" s="131"/>
      <c r="BA417" s="131"/>
      <c r="BB417" s="131"/>
      <c r="BC417" s="131"/>
      <c r="BD417" s="131"/>
      <c r="BE417" s="131"/>
      <c r="BF417" s="131"/>
    </row>
    <row r="418" spans="25:58">
      <c r="Y418" s="131"/>
      <c r="Z418" s="131"/>
      <c r="AA418" s="131"/>
      <c r="AB418" s="131"/>
      <c r="AC418" s="131"/>
      <c r="AD418" s="131"/>
      <c r="AE418" s="131"/>
      <c r="AF418" s="131"/>
      <c r="AG418" s="131"/>
      <c r="AH418" s="131"/>
      <c r="AI418" s="131"/>
      <c r="AJ418" s="131"/>
      <c r="AK418" s="131"/>
      <c r="AL418" s="131"/>
      <c r="AM418" s="131"/>
      <c r="AN418" s="131"/>
      <c r="AO418" s="131"/>
      <c r="AP418" s="131"/>
      <c r="AQ418" s="131"/>
      <c r="AR418" s="131"/>
      <c r="AS418" s="131"/>
      <c r="AT418" s="131"/>
      <c r="AU418" s="131"/>
      <c r="AV418" s="131"/>
      <c r="AW418" s="131"/>
      <c r="AX418" s="131"/>
      <c r="AY418" s="131"/>
      <c r="AZ418" s="131"/>
      <c r="BA418" s="131"/>
      <c r="BB418" s="131"/>
      <c r="BC418" s="131"/>
      <c r="BD418" s="131"/>
      <c r="BE418" s="131"/>
      <c r="BF418" s="131"/>
    </row>
    <row r="419" spans="25:58">
      <c r="Y419" s="131"/>
      <c r="Z419" s="131"/>
      <c r="AA419" s="131"/>
      <c r="AB419" s="131"/>
      <c r="AC419" s="131"/>
      <c r="AD419" s="131"/>
      <c r="AE419" s="131"/>
      <c r="AF419" s="131"/>
      <c r="AG419" s="131"/>
      <c r="AH419" s="131"/>
      <c r="AI419" s="131"/>
      <c r="AJ419" s="131"/>
      <c r="AK419" s="131"/>
      <c r="AL419" s="131"/>
      <c r="AM419" s="131"/>
      <c r="AN419" s="131"/>
      <c r="AO419" s="131"/>
      <c r="AP419" s="131"/>
      <c r="AQ419" s="131"/>
      <c r="AR419" s="131"/>
      <c r="AS419" s="131"/>
      <c r="AT419" s="131"/>
      <c r="AU419" s="131"/>
      <c r="AV419" s="131"/>
      <c r="AW419" s="131"/>
      <c r="AX419" s="131"/>
      <c r="AY419" s="131"/>
      <c r="AZ419" s="131"/>
      <c r="BA419" s="131"/>
      <c r="BB419" s="131"/>
      <c r="BC419" s="131"/>
      <c r="BD419" s="131"/>
      <c r="BE419" s="131"/>
      <c r="BF419" s="131"/>
    </row>
    <row r="420" spans="25:58">
      <c r="Y420" s="131"/>
      <c r="Z420" s="131"/>
      <c r="AA420" s="131"/>
      <c r="AB420" s="131"/>
      <c r="AC420" s="131"/>
      <c r="AD420" s="131"/>
      <c r="AE420" s="131"/>
      <c r="AF420" s="131"/>
      <c r="AG420" s="131"/>
      <c r="AH420" s="131"/>
      <c r="AI420" s="131"/>
      <c r="AJ420" s="131"/>
      <c r="AK420" s="131"/>
      <c r="AL420" s="131"/>
      <c r="AM420" s="131"/>
      <c r="AN420" s="131"/>
      <c r="AO420" s="131"/>
      <c r="AP420" s="131"/>
      <c r="AQ420" s="131"/>
      <c r="AR420" s="131"/>
      <c r="AS420" s="131"/>
      <c r="AT420" s="131"/>
      <c r="AU420" s="131"/>
      <c r="AV420" s="131"/>
      <c r="AW420" s="131"/>
      <c r="AX420" s="131"/>
      <c r="AY420" s="131"/>
      <c r="AZ420" s="131"/>
      <c r="BA420" s="131"/>
      <c r="BB420" s="131"/>
      <c r="BC420" s="131"/>
      <c r="BD420" s="131"/>
      <c r="BE420" s="131"/>
      <c r="BF420" s="131"/>
    </row>
    <row r="421" spans="25:58">
      <c r="Y421" s="131"/>
      <c r="Z421" s="131"/>
      <c r="AA421" s="131"/>
      <c r="AB421" s="131"/>
      <c r="AC421" s="131"/>
      <c r="AD421" s="131"/>
      <c r="AE421" s="131"/>
      <c r="AF421" s="131"/>
      <c r="AG421" s="131"/>
      <c r="AH421" s="131"/>
      <c r="AI421" s="131"/>
      <c r="AJ421" s="131"/>
      <c r="AK421" s="131"/>
      <c r="AL421" s="131"/>
      <c r="AM421" s="131"/>
      <c r="AN421" s="131"/>
      <c r="AO421" s="131"/>
      <c r="AP421" s="131"/>
      <c r="AQ421" s="131"/>
      <c r="AR421" s="131"/>
      <c r="AS421" s="131"/>
      <c r="AT421" s="131"/>
      <c r="AU421" s="131"/>
      <c r="AV421" s="131"/>
      <c r="AW421" s="131"/>
      <c r="AX421" s="131"/>
      <c r="AY421" s="131"/>
      <c r="AZ421" s="131"/>
      <c r="BA421" s="131"/>
      <c r="BB421" s="131"/>
      <c r="BC421" s="131"/>
      <c r="BD421" s="131"/>
      <c r="BE421" s="131"/>
      <c r="BF421" s="131"/>
    </row>
    <row r="422" spans="25:58">
      <c r="Y422" s="131"/>
      <c r="Z422" s="131"/>
      <c r="AA422" s="131"/>
      <c r="AB422" s="131"/>
      <c r="AC422" s="131"/>
      <c r="AD422" s="131"/>
      <c r="AE422" s="131"/>
      <c r="AF422" s="131"/>
      <c r="AG422" s="131"/>
      <c r="AH422" s="131"/>
      <c r="AI422" s="131"/>
      <c r="AJ422" s="131"/>
      <c r="AK422" s="131"/>
      <c r="AL422" s="131"/>
      <c r="AM422" s="131"/>
      <c r="AN422" s="131"/>
      <c r="AO422" s="131"/>
      <c r="AP422" s="131"/>
      <c r="AQ422" s="131"/>
      <c r="AR422" s="131"/>
      <c r="AS422" s="131"/>
      <c r="AT422" s="131"/>
      <c r="AU422" s="131"/>
      <c r="AV422" s="131"/>
      <c r="AW422" s="131"/>
      <c r="AX422" s="131"/>
      <c r="AY422" s="131"/>
      <c r="AZ422" s="131"/>
      <c r="BA422" s="131"/>
      <c r="BB422" s="131"/>
      <c r="BC422" s="131"/>
      <c r="BD422" s="131"/>
      <c r="BE422" s="131"/>
      <c r="BF422" s="131"/>
    </row>
    <row r="423" spans="25:58">
      <c r="Y423" s="131"/>
      <c r="Z423" s="131"/>
      <c r="AA423" s="131"/>
      <c r="AB423" s="131"/>
      <c r="AC423" s="131"/>
      <c r="AD423" s="131"/>
      <c r="AE423" s="131"/>
      <c r="AF423" s="131"/>
      <c r="AG423" s="131"/>
      <c r="AH423" s="131"/>
      <c r="AI423" s="131"/>
      <c r="AJ423" s="131"/>
      <c r="AK423" s="131"/>
      <c r="AL423" s="131"/>
      <c r="AM423" s="131"/>
      <c r="AN423" s="131"/>
      <c r="AO423" s="131"/>
      <c r="AP423" s="131"/>
      <c r="AQ423" s="131"/>
      <c r="AR423" s="131"/>
      <c r="AS423" s="131"/>
      <c r="AT423" s="131"/>
      <c r="AU423" s="131"/>
      <c r="AV423" s="131"/>
      <c r="AW423" s="131"/>
      <c r="AX423" s="131"/>
      <c r="AY423" s="131"/>
      <c r="AZ423" s="131"/>
      <c r="BA423" s="131"/>
      <c r="BB423" s="131"/>
      <c r="BC423" s="131"/>
      <c r="BD423" s="131"/>
      <c r="BE423" s="131"/>
      <c r="BF423" s="131"/>
    </row>
    <row r="424" spans="25:58">
      <c r="Y424" s="131"/>
      <c r="Z424" s="131"/>
      <c r="AA424" s="131"/>
      <c r="AB424" s="131"/>
      <c r="AC424" s="131"/>
      <c r="AD424" s="131"/>
      <c r="AE424" s="131"/>
      <c r="AF424" s="131"/>
      <c r="AG424" s="131"/>
      <c r="AH424" s="131"/>
      <c r="AI424" s="131"/>
      <c r="AJ424" s="131"/>
      <c r="AK424" s="131"/>
      <c r="AL424" s="131"/>
      <c r="AM424" s="131"/>
      <c r="AN424" s="131"/>
      <c r="AO424" s="131"/>
      <c r="AP424" s="131"/>
      <c r="AQ424" s="131"/>
      <c r="AR424" s="131"/>
      <c r="AS424" s="131"/>
      <c r="AT424" s="131"/>
      <c r="AU424" s="131"/>
      <c r="AV424" s="131"/>
      <c r="AW424" s="131"/>
      <c r="AX424" s="131"/>
      <c r="AY424" s="131"/>
      <c r="AZ424" s="131"/>
      <c r="BA424" s="131"/>
      <c r="BB424" s="131"/>
      <c r="BC424" s="131"/>
      <c r="BD424" s="131"/>
      <c r="BE424" s="131"/>
      <c r="BF424" s="131"/>
    </row>
    <row r="425" spans="25:58">
      <c r="Y425" s="131"/>
      <c r="Z425" s="131"/>
      <c r="AA425" s="131"/>
      <c r="AB425" s="131"/>
      <c r="AC425" s="131"/>
      <c r="AD425" s="131"/>
      <c r="AE425" s="131"/>
      <c r="AF425" s="131"/>
      <c r="AG425" s="131"/>
      <c r="AH425" s="131"/>
      <c r="AI425" s="131"/>
      <c r="AJ425" s="131"/>
      <c r="AK425" s="131"/>
      <c r="AL425" s="131"/>
      <c r="AM425" s="131"/>
      <c r="AN425" s="131"/>
      <c r="AO425" s="131"/>
      <c r="AP425" s="131"/>
      <c r="AQ425" s="131"/>
      <c r="AR425" s="131"/>
      <c r="AS425" s="131"/>
      <c r="AT425" s="131"/>
      <c r="AU425" s="131"/>
      <c r="AV425" s="131"/>
      <c r="AW425" s="131"/>
      <c r="AX425" s="131"/>
      <c r="AY425" s="131"/>
      <c r="AZ425" s="131"/>
      <c r="BA425" s="131"/>
      <c r="BB425" s="131"/>
      <c r="BC425" s="131"/>
      <c r="BD425" s="131"/>
      <c r="BE425" s="131"/>
      <c r="BF425" s="131"/>
    </row>
    <row r="426" spans="25:58">
      <c r="Y426" s="131"/>
      <c r="Z426" s="131"/>
      <c r="AA426" s="131"/>
      <c r="AB426" s="131"/>
      <c r="AC426" s="131"/>
      <c r="AD426" s="131"/>
      <c r="AE426" s="131"/>
      <c r="AF426" s="131"/>
      <c r="AG426" s="131"/>
      <c r="AH426" s="131"/>
      <c r="AI426" s="131"/>
      <c r="AJ426" s="131"/>
      <c r="AK426" s="131"/>
      <c r="AL426" s="131"/>
      <c r="AM426" s="131"/>
      <c r="AN426" s="131"/>
      <c r="AO426" s="131"/>
      <c r="AP426" s="131"/>
      <c r="AQ426" s="131"/>
      <c r="AR426" s="131"/>
      <c r="AS426" s="131"/>
      <c r="AT426" s="131"/>
      <c r="AU426" s="131"/>
      <c r="AV426" s="131"/>
      <c r="AW426" s="131"/>
      <c r="AX426" s="131"/>
      <c r="AY426" s="131"/>
      <c r="AZ426" s="131"/>
      <c r="BA426" s="131"/>
      <c r="BB426" s="131"/>
      <c r="BC426" s="131"/>
      <c r="BD426" s="131"/>
      <c r="BE426" s="131"/>
      <c r="BF426" s="131"/>
    </row>
    <row r="427" spans="25:58">
      <c r="Y427" s="131"/>
      <c r="Z427" s="131"/>
      <c r="AA427" s="131"/>
      <c r="AB427" s="131"/>
      <c r="AC427" s="131"/>
      <c r="AD427" s="131"/>
      <c r="AE427" s="131"/>
      <c r="AF427" s="131"/>
      <c r="AG427" s="131"/>
      <c r="AH427" s="131"/>
      <c r="AI427" s="131"/>
      <c r="AJ427" s="131"/>
      <c r="AK427" s="131"/>
      <c r="AL427" s="131"/>
      <c r="AM427" s="131"/>
      <c r="AN427" s="131"/>
      <c r="AO427" s="131"/>
      <c r="AP427" s="131"/>
      <c r="AQ427" s="131"/>
      <c r="AR427" s="131"/>
      <c r="AS427" s="131"/>
      <c r="AT427" s="131"/>
      <c r="AU427" s="131"/>
      <c r="AV427" s="131"/>
      <c r="AW427" s="131"/>
      <c r="AX427" s="131"/>
      <c r="AY427" s="131"/>
      <c r="AZ427" s="131"/>
      <c r="BA427" s="131"/>
      <c r="BB427" s="131"/>
      <c r="BC427" s="131"/>
      <c r="BD427" s="131"/>
      <c r="BE427" s="131"/>
      <c r="BF427" s="131"/>
    </row>
    <row r="428" spans="25:58">
      <c r="Y428" s="131"/>
      <c r="Z428" s="131"/>
      <c r="AA428" s="131"/>
      <c r="AB428" s="131"/>
      <c r="AC428" s="131"/>
      <c r="AD428" s="131"/>
      <c r="AE428" s="131"/>
      <c r="AF428" s="131"/>
      <c r="AG428" s="131"/>
      <c r="AH428" s="131"/>
      <c r="AI428" s="131"/>
      <c r="AJ428" s="131"/>
      <c r="AK428" s="131"/>
      <c r="AL428" s="131"/>
      <c r="AM428" s="131"/>
      <c r="AN428" s="131"/>
      <c r="AO428" s="131"/>
      <c r="AP428" s="131"/>
      <c r="AQ428" s="131"/>
      <c r="AR428" s="131"/>
      <c r="AS428" s="131"/>
      <c r="AT428" s="131"/>
      <c r="AU428" s="131"/>
      <c r="AV428" s="131"/>
      <c r="AW428" s="131"/>
      <c r="AX428" s="131"/>
      <c r="AY428" s="131"/>
      <c r="AZ428" s="131"/>
      <c r="BA428" s="131"/>
      <c r="BB428" s="131"/>
      <c r="BC428" s="131"/>
      <c r="BD428" s="131"/>
      <c r="BE428" s="131"/>
      <c r="BF428" s="131"/>
    </row>
    <row r="429" spans="25:58">
      <c r="Y429" s="131"/>
      <c r="Z429" s="131"/>
      <c r="AA429" s="131"/>
      <c r="AB429" s="131"/>
      <c r="AC429" s="131"/>
      <c r="AD429" s="131"/>
      <c r="AE429" s="131"/>
      <c r="AF429" s="131"/>
      <c r="AG429" s="131"/>
      <c r="AH429" s="131"/>
      <c r="AI429" s="131"/>
      <c r="AJ429" s="131"/>
      <c r="AK429" s="131"/>
      <c r="AL429" s="131"/>
      <c r="AM429" s="131"/>
      <c r="AN429" s="131"/>
      <c r="AO429" s="131"/>
      <c r="AP429" s="131"/>
      <c r="AQ429" s="131"/>
      <c r="AR429" s="131"/>
      <c r="AS429" s="131"/>
      <c r="AT429" s="131"/>
      <c r="AU429" s="131"/>
      <c r="AV429" s="131"/>
      <c r="AW429" s="131"/>
      <c r="AX429" s="131"/>
      <c r="AY429" s="131"/>
      <c r="AZ429" s="131"/>
      <c r="BA429" s="131"/>
      <c r="BB429" s="131"/>
      <c r="BC429" s="131"/>
      <c r="BD429" s="131"/>
      <c r="BE429" s="131"/>
      <c r="BF429" s="131"/>
    </row>
    <row r="430" spans="25:58">
      <c r="Y430" s="131"/>
      <c r="Z430" s="131"/>
      <c r="AA430" s="131"/>
      <c r="AB430" s="131"/>
      <c r="AC430" s="131"/>
      <c r="AD430" s="131"/>
      <c r="AE430" s="131"/>
      <c r="AF430" s="131"/>
      <c r="AG430" s="131"/>
      <c r="AH430" s="131"/>
      <c r="AI430" s="131"/>
      <c r="AJ430" s="131"/>
      <c r="AK430" s="131"/>
      <c r="AL430" s="131"/>
      <c r="AM430" s="131"/>
      <c r="AN430" s="131"/>
      <c r="AO430" s="131"/>
      <c r="AP430" s="131"/>
      <c r="AQ430" s="131"/>
      <c r="AR430" s="131"/>
      <c r="AS430" s="131"/>
      <c r="AT430" s="131"/>
      <c r="AU430" s="131"/>
      <c r="AV430" s="131"/>
      <c r="AW430" s="131"/>
      <c r="AX430" s="131"/>
      <c r="AY430" s="131"/>
      <c r="AZ430" s="131"/>
      <c r="BA430" s="131"/>
      <c r="BB430" s="131"/>
      <c r="BC430" s="131"/>
      <c r="BD430" s="131"/>
      <c r="BE430" s="131"/>
      <c r="BF430" s="131"/>
    </row>
    <row r="431" spans="25:58">
      <c r="Y431" s="131"/>
      <c r="Z431" s="131"/>
      <c r="AA431" s="131"/>
      <c r="AB431" s="131"/>
      <c r="AC431" s="131"/>
      <c r="AD431" s="131"/>
      <c r="AE431" s="131"/>
      <c r="AF431" s="131"/>
      <c r="AG431" s="131"/>
      <c r="AH431" s="131"/>
      <c r="AI431" s="131"/>
      <c r="AJ431" s="131"/>
      <c r="AK431" s="131"/>
      <c r="AL431" s="131"/>
      <c r="AM431" s="131"/>
      <c r="AN431" s="131"/>
      <c r="AO431" s="131"/>
      <c r="AP431" s="131"/>
      <c r="AQ431" s="131"/>
      <c r="AR431" s="131"/>
      <c r="AS431" s="131"/>
      <c r="AT431" s="131"/>
      <c r="AU431" s="131"/>
      <c r="AV431" s="131"/>
      <c r="AW431" s="131"/>
      <c r="AX431" s="131"/>
      <c r="AY431" s="131"/>
      <c r="AZ431" s="131"/>
      <c r="BA431" s="131"/>
      <c r="BB431" s="131"/>
      <c r="BC431" s="131"/>
      <c r="BD431" s="131"/>
      <c r="BE431" s="131"/>
      <c r="BF431" s="131"/>
    </row>
    <row r="432" spans="25:58">
      <c r="Y432" s="131"/>
      <c r="Z432" s="131"/>
      <c r="AA432" s="131"/>
      <c r="AB432" s="131"/>
      <c r="AC432" s="131"/>
      <c r="AD432" s="131"/>
      <c r="AE432" s="131"/>
      <c r="AF432" s="131"/>
      <c r="AG432" s="131"/>
      <c r="AH432" s="131"/>
      <c r="AI432" s="131"/>
      <c r="AJ432" s="131"/>
      <c r="AK432" s="131"/>
      <c r="AL432" s="131"/>
      <c r="AM432" s="131"/>
      <c r="AN432" s="131"/>
      <c r="AO432" s="131"/>
      <c r="AP432" s="131"/>
      <c r="AQ432" s="131"/>
      <c r="AR432" s="131"/>
      <c r="AS432" s="131"/>
      <c r="AT432" s="131"/>
      <c r="AU432" s="131"/>
      <c r="AV432" s="131"/>
      <c r="AW432" s="131"/>
      <c r="AX432" s="131"/>
      <c r="AY432" s="131"/>
      <c r="AZ432" s="131"/>
      <c r="BA432" s="131"/>
      <c r="BB432" s="131"/>
      <c r="BC432" s="131"/>
      <c r="BD432" s="131"/>
      <c r="BE432" s="131"/>
      <c r="BF432" s="131"/>
    </row>
    <row r="433" spans="25:58">
      <c r="Y433" s="131"/>
      <c r="Z433" s="131"/>
      <c r="AA433" s="131"/>
      <c r="AB433" s="131"/>
      <c r="AC433" s="131"/>
      <c r="AD433" s="131"/>
      <c r="AE433" s="131"/>
      <c r="AF433" s="131"/>
      <c r="AG433" s="131"/>
      <c r="AH433" s="131"/>
      <c r="AI433" s="131"/>
      <c r="AJ433" s="131"/>
      <c r="AK433" s="131"/>
      <c r="AL433" s="131"/>
      <c r="AM433" s="131"/>
      <c r="AN433" s="131"/>
      <c r="AO433" s="131"/>
      <c r="AP433" s="131"/>
      <c r="AQ433" s="131"/>
      <c r="AR433" s="131"/>
      <c r="AS433" s="131"/>
      <c r="AT433" s="131"/>
      <c r="AU433" s="131"/>
      <c r="AV433" s="131"/>
      <c r="AW433" s="131"/>
      <c r="AX433" s="131"/>
      <c r="AY433" s="131"/>
      <c r="AZ433" s="131"/>
      <c r="BA433" s="131"/>
      <c r="BB433" s="131"/>
      <c r="BC433" s="131"/>
      <c r="BD433" s="131"/>
      <c r="BE433" s="131"/>
      <c r="BF433" s="131"/>
    </row>
    <row r="434" spans="25:58">
      <c r="Y434" s="131"/>
      <c r="Z434" s="131"/>
      <c r="AA434" s="131"/>
      <c r="AB434" s="131"/>
      <c r="AC434" s="131"/>
      <c r="AD434" s="131"/>
      <c r="AE434" s="131"/>
      <c r="AF434" s="131"/>
      <c r="AG434" s="131"/>
      <c r="AH434" s="131"/>
      <c r="AI434" s="131"/>
      <c r="AJ434" s="131"/>
      <c r="AK434" s="131"/>
      <c r="AL434" s="131"/>
      <c r="AM434" s="131"/>
      <c r="AN434" s="131"/>
      <c r="AO434" s="131"/>
      <c r="AP434" s="131"/>
      <c r="AQ434" s="131"/>
      <c r="AR434" s="131"/>
      <c r="AS434" s="131"/>
      <c r="AT434" s="131"/>
      <c r="AU434" s="131"/>
      <c r="AV434" s="131"/>
      <c r="AW434" s="131"/>
      <c r="AX434" s="131"/>
      <c r="AY434" s="131"/>
      <c r="AZ434" s="131"/>
      <c r="BA434" s="131"/>
      <c r="BB434" s="131"/>
      <c r="BC434" s="131"/>
      <c r="BD434" s="131"/>
      <c r="BE434" s="131"/>
      <c r="BF434" s="131"/>
    </row>
    <row r="435" spans="25:58">
      <c r="Y435" s="131"/>
      <c r="Z435" s="131"/>
      <c r="AA435" s="131"/>
      <c r="AB435" s="131"/>
      <c r="AC435" s="131"/>
      <c r="AD435" s="131"/>
      <c r="AE435" s="131"/>
      <c r="AF435" s="131"/>
      <c r="AG435" s="131"/>
      <c r="AH435" s="131"/>
      <c r="AI435" s="131"/>
      <c r="AJ435" s="131"/>
      <c r="AK435" s="131"/>
      <c r="AL435" s="131"/>
      <c r="AM435" s="131"/>
      <c r="AN435" s="131"/>
      <c r="AO435" s="131"/>
      <c r="AP435" s="131"/>
      <c r="AQ435" s="131"/>
      <c r="AR435" s="131"/>
      <c r="AS435" s="131"/>
      <c r="AT435" s="131"/>
      <c r="AU435" s="131"/>
      <c r="AV435" s="131"/>
      <c r="AW435" s="131"/>
      <c r="AX435" s="131"/>
      <c r="AY435" s="131"/>
      <c r="AZ435" s="131"/>
      <c r="BA435" s="131"/>
      <c r="BB435" s="131"/>
      <c r="BC435" s="131"/>
      <c r="BD435" s="131"/>
      <c r="BE435" s="131"/>
      <c r="BF435" s="131"/>
    </row>
    <row r="436" spans="25:58">
      <c r="Y436" s="131"/>
      <c r="Z436" s="131"/>
      <c r="AA436" s="131"/>
      <c r="AB436" s="131"/>
      <c r="AC436" s="131"/>
      <c r="AD436" s="131"/>
      <c r="AE436" s="131"/>
      <c r="AF436" s="131"/>
      <c r="AG436" s="131"/>
      <c r="AH436" s="131"/>
      <c r="AI436" s="131"/>
      <c r="AJ436" s="131"/>
      <c r="AK436" s="131"/>
      <c r="AL436" s="131"/>
      <c r="AM436" s="131"/>
      <c r="AN436" s="131"/>
      <c r="AO436" s="131"/>
      <c r="AP436" s="131"/>
      <c r="AQ436" s="131"/>
      <c r="AR436" s="131"/>
      <c r="AS436" s="131"/>
      <c r="AT436" s="131"/>
      <c r="AU436" s="131"/>
      <c r="AV436" s="131"/>
      <c r="AW436" s="131"/>
      <c r="AX436" s="131"/>
      <c r="AY436" s="131"/>
      <c r="AZ436" s="131"/>
      <c r="BA436" s="131"/>
      <c r="BB436" s="131"/>
      <c r="BC436" s="131"/>
      <c r="BD436" s="131"/>
      <c r="BE436" s="131"/>
      <c r="BF436" s="131"/>
    </row>
    <row r="437" spans="25:58">
      <c r="Y437" s="131"/>
      <c r="Z437" s="131"/>
      <c r="AA437" s="131"/>
      <c r="AB437" s="131"/>
      <c r="AC437" s="131"/>
      <c r="AD437" s="131"/>
      <c r="AE437" s="131"/>
      <c r="AF437" s="131"/>
      <c r="AG437" s="131"/>
      <c r="AH437" s="131"/>
      <c r="AI437" s="131"/>
      <c r="AJ437" s="131"/>
      <c r="AK437" s="131"/>
      <c r="AL437" s="131"/>
      <c r="AM437" s="131"/>
      <c r="AN437" s="131"/>
      <c r="AO437" s="131"/>
      <c r="AP437" s="131"/>
      <c r="AQ437" s="131"/>
      <c r="AR437" s="131"/>
      <c r="AS437" s="131"/>
      <c r="AT437" s="131"/>
      <c r="AU437" s="131"/>
      <c r="AV437" s="131"/>
      <c r="AW437" s="131"/>
      <c r="AX437" s="131"/>
      <c r="AY437" s="131"/>
      <c r="AZ437" s="131"/>
      <c r="BA437" s="131"/>
      <c r="BB437" s="131"/>
      <c r="BC437" s="131"/>
      <c r="BD437" s="131"/>
      <c r="BE437" s="131"/>
      <c r="BF437" s="131"/>
    </row>
    <row r="438" spans="25:58">
      <c r="Y438" s="131"/>
      <c r="Z438" s="131"/>
      <c r="AA438" s="131"/>
      <c r="AB438" s="131"/>
      <c r="AC438" s="131"/>
      <c r="AD438" s="131"/>
      <c r="AE438" s="131"/>
      <c r="AF438" s="131"/>
      <c r="AG438" s="131"/>
      <c r="AH438" s="131"/>
      <c r="AI438" s="131"/>
      <c r="AJ438" s="131"/>
      <c r="AK438" s="131"/>
      <c r="AL438" s="131"/>
      <c r="AM438" s="131"/>
      <c r="AN438" s="131"/>
      <c r="AO438" s="131"/>
      <c r="AP438" s="131"/>
      <c r="AQ438" s="131"/>
      <c r="AR438" s="131"/>
      <c r="AS438" s="131"/>
      <c r="AT438" s="131"/>
      <c r="AU438" s="131"/>
      <c r="AV438" s="131"/>
      <c r="AW438" s="131"/>
      <c r="AX438" s="131"/>
      <c r="AY438" s="131"/>
      <c r="AZ438" s="131"/>
      <c r="BA438" s="131"/>
      <c r="BB438" s="131"/>
      <c r="BC438" s="131"/>
      <c r="BD438" s="131"/>
      <c r="BE438" s="131"/>
      <c r="BF438" s="131"/>
    </row>
    <row r="439" spans="25:58">
      <c r="Y439" s="131"/>
      <c r="Z439" s="131"/>
      <c r="AA439" s="131"/>
      <c r="AB439" s="131"/>
      <c r="AC439" s="131"/>
      <c r="AD439" s="131"/>
      <c r="AE439" s="131"/>
      <c r="AF439" s="131"/>
      <c r="AG439" s="131"/>
      <c r="AH439" s="131"/>
      <c r="AI439" s="131"/>
      <c r="AJ439" s="131"/>
      <c r="AK439" s="131"/>
      <c r="AL439" s="131"/>
      <c r="AM439" s="131"/>
      <c r="AN439" s="131"/>
      <c r="AO439" s="131"/>
      <c r="AP439" s="131"/>
      <c r="AQ439" s="131"/>
      <c r="AR439" s="131"/>
      <c r="AS439" s="131"/>
      <c r="AT439" s="131"/>
      <c r="AU439" s="131"/>
      <c r="AV439" s="131"/>
      <c r="AW439" s="131"/>
      <c r="AX439" s="131"/>
      <c r="AY439" s="131"/>
      <c r="AZ439" s="131"/>
      <c r="BA439" s="131"/>
      <c r="BB439" s="131"/>
      <c r="BC439" s="131"/>
      <c r="BD439" s="131"/>
      <c r="BE439" s="131"/>
      <c r="BF439" s="131"/>
    </row>
    <row r="440" spans="25:58">
      <c r="Y440" s="131"/>
      <c r="Z440" s="131"/>
      <c r="AA440" s="131"/>
      <c r="AB440" s="131"/>
      <c r="AC440" s="131"/>
      <c r="AD440" s="131"/>
      <c r="AE440" s="131"/>
      <c r="AF440" s="131"/>
      <c r="AG440" s="131"/>
      <c r="AH440" s="131"/>
      <c r="AI440" s="131"/>
      <c r="AJ440" s="131"/>
      <c r="AK440" s="131"/>
      <c r="AL440" s="131"/>
      <c r="AM440" s="131"/>
      <c r="AN440" s="131"/>
      <c r="AO440" s="131"/>
      <c r="AP440" s="131"/>
      <c r="AQ440" s="131"/>
      <c r="AR440" s="131"/>
      <c r="AS440" s="131"/>
      <c r="AT440" s="131"/>
      <c r="AU440" s="131"/>
      <c r="AV440" s="131"/>
      <c r="AW440" s="131"/>
      <c r="AX440" s="131"/>
      <c r="AY440" s="131"/>
      <c r="AZ440" s="131"/>
      <c r="BA440" s="131"/>
      <c r="BB440" s="131"/>
      <c r="BC440" s="131"/>
      <c r="BD440" s="131"/>
      <c r="BE440" s="131"/>
      <c r="BF440" s="131"/>
    </row>
    <row r="441" spans="25:58">
      <c r="Y441" s="131"/>
      <c r="Z441" s="131"/>
      <c r="AA441" s="131"/>
      <c r="AB441" s="131"/>
      <c r="AC441" s="131"/>
      <c r="AD441" s="131"/>
      <c r="AE441" s="131"/>
      <c r="AF441" s="131"/>
      <c r="AG441" s="131"/>
      <c r="AH441" s="131"/>
      <c r="AI441" s="131"/>
      <c r="AJ441" s="131"/>
      <c r="AK441" s="131"/>
      <c r="AL441" s="131"/>
      <c r="AM441" s="131"/>
      <c r="AN441" s="131"/>
      <c r="AO441" s="131"/>
      <c r="AP441" s="131"/>
      <c r="AQ441" s="131"/>
      <c r="AR441" s="131"/>
      <c r="AS441" s="131"/>
      <c r="AT441" s="131"/>
      <c r="AU441" s="131"/>
      <c r="AV441" s="131"/>
      <c r="AW441" s="131"/>
      <c r="AX441" s="131"/>
      <c r="AY441" s="131"/>
      <c r="AZ441" s="131"/>
      <c r="BA441" s="131"/>
      <c r="BB441" s="131"/>
      <c r="BC441" s="131"/>
      <c r="BD441" s="131"/>
      <c r="BE441" s="131"/>
      <c r="BF441" s="131"/>
    </row>
    <row r="442" spans="25:58">
      <c r="Y442" s="131"/>
      <c r="Z442" s="131"/>
      <c r="AA442" s="131"/>
      <c r="AB442" s="131"/>
      <c r="AC442" s="131"/>
      <c r="AD442" s="131"/>
      <c r="AE442" s="131"/>
      <c r="AF442" s="131"/>
      <c r="AG442" s="131"/>
      <c r="AH442" s="131"/>
      <c r="AI442" s="131"/>
      <c r="AJ442" s="131"/>
      <c r="AK442" s="131"/>
      <c r="AL442" s="131"/>
      <c r="AM442" s="131"/>
      <c r="AN442" s="131"/>
      <c r="AO442" s="131"/>
      <c r="AP442" s="131"/>
      <c r="AQ442" s="131"/>
      <c r="AR442" s="131"/>
      <c r="AS442" s="131"/>
      <c r="AT442" s="131"/>
      <c r="AU442" s="131"/>
      <c r="AV442" s="131"/>
      <c r="AW442" s="131"/>
      <c r="AX442" s="131"/>
      <c r="AY442" s="131"/>
      <c r="AZ442" s="131"/>
      <c r="BA442" s="131"/>
      <c r="BB442" s="131"/>
      <c r="BC442" s="131"/>
      <c r="BD442" s="131"/>
      <c r="BE442" s="131"/>
      <c r="BF442" s="131"/>
    </row>
    <row r="443" spans="25:58">
      <c r="Y443" s="131"/>
      <c r="Z443" s="131"/>
      <c r="AA443" s="131"/>
      <c r="AB443" s="131"/>
      <c r="AC443" s="131"/>
      <c r="AD443" s="131"/>
      <c r="AE443" s="131"/>
      <c r="AF443" s="131"/>
      <c r="AG443" s="131"/>
      <c r="AH443" s="131"/>
      <c r="AI443" s="131"/>
      <c r="AJ443" s="131"/>
      <c r="AK443" s="131"/>
      <c r="AL443" s="131"/>
      <c r="AM443" s="131"/>
      <c r="AN443" s="131"/>
      <c r="AO443" s="131"/>
      <c r="AP443" s="131"/>
      <c r="AQ443" s="131"/>
      <c r="AR443" s="131"/>
      <c r="AS443" s="131"/>
      <c r="AT443" s="131"/>
      <c r="AU443" s="131"/>
      <c r="AV443" s="131"/>
      <c r="AW443" s="131"/>
      <c r="AX443" s="131"/>
      <c r="AY443" s="131"/>
      <c r="AZ443" s="131"/>
      <c r="BA443" s="131"/>
      <c r="BB443" s="131"/>
      <c r="BC443" s="131"/>
      <c r="BD443" s="131"/>
      <c r="BE443" s="131"/>
      <c r="BF443" s="131"/>
    </row>
    <row r="444" spans="25:58">
      <c r="Y444" s="131"/>
      <c r="Z444" s="131"/>
      <c r="AA444" s="131"/>
      <c r="AB444" s="131"/>
      <c r="AC444" s="131"/>
      <c r="AD444" s="131"/>
      <c r="AE444" s="131"/>
      <c r="AF444" s="131"/>
      <c r="AG444" s="131"/>
      <c r="AH444" s="131"/>
      <c r="AI444" s="131"/>
      <c r="AJ444" s="131"/>
      <c r="AK444" s="131"/>
      <c r="AL444" s="131"/>
      <c r="AM444" s="131"/>
      <c r="AN444" s="131"/>
      <c r="AO444" s="131"/>
      <c r="AP444" s="131"/>
      <c r="AQ444" s="131"/>
      <c r="AR444" s="131"/>
      <c r="AS444" s="131"/>
      <c r="AT444" s="131"/>
      <c r="AU444" s="131"/>
      <c r="AV444" s="131"/>
      <c r="AW444" s="131"/>
      <c r="AX444" s="131"/>
      <c r="AY444" s="131"/>
      <c r="AZ444" s="131"/>
      <c r="BA444" s="131"/>
      <c r="BB444" s="131"/>
      <c r="BC444" s="131"/>
      <c r="BD444" s="131"/>
      <c r="BE444" s="131"/>
      <c r="BF444" s="131"/>
    </row>
    <row r="445" spans="25:58">
      <c r="Y445" s="131"/>
      <c r="Z445" s="131"/>
      <c r="AA445" s="131"/>
      <c r="AB445" s="131"/>
      <c r="AC445" s="131"/>
      <c r="AD445" s="131"/>
      <c r="AE445" s="131"/>
      <c r="AF445" s="131"/>
      <c r="AG445" s="131"/>
      <c r="AH445" s="131"/>
      <c r="AI445" s="131"/>
      <c r="AJ445" s="131"/>
      <c r="AK445" s="131"/>
      <c r="AL445" s="131"/>
      <c r="AM445" s="131"/>
      <c r="AN445" s="131"/>
      <c r="AO445" s="131"/>
      <c r="AP445" s="131"/>
      <c r="AQ445" s="131"/>
      <c r="AR445" s="131"/>
      <c r="AS445" s="131"/>
      <c r="AT445" s="131"/>
      <c r="AU445" s="131"/>
      <c r="AV445" s="131"/>
      <c r="AW445" s="131"/>
      <c r="AX445" s="131"/>
      <c r="AY445" s="131"/>
      <c r="AZ445" s="131"/>
      <c r="BA445" s="131"/>
      <c r="BB445" s="131"/>
      <c r="BC445" s="131"/>
      <c r="BD445" s="131"/>
      <c r="BE445" s="131"/>
      <c r="BF445" s="131"/>
    </row>
    <row r="446" spans="25:58">
      <c r="Y446" s="131"/>
      <c r="Z446" s="131"/>
      <c r="AA446" s="131"/>
      <c r="AB446" s="131"/>
      <c r="AC446" s="131"/>
      <c r="AD446" s="131"/>
      <c r="AE446" s="131"/>
      <c r="AF446" s="131"/>
      <c r="AG446" s="131"/>
      <c r="AH446" s="131"/>
      <c r="AI446" s="131"/>
      <c r="AJ446" s="131"/>
      <c r="AK446" s="131"/>
      <c r="AL446" s="131"/>
      <c r="AM446" s="131"/>
      <c r="AN446" s="131"/>
      <c r="AO446" s="131"/>
      <c r="AP446" s="131"/>
      <c r="AQ446" s="131"/>
      <c r="AR446" s="131"/>
      <c r="AS446" s="131"/>
      <c r="AT446" s="131"/>
      <c r="AU446" s="131"/>
      <c r="AV446" s="131"/>
      <c r="AW446" s="131"/>
      <c r="AX446" s="131"/>
      <c r="AY446" s="131"/>
      <c r="AZ446" s="131"/>
      <c r="BA446" s="131"/>
      <c r="BB446" s="131"/>
      <c r="BC446" s="131"/>
      <c r="BD446" s="131"/>
      <c r="BE446" s="131"/>
      <c r="BF446" s="131"/>
    </row>
    <row r="447" spans="25:58">
      <c r="Y447" s="131"/>
      <c r="Z447" s="131"/>
      <c r="AA447" s="131"/>
      <c r="AB447" s="131"/>
      <c r="AC447" s="131"/>
      <c r="AD447" s="131"/>
      <c r="AE447" s="131"/>
      <c r="AF447" s="131"/>
      <c r="AG447" s="131"/>
      <c r="AH447" s="131"/>
      <c r="AI447" s="131"/>
      <c r="AJ447" s="131"/>
      <c r="AK447" s="131"/>
      <c r="AL447" s="131"/>
      <c r="AM447" s="131"/>
      <c r="AN447" s="131"/>
      <c r="AO447" s="131"/>
      <c r="AP447" s="131"/>
      <c r="AQ447" s="131"/>
      <c r="AR447" s="131"/>
      <c r="AS447" s="131"/>
      <c r="AT447" s="131"/>
      <c r="AU447" s="131"/>
      <c r="AV447" s="131"/>
      <c r="AW447" s="131"/>
      <c r="AX447" s="131"/>
      <c r="AY447" s="131"/>
      <c r="AZ447" s="131"/>
      <c r="BA447" s="131"/>
      <c r="BB447" s="131"/>
      <c r="BC447" s="131"/>
      <c r="BD447" s="131"/>
      <c r="BE447" s="131"/>
      <c r="BF447" s="131"/>
    </row>
    <row r="448" spans="25:58">
      <c r="Y448" s="131"/>
      <c r="Z448" s="131"/>
      <c r="AA448" s="131"/>
      <c r="AB448" s="131"/>
      <c r="AC448" s="131"/>
      <c r="AD448" s="131"/>
      <c r="AE448" s="131"/>
      <c r="AF448" s="131"/>
      <c r="AG448" s="131"/>
      <c r="AH448" s="131"/>
      <c r="AI448" s="131"/>
      <c r="AJ448" s="131"/>
      <c r="AK448" s="131"/>
      <c r="AL448" s="131"/>
      <c r="AM448" s="131"/>
      <c r="AN448" s="131"/>
      <c r="AO448" s="131"/>
      <c r="AP448" s="131"/>
      <c r="AQ448" s="131"/>
      <c r="AR448" s="131"/>
      <c r="AS448" s="131"/>
      <c r="AT448" s="131"/>
      <c r="AU448" s="131"/>
      <c r="AV448" s="131"/>
      <c r="AW448" s="131"/>
      <c r="AX448" s="131"/>
      <c r="AY448" s="131"/>
      <c r="AZ448" s="131"/>
      <c r="BA448" s="131"/>
      <c r="BB448" s="131"/>
      <c r="BC448" s="131"/>
      <c r="BD448" s="131"/>
      <c r="BE448" s="131"/>
      <c r="BF448" s="131"/>
    </row>
    <row r="449" spans="25:58">
      <c r="Y449" s="131"/>
      <c r="Z449" s="131"/>
      <c r="AA449" s="131"/>
      <c r="AB449" s="131"/>
      <c r="AC449" s="131"/>
      <c r="AD449" s="131"/>
      <c r="AE449" s="131"/>
      <c r="AF449" s="131"/>
      <c r="AG449" s="131"/>
      <c r="AH449" s="131"/>
      <c r="AI449" s="131"/>
      <c r="AJ449" s="131"/>
      <c r="AK449" s="131"/>
      <c r="AL449" s="131"/>
      <c r="AM449" s="131"/>
      <c r="AN449" s="131"/>
      <c r="AO449" s="131"/>
      <c r="AP449" s="131"/>
      <c r="AQ449" s="131"/>
      <c r="AR449" s="131"/>
      <c r="AS449" s="131"/>
      <c r="AT449" s="131"/>
      <c r="AU449" s="131"/>
      <c r="AV449" s="131"/>
      <c r="AW449" s="131"/>
      <c r="AX449" s="131"/>
      <c r="AY449" s="131"/>
      <c r="AZ449" s="131"/>
      <c r="BA449" s="131"/>
      <c r="BB449" s="131"/>
      <c r="BC449" s="131"/>
      <c r="BD449" s="131"/>
      <c r="BE449" s="131"/>
      <c r="BF449" s="131"/>
    </row>
    <row r="450" spans="25:58">
      <c r="Y450" s="131"/>
      <c r="Z450" s="131"/>
      <c r="AA450" s="131"/>
      <c r="AB450" s="131"/>
      <c r="AC450" s="131"/>
      <c r="AD450" s="131"/>
      <c r="AE450" s="131"/>
      <c r="AF450" s="131"/>
      <c r="AG450" s="131"/>
      <c r="AH450" s="131"/>
      <c r="AI450" s="131"/>
      <c r="AJ450" s="131"/>
      <c r="AK450" s="131"/>
      <c r="AL450" s="131"/>
      <c r="AM450" s="131"/>
      <c r="AN450" s="131"/>
      <c r="AO450" s="131"/>
      <c r="AP450" s="131"/>
      <c r="AQ450" s="131"/>
      <c r="AR450" s="131"/>
      <c r="AS450" s="131"/>
      <c r="AT450" s="131"/>
      <c r="AU450" s="131"/>
      <c r="AV450" s="131"/>
      <c r="AW450" s="131"/>
      <c r="AX450" s="131"/>
      <c r="AY450" s="131"/>
      <c r="AZ450" s="131"/>
      <c r="BA450" s="131"/>
      <c r="BB450" s="131"/>
      <c r="BC450" s="131"/>
      <c r="BD450" s="131"/>
      <c r="BE450" s="131"/>
      <c r="BF450" s="131"/>
    </row>
    <row r="451" spans="25:58">
      <c r="Y451" s="131"/>
      <c r="Z451" s="131"/>
      <c r="AA451" s="131"/>
      <c r="AB451" s="131"/>
      <c r="AC451" s="131"/>
      <c r="AD451" s="131"/>
      <c r="AE451" s="131"/>
      <c r="AF451" s="131"/>
      <c r="AG451" s="131"/>
      <c r="AH451" s="131"/>
      <c r="AI451" s="131"/>
      <c r="AJ451" s="131"/>
      <c r="AK451" s="131"/>
      <c r="AL451" s="131"/>
      <c r="AM451" s="131"/>
      <c r="AN451" s="131"/>
      <c r="AO451" s="131"/>
      <c r="AP451" s="131"/>
      <c r="AQ451" s="131"/>
      <c r="AR451" s="131"/>
      <c r="AS451" s="131"/>
      <c r="AT451" s="131"/>
      <c r="AU451" s="131"/>
      <c r="AV451" s="131"/>
      <c r="AW451" s="131"/>
      <c r="AX451" s="131"/>
      <c r="AY451" s="131"/>
      <c r="AZ451" s="131"/>
      <c r="BA451" s="131"/>
      <c r="BB451" s="131"/>
      <c r="BC451" s="131"/>
      <c r="BD451" s="131"/>
      <c r="BE451" s="131"/>
      <c r="BF451" s="131"/>
    </row>
    <row r="452" spans="25:58">
      <c r="Y452" s="131"/>
      <c r="Z452" s="131"/>
      <c r="AA452" s="131"/>
      <c r="AB452" s="131"/>
      <c r="AC452" s="131"/>
      <c r="AD452" s="131"/>
      <c r="AE452" s="131"/>
      <c r="AF452" s="131"/>
      <c r="AG452" s="131"/>
      <c r="AH452" s="131"/>
      <c r="AI452" s="131"/>
      <c r="AJ452" s="131"/>
      <c r="AK452" s="131"/>
      <c r="AL452" s="131"/>
      <c r="AM452" s="131"/>
      <c r="AN452" s="131"/>
      <c r="AO452" s="131"/>
      <c r="AP452" s="131"/>
      <c r="AQ452" s="131"/>
      <c r="AR452" s="131"/>
      <c r="AS452" s="131"/>
      <c r="AT452" s="131"/>
      <c r="AU452" s="131"/>
      <c r="AV452" s="131"/>
      <c r="AW452" s="131"/>
      <c r="AX452" s="131"/>
      <c r="AY452" s="131"/>
      <c r="AZ452" s="131"/>
      <c r="BA452" s="131"/>
      <c r="BB452" s="131"/>
      <c r="BC452" s="131"/>
      <c r="BD452" s="131"/>
      <c r="BE452" s="131"/>
      <c r="BF452" s="131"/>
    </row>
    <row r="453" spans="25:58">
      <c r="Y453" s="131"/>
      <c r="Z453" s="131"/>
      <c r="AA453" s="131"/>
      <c r="AB453" s="131"/>
      <c r="AC453" s="131"/>
      <c r="AD453" s="131"/>
      <c r="AE453" s="131"/>
      <c r="AF453" s="131"/>
      <c r="AG453" s="131"/>
      <c r="AH453" s="131"/>
      <c r="AI453" s="131"/>
      <c r="AJ453" s="131"/>
      <c r="AK453" s="131"/>
      <c r="AL453" s="131"/>
      <c r="AM453" s="131"/>
      <c r="AN453" s="131"/>
      <c r="AO453" s="131"/>
      <c r="AP453" s="131"/>
      <c r="AQ453" s="131"/>
      <c r="AR453" s="131"/>
      <c r="AS453" s="131"/>
      <c r="AT453" s="131"/>
      <c r="AU453" s="131"/>
      <c r="AV453" s="131"/>
      <c r="AW453" s="131"/>
      <c r="AX453" s="131"/>
      <c r="AY453" s="131"/>
      <c r="AZ453" s="131"/>
      <c r="BA453" s="131"/>
      <c r="BB453" s="131"/>
      <c r="BC453" s="131"/>
      <c r="BD453" s="131"/>
      <c r="BE453" s="131"/>
      <c r="BF453" s="131"/>
    </row>
    <row r="454" spans="25:58">
      <c r="Y454" s="131"/>
      <c r="Z454" s="131"/>
      <c r="AA454" s="131"/>
      <c r="AB454" s="131"/>
      <c r="AC454" s="131"/>
      <c r="AD454" s="131"/>
      <c r="AE454" s="131"/>
      <c r="AF454" s="131"/>
      <c r="AG454" s="131"/>
      <c r="AH454" s="131"/>
      <c r="AI454" s="131"/>
      <c r="AJ454" s="131"/>
      <c r="AK454" s="131"/>
      <c r="AL454" s="131"/>
      <c r="AM454" s="131"/>
      <c r="AN454" s="131"/>
      <c r="AO454" s="131"/>
      <c r="AP454" s="131"/>
      <c r="AQ454" s="131"/>
      <c r="AR454" s="131"/>
      <c r="AS454" s="131"/>
      <c r="AT454" s="131"/>
      <c r="AU454" s="131"/>
      <c r="AV454" s="131"/>
      <c r="AW454" s="131"/>
      <c r="AX454" s="131"/>
      <c r="AY454" s="131"/>
      <c r="AZ454" s="131"/>
      <c r="BA454" s="131"/>
      <c r="BB454" s="131"/>
      <c r="BC454" s="131"/>
      <c r="BD454" s="131"/>
      <c r="BE454" s="131"/>
      <c r="BF454" s="131"/>
    </row>
    <row r="455" spans="25:58">
      <c r="Y455" s="131"/>
      <c r="Z455" s="131"/>
      <c r="AA455" s="131"/>
      <c r="AB455" s="131"/>
      <c r="AC455" s="131"/>
      <c r="AD455" s="131"/>
      <c r="AE455" s="131"/>
      <c r="AF455" s="131"/>
      <c r="AG455" s="131"/>
      <c r="AH455" s="131"/>
      <c r="AI455" s="131"/>
      <c r="AJ455" s="131"/>
      <c r="AK455" s="131"/>
      <c r="AL455" s="131"/>
      <c r="AM455" s="131"/>
      <c r="AN455" s="131"/>
      <c r="AO455" s="131"/>
      <c r="AP455" s="131"/>
      <c r="AQ455" s="131"/>
      <c r="AR455" s="131"/>
      <c r="AS455" s="131"/>
      <c r="AT455" s="131"/>
      <c r="AU455" s="131"/>
      <c r="AV455" s="131"/>
      <c r="AW455" s="131"/>
      <c r="AX455" s="131"/>
      <c r="AY455" s="131"/>
      <c r="AZ455" s="131"/>
      <c r="BA455" s="131"/>
      <c r="BB455" s="131"/>
      <c r="BC455" s="131"/>
      <c r="BD455" s="131"/>
      <c r="BE455" s="131"/>
      <c r="BF455" s="131"/>
    </row>
    <row r="456" spans="25:58">
      <c r="Y456" s="131"/>
      <c r="Z456" s="131"/>
      <c r="AA456" s="131"/>
      <c r="AB456" s="131"/>
      <c r="AC456" s="131"/>
      <c r="AD456" s="131"/>
      <c r="AE456" s="131"/>
      <c r="AF456" s="131"/>
      <c r="AG456" s="131"/>
      <c r="AH456" s="131"/>
      <c r="AI456" s="131"/>
      <c r="AJ456" s="131"/>
      <c r="AK456" s="131"/>
      <c r="AL456" s="131"/>
      <c r="AM456" s="131"/>
      <c r="AN456" s="131"/>
      <c r="AO456" s="131"/>
      <c r="AP456" s="131"/>
      <c r="AQ456" s="131"/>
      <c r="AR456" s="131"/>
      <c r="AS456" s="131"/>
      <c r="AT456" s="131"/>
      <c r="AU456" s="131"/>
      <c r="AV456" s="131"/>
      <c r="AW456" s="131"/>
      <c r="AX456" s="131"/>
      <c r="AY456" s="131"/>
      <c r="AZ456" s="131"/>
      <c r="BA456" s="131"/>
      <c r="BB456" s="131"/>
      <c r="BC456" s="131"/>
      <c r="BD456" s="131"/>
      <c r="BE456" s="131"/>
      <c r="BF456" s="131"/>
    </row>
    <row r="457" spans="25:58">
      <c r="Y457" s="131"/>
      <c r="Z457" s="131"/>
      <c r="AA457" s="131"/>
      <c r="AB457" s="131"/>
      <c r="AC457" s="131"/>
      <c r="AD457" s="131"/>
      <c r="AE457" s="131"/>
      <c r="AF457" s="131"/>
      <c r="AG457" s="131"/>
      <c r="AH457" s="131"/>
      <c r="AI457" s="131"/>
      <c r="AJ457" s="131"/>
      <c r="AK457" s="131"/>
      <c r="AL457" s="131"/>
      <c r="AM457" s="131"/>
      <c r="AN457" s="131"/>
      <c r="AO457" s="131"/>
      <c r="AP457" s="131"/>
      <c r="AQ457" s="131"/>
      <c r="AR457" s="131"/>
      <c r="AS457" s="131"/>
      <c r="AT457" s="131"/>
      <c r="AU457" s="131"/>
      <c r="AV457" s="131"/>
      <c r="AW457" s="131"/>
      <c r="AX457" s="131"/>
      <c r="AY457" s="131"/>
      <c r="AZ457" s="131"/>
      <c r="BA457" s="131"/>
      <c r="BB457" s="131"/>
      <c r="BC457" s="131"/>
      <c r="BD457" s="131"/>
      <c r="BE457" s="131"/>
      <c r="BF457" s="131"/>
    </row>
    <row r="458" spans="25:58">
      <c r="Y458" s="131"/>
      <c r="Z458" s="131"/>
      <c r="AA458" s="131"/>
      <c r="AB458" s="131"/>
      <c r="AC458" s="131"/>
      <c r="AD458" s="131"/>
      <c r="AE458" s="131"/>
      <c r="AF458" s="131"/>
      <c r="AG458" s="131"/>
      <c r="AH458" s="131"/>
      <c r="AI458" s="131"/>
      <c r="AJ458" s="131"/>
      <c r="AK458" s="131"/>
      <c r="AL458" s="131"/>
      <c r="AM458" s="131"/>
      <c r="AN458" s="131"/>
      <c r="AO458" s="131"/>
      <c r="AP458" s="131"/>
      <c r="AQ458" s="131"/>
      <c r="AR458" s="131"/>
      <c r="AS458" s="131"/>
      <c r="AT458" s="131"/>
      <c r="AU458" s="131"/>
      <c r="AV458" s="131"/>
      <c r="AW458" s="131"/>
      <c r="AX458" s="131"/>
      <c r="AY458" s="131"/>
      <c r="AZ458" s="131"/>
      <c r="BA458" s="131"/>
      <c r="BB458" s="131"/>
      <c r="BC458" s="131"/>
      <c r="BD458" s="131"/>
      <c r="BE458" s="131"/>
      <c r="BF458" s="131"/>
    </row>
    <row r="459" spans="25:58">
      <c r="Y459" s="131"/>
      <c r="Z459" s="131"/>
      <c r="AA459" s="131"/>
      <c r="AB459" s="131"/>
      <c r="AC459" s="131"/>
      <c r="AD459" s="131"/>
      <c r="AE459" s="131"/>
      <c r="AF459" s="131"/>
      <c r="AG459" s="131"/>
      <c r="AH459" s="131"/>
      <c r="AI459" s="131"/>
      <c r="AJ459" s="131"/>
      <c r="AK459" s="131"/>
      <c r="AL459" s="131"/>
      <c r="AM459" s="131"/>
      <c r="AN459" s="131"/>
      <c r="AO459" s="131"/>
      <c r="AP459" s="131"/>
      <c r="AQ459" s="131"/>
      <c r="AR459" s="131"/>
      <c r="AS459" s="131"/>
      <c r="AT459" s="131"/>
      <c r="AU459" s="131"/>
      <c r="AV459" s="131"/>
      <c r="AW459" s="131"/>
      <c r="AX459" s="131"/>
      <c r="AY459" s="131"/>
      <c r="AZ459" s="131"/>
      <c r="BA459" s="131"/>
      <c r="BB459" s="131"/>
      <c r="BC459" s="131"/>
      <c r="BD459" s="131"/>
      <c r="BE459" s="131"/>
      <c r="BF459" s="131"/>
    </row>
    <row r="460" spans="25:58">
      <c r="Y460" s="131"/>
      <c r="Z460" s="131"/>
      <c r="AA460" s="131"/>
      <c r="AB460" s="131"/>
      <c r="AC460" s="131"/>
      <c r="AD460" s="131"/>
      <c r="AE460" s="131"/>
      <c r="AF460" s="131"/>
      <c r="AG460" s="131"/>
      <c r="AH460" s="131"/>
      <c r="AI460" s="131"/>
      <c r="AJ460" s="131"/>
      <c r="AK460" s="131"/>
      <c r="AL460" s="131"/>
      <c r="AM460" s="131"/>
      <c r="AN460" s="131"/>
      <c r="AO460" s="131"/>
      <c r="AP460" s="131"/>
      <c r="AQ460" s="131"/>
      <c r="AR460" s="131"/>
      <c r="AS460" s="131"/>
      <c r="AT460" s="131"/>
      <c r="AU460" s="131"/>
      <c r="AV460" s="131"/>
      <c r="AW460" s="131"/>
      <c r="AX460" s="131"/>
      <c r="AY460" s="131"/>
      <c r="AZ460" s="131"/>
      <c r="BA460" s="131"/>
      <c r="BB460" s="131"/>
      <c r="BC460" s="131"/>
      <c r="BD460" s="131"/>
      <c r="BE460" s="131"/>
      <c r="BF460" s="131"/>
    </row>
    <row r="461" spans="25:58">
      <c r="Y461" s="131"/>
      <c r="Z461" s="131"/>
      <c r="AA461" s="131"/>
      <c r="AB461" s="131"/>
      <c r="AC461" s="131"/>
      <c r="AD461" s="131"/>
      <c r="AE461" s="131"/>
      <c r="AF461" s="131"/>
      <c r="AG461" s="131"/>
      <c r="AH461" s="131"/>
      <c r="AI461" s="131"/>
      <c r="AJ461" s="131"/>
      <c r="AK461" s="131"/>
      <c r="AL461" s="131"/>
      <c r="AM461" s="131"/>
      <c r="AN461" s="131"/>
      <c r="AO461" s="131"/>
      <c r="AP461" s="131"/>
      <c r="AQ461" s="131"/>
      <c r="AR461" s="131"/>
      <c r="AS461" s="131"/>
      <c r="AT461" s="131"/>
      <c r="AU461" s="131"/>
      <c r="AV461" s="131"/>
      <c r="AW461" s="131"/>
      <c r="AX461" s="131"/>
      <c r="AY461" s="131"/>
      <c r="AZ461" s="131"/>
      <c r="BA461" s="131"/>
      <c r="BB461" s="131"/>
      <c r="BC461" s="131"/>
      <c r="BD461" s="131"/>
      <c r="BE461" s="131"/>
      <c r="BF461" s="131"/>
    </row>
    <row r="462" spans="25:58">
      <c r="Y462" s="131"/>
      <c r="Z462" s="131"/>
      <c r="AA462" s="131"/>
      <c r="AB462" s="131"/>
      <c r="AC462" s="131"/>
      <c r="AD462" s="131"/>
      <c r="AE462" s="131"/>
      <c r="AF462" s="131"/>
      <c r="AG462" s="131"/>
      <c r="AH462" s="131"/>
      <c r="AI462" s="131"/>
      <c r="AJ462" s="131"/>
      <c r="AK462" s="131"/>
      <c r="AL462" s="131"/>
      <c r="AM462" s="131"/>
      <c r="AN462" s="131"/>
      <c r="AO462" s="131"/>
      <c r="AP462" s="131"/>
      <c r="AQ462" s="131"/>
      <c r="AR462" s="131"/>
      <c r="AS462" s="131"/>
      <c r="AT462" s="131"/>
      <c r="AU462" s="131"/>
      <c r="AV462" s="131"/>
      <c r="AW462" s="131"/>
      <c r="AX462" s="131"/>
      <c r="AY462" s="131"/>
      <c r="AZ462" s="131"/>
      <c r="BA462" s="131"/>
      <c r="BB462" s="131"/>
      <c r="BC462" s="131"/>
      <c r="BD462" s="131"/>
      <c r="BE462" s="131"/>
      <c r="BF462" s="131"/>
    </row>
    <row r="463" spans="25:58">
      <c r="Y463" s="131"/>
      <c r="Z463" s="131"/>
      <c r="AA463" s="131"/>
      <c r="AB463" s="131"/>
      <c r="AC463" s="131"/>
      <c r="AD463" s="131"/>
      <c r="AE463" s="131"/>
      <c r="AF463" s="131"/>
      <c r="AG463" s="131"/>
      <c r="AH463" s="131"/>
      <c r="AI463" s="131"/>
      <c r="AJ463" s="131"/>
      <c r="AK463" s="131"/>
      <c r="AL463" s="131"/>
      <c r="AM463" s="131"/>
      <c r="AN463" s="131"/>
      <c r="AO463" s="131"/>
      <c r="AP463" s="131"/>
      <c r="AQ463" s="131"/>
      <c r="AR463" s="131"/>
      <c r="AS463" s="131"/>
      <c r="AT463" s="131"/>
      <c r="AU463" s="131"/>
      <c r="AV463" s="131"/>
      <c r="AW463" s="131"/>
      <c r="AX463" s="131"/>
      <c r="AY463" s="131"/>
      <c r="AZ463" s="131"/>
      <c r="BA463" s="131"/>
      <c r="BB463" s="131"/>
      <c r="BC463" s="131"/>
      <c r="BD463" s="131"/>
      <c r="BE463" s="131"/>
      <c r="BF463" s="131"/>
    </row>
    <row r="464" spans="25:58">
      <c r="Y464" s="131"/>
      <c r="Z464" s="131"/>
      <c r="AA464" s="131"/>
      <c r="AB464" s="131"/>
      <c r="AC464" s="131"/>
      <c r="AD464" s="131"/>
      <c r="AE464" s="131"/>
      <c r="AF464" s="131"/>
      <c r="AG464" s="131"/>
      <c r="AH464" s="131"/>
      <c r="AI464" s="131"/>
      <c r="AJ464" s="131"/>
      <c r="AK464" s="131"/>
      <c r="AL464" s="131"/>
      <c r="AM464" s="131"/>
      <c r="AN464" s="131"/>
      <c r="AO464" s="131"/>
      <c r="AP464" s="131"/>
      <c r="AQ464" s="131"/>
      <c r="AR464" s="131"/>
      <c r="AS464" s="131"/>
      <c r="AT464" s="131"/>
      <c r="AU464" s="131"/>
      <c r="AV464" s="131"/>
      <c r="AW464" s="131"/>
      <c r="AX464" s="131"/>
      <c r="AY464" s="131"/>
      <c r="AZ464" s="131"/>
      <c r="BA464" s="131"/>
      <c r="BB464" s="131"/>
      <c r="BC464" s="131"/>
      <c r="BD464" s="131"/>
      <c r="BE464" s="131"/>
      <c r="BF464" s="131"/>
    </row>
    <row r="465" spans="25:58">
      <c r="Y465" s="131"/>
      <c r="Z465" s="131"/>
      <c r="AA465" s="131"/>
      <c r="AB465" s="131"/>
      <c r="AC465" s="131"/>
      <c r="AD465" s="131"/>
      <c r="AE465" s="131"/>
      <c r="AF465" s="131"/>
      <c r="AG465" s="131"/>
      <c r="AH465" s="131"/>
      <c r="AI465" s="131"/>
      <c r="AJ465" s="131"/>
      <c r="AK465" s="131"/>
      <c r="AL465" s="131"/>
      <c r="AM465" s="131"/>
      <c r="AN465" s="131"/>
      <c r="AO465" s="131"/>
      <c r="AP465" s="131"/>
      <c r="AQ465" s="131"/>
      <c r="AR465" s="131"/>
      <c r="AS465" s="131"/>
      <c r="AT465" s="131"/>
      <c r="AU465" s="131"/>
      <c r="AV465" s="131"/>
      <c r="AW465" s="131"/>
      <c r="AX465" s="131"/>
      <c r="AY465" s="131"/>
      <c r="AZ465" s="131"/>
      <c r="BA465" s="131"/>
      <c r="BB465" s="131"/>
      <c r="BC465" s="131"/>
      <c r="BD465" s="131"/>
      <c r="BE465" s="131"/>
      <c r="BF465" s="131"/>
    </row>
    <row r="466" spans="25:58">
      <c r="Y466" s="131"/>
      <c r="Z466" s="131"/>
      <c r="AA466" s="131"/>
      <c r="AB466" s="131"/>
      <c r="AC466" s="131"/>
      <c r="AD466" s="131"/>
      <c r="AE466" s="131"/>
      <c r="AF466" s="131"/>
      <c r="AG466" s="131"/>
      <c r="AH466" s="131"/>
      <c r="AI466" s="131"/>
      <c r="AJ466" s="131"/>
      <c r="AK466" s="131"/>
      <c r="AL466" s="131"/>
      <c r="AM466" s="131"/>
      <c r="AN466" s="131"/>
      <c r="AO466" s="131"/>
      <c r="AP466" s="131"/>
      <c r="AQ466" s="131"/>
      <c r="AR466" s="131"/>
      <c r="AS466" s="131"/>
      <c r="AT466" s="131"/>
      <c r="AU466" s="131"/>
      <c r="AV466" s="131"/>
      <c r="AW466" s="131"/>
      <c r="AX466" s="131"/>
      <c r="AY466" s="131"/>
      <c r="AZ466" s="131"/>
      <c r="BA466" s="131"/>
      <c r="BB466" s="131"/>
      <c r="BC466" s="131"/>
      <c r="BD466" s="131"/>
      <c r="BE466" s="131"/>
      <c r="BF466" s="131"/>
    </row>
    <row r="467" spans="25:58">
      <c r="Y467" s="131"/>
      <c r="Z467" s="131"/>
      <c r="AA467" s="131"/>
      <c r="AB467" s="131"/>
      <c r="AC467" s="131"/>
      <c r="AD467" s="131"/>
      <c r="AE467" s="131"/>
      <c r="AF467" s="131"/>
      <c r="AG467" s="131"/>
      <c r="AH467" s="131"/>
      <c r="AI467" s="131"/>
      <c r="AJ467" s="131"/>
      <c r="AK467" s="131"/>
      <c r="AL467" s="131"/>
      <c r="AM467" s="131"/>
      <c r="AN467" s="131"/>
      <c r="AO467" s="131"/>
      <c r="AP467" s="131"/>
      <c r="AQ467" s="131"/>
      <c r="AR467" s="131"/>
      <c r="AS467" s="131"/>
      <c r="AT467" s="131"/>
      <c r="AU467" s="131"/>
      <c r="AV467" s="131"/>
      <c r="AW467" s="131"/>
      <c r="AX467" s="131"/>
      <c r="AY467" s="131"/>
      <c r="AZ467" s="131"/>
      <c r="BA467" s="131"/>
      <c r="BB467" s="131"/>
      <c r="BC467" s="131"/>
      <c r="BD467" s="131"/>
      <c r="BE467" s="131"/>
      <c r="BF467" s="131"/>
    </row>
    <row r="468" spans="25:58">
      <c r="Y468" s="131"/>
      <c r="Z468" s="131"/>
      <c r="AA468" s="131"/>
      <c r="AB468" s="131"/>
      <c r="AC468" s="131"/>
      <c r="AD468" s="131"/>
      <c r="AE468" s="131"/>
      <c r="AF468" s="131"/>
      <c r="AG468" s="131"/>
      <c r="AH468" s="131"/>
      <c r="AI468" s="131"/>
      <c r="AJ468" s="131"/>
      <c r="AK468" s="131"/>
      <c r="AL468" s="131"/>
      <c r="AM468" s="131"/>
      <c r="AN468" s="131"/>
      <c r="AO468" s="131"/>
      <c r="AP468" s="131"/>
      <c r="AQ468" s="131"/>
      <c r="AR468" s="131"/>
      <c r="AS468" s="131"/>
      <c r="AT468" s="131"/>
      <c r="AU468" s="131"/>
      <c r="AV468" s="131"/>
      <c r="AW468" s="131"/>
      <c r="AX468" s="131"/>
      <c r="AY468" s="131"/>
      <c r="AZ468" s="131"/>
      <c r="BA468" s="131"/>
      <c r="BB468" s="131"/>
      <c r="BC468" s="131"/>
      <c r="BD468" s="131"/>
      <c r="BE468" s="131"/>
      <c r="BF468" s="131"/>
    </row>
    <row r="469" spans="25:58">
      <c r="Y469" s="131"/>
      <c r="Z469" s="131"/>
      <c r="AA469" s="131"/>
      <c r="AB469" s="131"/>
      <c r="AC469" s="131"/>
      <c r="AD469" s="131"/>
      <c r="AE469" s="131"/>
      <c r="AF469" s="131"/>
      <c r="AG469" s="131"/>
      <c r="AH469" s="131"/>
      <c r="AI469" s="131"/>
      <c r="AJ469" s="131"/>
      <c r="AK469" s="131"/>
      <c r="AL469" s="131"/>
      <c r="AM469" s="131"/>
      <c r="AN469" s="131"/>
      <c r="AO469" s="131"/>
      <c r="AP469" s="131"/>
      <c r="AQ469" s="131"/>
      <c r="AR469" s="131"/>
      <c r="AS469" s="131"/>
      <c r="AT469" s="131"/>
      <c r="AU469" s="131"/>
      <c r="AV469" s="131"/>
      <c r="AW469" s="131"/>
      <c r="AX469" s="131"/>
      <c r="AY469" s="131"/>
      <c r="AZ469" s="131"/>
      <c r="BA469" s="131"/>
      <c r="BB469" s="131"/>
      <c r="BC469" s="131"/>
      <c r="BD469" s="131"/>
      <c r="BE469" s="131"/>
      <c r="BF469" s="131"/>
    </row>
    <row r="470" spans="25:58">
      <c r="Y470" s="131"/>
      <c r="Z470" s="131"/>
      <c r="AA470" s="131"/>
      <c r="AB470" s="131"/>
      <c r="AC470" s="131"/>
      <c r="AD470" s="131"/>
      <c r="AE470" s="131"/>
      <c r="AF470" s="131"/>
      <c r="AG470" s="131"/>
      <c r="AH470" s="131"/>
      <c r="AI470" s="131"/>
      <c r="AJ470" s="131"/>
      <c r="AK470" s="131"/>
      <c r="AL470" s="131"/>
      <c r="AM470" s="131"/>
      <c r="AN470" s="131"/>
      <c r="AO470" s="131"/>
      <c r="AP470" s="131"/>
      <c r="AQ470" s="131"/>
      <c r="AR470" s="131"/>
      <c r="AS470" s="131"/>
      <c r="AT470" s="131"/>
      <c r="AU470" s="131"/>
      <c r="AV470" s="131"/>
      <c r="AW470" s="131"/>
      <c r="AX470" s="131"/>
      <c r="AY470" s="131"/>
      <c r="AZ470" s="131"/>
      <c r="BA470" s="131"/>
      <c r="BB470" s="131"/>
      <c r="BC470" s="131"/>
      <c r="BD470" s="131"/>
      <c r="BE470" s="131"/>
      <c r="BF470" s="131"/>
    </row>
    <row r="471" spans="25:58">
      <c r="Y471" s="131"/>
      <c r="Z471" s="131"/>
      <c r="AA471" s="131"/>
      <c r="AB471" s="131"/>
      <c r="AC471" s="131"/>
      <c r="AD471" s="131"/>
      <c r="AE471" s="131"/>
      <c r="AF471" s="131"/>
      <c r="AG471" s="131"/>
      <c r="AH471" s="131"/>
      <c r="AI471" s="131"/>
      <c r="AJ471" s="131"/>
      <c r="AK471" s="131"/>
      <c r="AL471" s="131"/>
      <c r="AM471" s="131"/>
      <c r="AN471" s="131"/>
      <c r="AO471" s="131"/>
      <c r="AP471" s="131"/>
      <c r="AQ471" s="131"/>
      <c r="AR471" s="131"/>
      <c r="AS471" s="131"/>
      <c r="AT471" s="131"/>
      <c r="AU471" s="131"/>
      <c r="AV471" s="131"/>
      <c r="AW471" s="131"/>
      <c r="AX471" s="131"/>
      <c r="AY471" s="131"/>
      <c r="AZ471" s="131"/>
      <c r="BA471" s="131"/>
      <c r="BB471" s="131"/>
      <c r="BC471" s="131"/>
      <c r="BD471" s="131"/>
      <c r="BE471" s="131"/>
      <c r="BF471" s="131"/>
    </row>
    <row r="472" spans="25:58">
      <c r="Y472" s="131"/>
      <c r="Z472" s="131"/>
      <c r="AA472" s="131"/>
      <c r="AB472" s="131"/>
      <c r="AC472" s="131"/>
      <c r="AD472" s="131"/>
      <c r="AE472" s="131"/>
      <c r="AF472" s="131"/>
      <c r="AG472" s="131"/>
      <c r="AH472" s="131"/>
      <c r="AI472" s="131"/>
      <c r="AJ472" s="131"/>
      <c r="AK472" s="131"/>
      <c r="AL472" s="131"/>
      <c r="AM472" s="131"/>
      <c r="AN472" s="131"/>
      <c r="AO472" s="131"/>
      <c r="AP472" s="131"/>
      <c r="AQ472" s="131"/>
      <c r="AR472" s="131"/>
      <c r="AS472" s="131"/>
      <c r="AT472" s="131"/>
      <c r="AU472" s="131"/>
      <c r="AV472" s="131"/>
      <c r="AW472" s="131"/>
      <c r="AX472" s="131"/>
      <c r="AY472" s="131"/>
      <c r="AZ472" s="131"/>
      <c r="BA472" s="131"/>
      <c r="BB472" s="131"/>
      <c r="BC472" s="131"/>
      <c r="BD472" s="131"/>
      <c r="BE472" s="131"/>
      <c r="BF472" s="131"/>
    </row>
    <row r="473" spans="25:58">
      <c r="Y473" s="131"/>
      <c r="Z473" s="131"/>
      <c r="AA473" s="131"/>
      <c r="AB473" s="131"/>
      <c r="AC473" s="131"/>
      <c r="AD473" s="131"/>
      <c r="AE473" s="131"/>
      <c r="AF473" s="131"/>
      <c r="AG473" s="131"/>
      <c r="AH473" s="131"/>
      <c r="AI473" s="131"/>
      <c r="AJ473" s="131"/>
      <c r="AK473" s="131"/>
      <c r="AL473" s="131"/>
      <c r="AM473" s="131"/>
      <c r="AN473" s="131"/>
      <c r="AO473" s="131"/>
      <c r="AP473" s="131"/>
      <c r="AQ473" s="131"/>
      <c r="AR473" s="131"/>
      <c r="AS473" s="131"/>
      <c r="AT473" s="131"/>
      <c r="AU473" s="131"/>
      <c r="AV473" s="131"/>
      <c r="AW473" s="131"/>
      <c r="AX473" s="131"/>
      <c r="AY473" s="131"/>
      <c r="AZ473" s="131"/>
      <c r="BA473" s="131"/>
      <c r="BB473" s="131"/>
      <c r="BC473" s="131"/>
      <c r="BD473" s="131"/>
      <c r="BE473" s="131"/>
      <c r="BF473" s="131"/>
    </row>
    <row r="474" spans="25:58">
      <c r="Y474" s="131"/>
      <c r="Z474" s="131"/>
      <c r="AA474" s="131"/>
      <c r="AB474" s="131"/>
      <c r="AC474" s="131"/>
      <c r="AD474" s="131"/>
      <c r="AE474" s="131"/>
      <c r="AF474" s="131"/>
      <c r="AG474" s="131"/>
      <c r="AH474" s="131"/>
      <c r="AI474" s="131"/>
      <c r="AJ474" s="131"/>
      <c r="AK474" s="131"/>
      <c r="AL474" s="131"/>
      <c r="AM474" s="131"/>
      <c r="AN474" s="131"/>
      <c r="AO474" s="131"/>
      <c r="AP474" s="131"/>
      <c r="AQ474" s="131"/>
      <c r="AR474" s="131"/>
      <c r="AS474" s="131"/>
      <c r="AT474" s="131"/>
      <c r="AU474" s="131"/>
      <c r="AV474" s="131"/>
      <c r="AW474" s="131"/>
      <c r="AX474" s="131"/>
      <c r="AY474" s="131"/>
      <c r="AZ474" s="131"/>
      <c r="BA474" s="131"/>
      <c r="BB474" s="131"/>
      <c r="BC474" s="131"/>
      <c r="BD474" s="131"/>
      <c r="BE474" s="131"/>
      <c r="BF474" s="131"/>
    </row>
    <row r="475" spans="25:58">
      <c r="Y475" s="131"/>
      <c r="Z475" s="131"/>
      <c r="AA475" s="131"/>
      <c r="AB475" s="131"/>
      <c r="AC475" s="131"/>
      <c r="AD475" s="131"/>
      <c r="AE475" s="131"/>
      <c r="AF475" s="131"/>
      <c r="AG475" s="131"/>
      <c r="AH475" s="131"/>
      <c r="AI475" s="131"/>
      <c r="AJ475" s="131"/>
      <c r="AK475" s="131"/>
      <c r="AL475" s="131"/>
      <c r="AM475" s="131"/>
      <c r="AN475" s="131"/>
      <c r="AO475" s="131"/>
      <c r="AP475" s="131"/>
      <c r="AQ475" s="131"/>
      <c r="AR475" s="131"/>
      <c r="AS475" s="131"/>
      <c r="AT475" s="131"/>
      <c r="AU475" s="131"/>
      <c r="AV475" s="131"/>
      <c r="AW475" s="131"/>
      <c r="AX475" s="131"/>
      <c r="AY475" s="131"/>
      <c r="AZ475" s="131"/>
      <c r="BA475" s="131"/>
      <c r="BB475" s="131"/>
      <c r="BC475" s="131"/>
      <c r="BD475" s="131"/>
      <c r="BE475" s="131"/>
      <c r="BF475" s="131"/>
    </row>
    <row r="476" spans="25:58">
      <c r="Y476" s="131"/>
      <c r="Z476" s="131"/>
      <c r="AA476" s="131"/>
      <c r="AB476" s="131"/>
      <c r="AC476" s="131"/>
      <c r="AD476" s="131"/>
      <c r="AE476" s="131"/>
      <c r="AF476" s="131"/>
      <c r="AG476" s="131"/>
      <c r="AH476" s="131"/>
      <c r="AI476" s="131"/>
      <c r="AJ476" s="131"/>
      <c r="AK476" s="131"/>
      <c r="AL476" s="131"/>
      <c r="AM476" s="131"/>
      <c r="AN476" s="131"/>
      <c r="AO476" s="131"/>
      <c r="AP476" s="131"/>
      <c r="AQ476" s="131"/>
      <c r="AR476" s="131"/>
      <c r="AS476" s="131"/>
      <c r="AT476" s="131"/>
      <c r="AU476" s="131"/>
      <c r="AV476" s="131"/>
      <c r="AW476" s="131"/>
      <c r="AX476" s="131"/>
      <c r="AY476" s="131"/>
      <c r="AZ476" s="131"/>
      <c r="BA476" s="131"/>
      <c r="BB476" s="131"/>
      <c r="BC476" s="131"/>
      <c r="BD476" s="131"/>
      <c r="BE476" s="131"/>
      <c r="BF476" s="131"/>
    </row>
    <row r="477" spans="25:58">
      <c r="Y477" s="131"/>
      <c r="Z477" s="131"/>
      <c r="AA477" s="131"/>
      <c r="AB477" s="131"/>
      <c r="AC477" s="131"/>
      <c r="AD477" s="131"/>
      <c r="AE477" s="131"/>
      <c r="AF477" s="131"/>
      <c r="AG477" s="131"/>
      <c r="AH477" s="131"/>
      <c r="AI477" s="131"/>
      <c r="AJ477" s="131"/>
      <c r="AK477" s="131"/>
      <c r="AL477" s="131"/>
      <c r="AM477" s="131"/>
      <c r="AN477" s="131"/>
      <c r="AO477" s="131"/>
      <c r="AP477" s="131"/>
      <c r="AQ477" s="131"/>
      <c r="AR477" s="131"/>
      <c r="AS477" s="131"/>
      <c r="AT477" s="131"/>
      <c r="AU477" s="131"/>
      <c r="AV477" s="131"/>
      <c r="AW477" s="131"/>
      <c r="AX477" s="131"/>
      <c r="AY477" s="131"/>
      <c r="AZ477" s="131"/>
      <c r="BA477" s="131"/>
      <c r="BB477" s="131"/>
      <c r="BC477" s="131"/>
      <c r="BD477" s="131"/>
      <c r="BE477" s="131"/>
      <c r="BF477" s="131"/>
    </row>
    <row r="478" spans="25:58">
      <c r="Y478" s="131"/>
      <c r="Z478" s="131"/>
      <c r="AA478" s="131"/>
      <c r="AB478" s="131"/>
      <c r="AC478" s="131"/>
      <c r="AD478" s="131"/>
      <c r="AE478" s="131"/>
      <c r="AF478" s="131"/>
      <c r="AG478" s="131"/>
      <c r="AH478" s="131"/>
      <c r="AI478" s="131"/>
      <c r="AJ478" s="131"/>
      <c r="AK478" s="131"/>
      <c r="AL478" s="131"/>
      <c r="AM478" s="131"/>
      <c r="AN478" s="131"/>
      <c r="AO478" s="131"/>
      <c r="AP478" s="131"/>
      <c r="AQ478" s="131"/>
      <c r="AR478" s="131"/>
      <c r="AS478" s="131"/>
      <c r="AT478" s="131"/>
      <c r="AU478" s="131"/>
      <c r="AV478" s="131"/>
      <c r="AW478" s="131"/>
      <c r="AX478" s="131"/>
      <c r="AY478" s="131"/>
      <c r="AZ478" s="131"/>
      <c r="BA478" s="131"/>
      <c r="BB478" s="131"/>
      <c r="BC478" s="131"/>
      <c r="BD478" s="131"/>
      <c r="BE478" s="131"/>
      <c r="BF478" s="131"/>
    </row>
    <row r="479" spans="25:58">
      <c r="Y479" s="131"/>
      <c r="Z479" s="131"/>
      <c r="AA479" s="131"/>
      <c r="AB479" s="131"/>
      <c r="AC479" s="131"/>
      <c r="AD479" s="131"/>
      <c r="AE479" s="131"/>
      <c r="AF479" s="131"/>
      <c r="AG479" s="131"/>
      <c r="AH479" s="131"/>
      <c r="AI479" s="131"/>
      <c r="AJ479" s="131"/>
      <c r="AK479" s="131"/>
      <c r="AL479" s="131"/>
      <c r="AM479" s="131"/>
      <c r="AN479" s="131"/>
      <c r="AO479" s="131"/>
      <c r="AP479" s="131"/>
      <c r="AQ479" s="131"/>
      <c r="AR479" s="131"/>
      <c r="AS479" s="131"/>
      <c r="AT479" s="131"/>
      <c r="AU479" s="131"/>
      <c r="AV479" s="131"/>
      <c r="AW479" s="131"/>
      <c r="AX479" s="131"/>
      <c r="AY479" s="131"/>
      <c r="AZ479" s="131"/>
      <c r="BA479" s="131"/>
      <c r="BB479" s="131"/>
      <c r="BC479" s="131"/>
      <c r="BD479" s="131"/>
      <c r="BE479" s="131"/>
      <c r="BF479" s="131"/>
    </row>
    <row r="480" spans="25:58">
      <c r="Y480" s="131"/>
      <c r="Z480" s="131"/>
      <c r="AA480" s="131"/>
      <c r="AB480" s="131"/>
      <c r="AC480" s="131"/>
      <c r="AD480" s="131"/>
      <c r="AE480" s="131"/>
      <c r="AF480" s="131"/>
      <c r="AG480" s="131"/>
      <c r="AH480" s="131"/>
      <c r="AI480" s="131"/>
      <c r="AJ480" s="131"/>
      <c r="AK480" s="131"/>
      <c r="AL480" s="131"/>
      <c r="AM480" s="131"/>
      <c r="AN480" s="131"/>
      <c r="AO480" s="131"/>
      <c r="AP480" s="131"/>
      <c r="AQ480" s="131"/>
      <c r="AR480" s="131"/>
      <c r="AS480" s="131"/>
      <c r="AT480" s="131"/>
      <c r="AU480" s="131"/>
      <c r="AV480" s="131"/>
      <c r="AW480" s="131"/>
      <c r="AX480" s="131"/>
      <c r="AY480" s="131"/>
      <c r="AZ480" s="131"/>
      <c r="BA480" s="131"/>
      <c r="BB480" s="131"/>
      <c r="BC480" s="131"/>
      <c r="BD480" s="131"/>
      <c r="BE480" s="131"/>
      <c r="BF480" s="131"/>
    </row>
    <row r="481" spans="25:58">
      <c r="Y481" s="131"/>
      <c r="Z481" s="131"/>
      <c r="AA481" s="131"/>
      <c r="AB481" s="131"/>
      <c r="AC481" s="131"/>
      <c r="AD481" s="131"/>
      <c r="AE481" s="131"/>
      <c r="AF481" s="131"/>
      <c r="AG481" s="131"/>
      <c r="AH481" s="131"/>
      <c r="AI481" s="131"/>
      <c r="AJ481" s="131"/>
      <c r="AK481" s="131"/>
      <c r="AL481" s="131"/>
      <c r="AM481" s="131"/>
      <c r="AN481" s="131"/>
      <c r="AO481" s="131"/>
      <c r="AP481" s="131"/>
      <c r="AQ481" s="131"/>
      <c r="AR481" s="131"/>
      <c r="AS481" s="131"/>
      <c r="AT481" s="131"/>
      <c r="AU481" s="131"/>
      <c r="AV481" s="131"/>
      <c r="AW481" s="131"/>
      <c r="AX481" s="131"/>
      <c r="AY481" s="131"/>
      <c r="AZ481" s="131"/>
      <c r="BA481" s="131"/>
      <c r="BB481" s="131"/>
      <c r="BC481" s="131"/>
      <c r="BD481" s="131"/>
      <c r="BE481" s="131"/>
      <c r="BF481" s="131"/>
    </row>
    <row r="482" spans="25:58">
      <c r="Y482" s="131"/>
      <c r="Z482" s="131"/>
      <c r="AA482" s="131"/>
      <c r="AB482" s="131"/>
      <c r="AC482" s="131"/>
      <c r="AD482" s="131"/>
      <c r="AE482" s="131"/>
      <c r="AF482" s="131"/>
      <c r="AG482" s="131"/>
      <c r="AH482" s="131"/>
      <c r="AI482" s="131"/>
      <c r="AJ482" s="131"/>
      <c r="AK482" s="131"/>
      <c r="AL482" s="131"/>
      <c r="AM482" s="131"/>
      <c r="AN482" s="131"/>
      <c r="AO482" s="131"/>
      <c r="AP482" s="131"/>
      <c r="AQ482" s="131"/>
      <c r="AR482" s="131"/>
      <c r="AS482" s="131"/>
      <c r="AT482" s="131"/>
      <c r="AU482" s="131"/>
      <c r="AV482" s="131"/>
      <c r="AW482" s="131"/>
      <c r="AX482" s="131"/>
      <c r="AY482" s="131"/>
      <c r="AZ482" s="131"/>
      <c r="BA482" s="131"/>
      <c r="BB482" s="131"/>
      <c r="BC482" s="131"/>
      <c r="BD482" s="131"/>
      <c r="BE482" s="131"/>
      <c r="BF482" s="131"/>
    </row>
    <row r="483" spans="25:58">
      <c r="Y483" s="131"/>
      <c r="Z483" s="131"/>
      <c r="AA483" s="131"/>
      <c r="AB483" s="131"/>
      <c r="AC483" s="131"/>
      <c r="AD483" s="131"/>
      <c r="AE483" s="131"/>
      <c r="AF483" s="131"/>
      <c r="AG483" s="131"/>
      <c r="AH483" s="131"/>
      <c r="AI483" s="131"/>
      <c r="AJ483" s="131"/>
      <c r="AK483" s="131"/>
      <c r="AL483" s="131"/>
      <c r="AM483" s="131"/>
      <c r="AN483" s="131"/>
      <c r="AO483" s="131"/>
      <c r="AP483" s="131"/>
      <c r="AQ483" s="131"/>
      <c r="AR483" s="131"/>
      <c r="AS483" s="131"/>
      <c r="AT483" s="131"/>
      <c r="AU483" s="131"/>
      <c r="AV483" s="131"/>
      <c r="AW483" s="131"/>
      <c r="AX483" s="131"/>
      <c r="AY483" s="131"/>
      <c r="AZ483" s="131"/>
      <c r="BA483" s="131"/>
      <c r="BB483" s="131"/>
      <c r="BC483" s="131"/>
      <c r="BD483" s="131"/>
      <c r="BE483" s="131"/>
      <c r="BF483" s="131"/>
    </row>
    <row r="484" spans="25:58">
      <c r="Y484" s="131"/>
      <c r="Z484" s="131"/>
      <c r="AA484" s="131"/>
      <c r="AB484" s="131"/>
      <c r="AC484" s="131"/>
      <c r="AD484" s="131"/>
      <c r="AE484" s="131"/>
      <c r="AF484" s="131"/>
      <c r="AG484" s="131"/>
      <c r="AH484" s="131"/>
      <c r="AI484" s="131"/>
      <c r="AJ484" s="131"/>
      <c r="AK484" s="131"/>
      <c r="AL484" s="131"/>
      <c r="AM484" s="131"/>
      <c r="AN484" s="131"/>
      <c r="AO484" s="131"/>
      <c r="AP484" s="131"/>
      <c r="AQ484" s="131"/>
      <c r="AR484" s="131"/>
      <c r="AS484" s="131"/>
      <c r="AT484" s="131"/>
      <c r="AU484" s="131"/>
      <c r="AV484" s="131"/>
      <c r="AW484" s="131"/>
      <c r="AX484" s="131"/>
      <c r="AY484" s="131"/>
      <c r="AZ484" s="131"/>
      <c r="BA484" s="131"/>
      <c r="BB484" s="131"/>
      <c r="BC484" s="131"/>
      <c r="BD484" s="131"/>
      <c r="BE484" s="131"/>
      <c r="BF484" s="131"/>
    </row>
    <row r="485" spans="25:58">
      <c r="Y485" s="131"/>
      <c r="Z485" s="131"/>
      <c r="AA485" s="131"/>
      <c r="AB485" s="131"/>
      <c r="AC485" s="131"/>
      <c r="AD485" s="131"/>
      <c r="AE485" s="131"/>
      <c r="AF485" s="131"/>
      <c r="AG485" s="131"/>
      <c r="AH485" s="131"/>
      <c r="AI485" s="131"/>
      <c r="AJ485" s="131"/>
      <c r="AK485" s="131"/>
      <c r="AL485" s="131"/>
      <c r="AM485" s="131"/>
      <c r="AN485" s="131"/>
      <c r="AO485" s="131"/>
      <c r="AP485" s="131"/>
      <c r="AQ485" s="131"/>
      <c r="AR485" s="131"/>
      <c r="AS485" s="131"/>
      <c r="AT485" s="131"/>
      <c r="AU485" s="131"/>
      <c r="AV485" s="131"/>
      <c r="AW485" s="131"/>
      <c r="AX485" s="131"/>
      <c r="AY485" s="131"/>
      <c r="AZ485" s="131"/>
      <c r="BA485" s="131"/>
      <c r="BB485" s="131"/>
      <c r="BC485" s="131"/>
      <c r="BD485" s="131"/>
      <c r="BE485" s="131"/>
      <c r="BF485" s="131"/>
    </row>
    <row r="486" spans="25:58">
      <c r="Y486" s="131"/>
      <c r="Z486" s="131"/>
      <c r="AA486" s="131"/>
      <c r="AB486" s="131"/>
      <c r="AC486" s="131"/>
      <c r="AD486" s="131"/>
      <c r="AE486" s="131"/>
      <c r="AF486" s="131"/>
      <c r="AG486" s="131"/>
      <c r="AH486" s="131"/>
      <c r="AI486" s="131"/>
      <c r="AJ486" s="131"/>
      <c r="AK486" s="131"/>
      <c r="AL486" s="131"/>
      <c r="AM486" s="131"/>
      <c r="AN486" s="131"/>
      <c r="AO486" s="131"/>
      <c r="AP486" s="131"/>
      <c r="AQ486" s="131"/>
      <c r="AR486" s="131"/>
      <c r="AS486" s="131"/>
      <c r="AT486" s="131"/>
      <c r="AU486" s="131"/>
      <c r="AV486" s="131"/>
      <c r="AW486" s="131"/>
      <c r="AX486" s="131"/>
      <c r="AY486" s="131"/>
      <c r="AZ486" s="131"/>
      <c r="BA486" s="131"/>
      <c r="BB486" s="131"/>
      <c r="BC486" s="131"/>
      <c r="BD486" s="131"/>
      <c r="BE486" s="131"/>
      <c r="BF486" s="131"/>
    </row>
    <row r="487" spans="25:58">
      <c r="Y487" s="131"/>
      <c r="Z487" s="131"/>
      <c r="AA487" s="131"/>
      <c r="AB487" s="131"/>
      <c r="AC487" s="131"/>
      <c r="AD487" s="131"/>
      <c r="AE487" s="131"/>
      <c r="AF487" s="131"/>
      <c r="AG487" s="131"/>
      <c r="AH487" s="131"/>
      <c r="AI487" s="131"/>
      <c r="AJ487" s="131"/>
      <c r="AK487" s="131"/>
      <c r="AL487" s="131"/>
      <c r="AM487" s="131"/>
      <c r="AN487" s="131"/>
      <c r="AO487" s="131"/>
      <c r="AP487" s="131"/>
      <c r="AQ487" s="131"/>
      <c r="AR487" s="131"/>
      <c r="AS487" s="131"/>
      <c r="AT487" s="131"/>
      <c r="AU487" s="131"/>
      <c r="AV487" s="131"/>
      <c r="AW487" s="131"/>
      <c r="AX487" s="131"/>
      <c r="AY487" s="131"/>
      <c r="AZ487" s="131"/>
      <c r="BA487" s="131"/>
      <c r="BB487" s="131"/>
      <c r="BC487" s="131"/>
      <c r="BD487" s="131"/>
      <c r="BE487" s="131"/>
      <c r="BF487" s="131"/>
    </row>
    <row r="488" spans="25:58">
      <c r="Y488" s="131"/>
      <c r="Z488" s="131"/>
      <c r="AA488" s="131"/>
      <c r="AB488" s="131"/>
      <c r="AC488" s="131"/>
      <c r="AD488" s="131"/>
      <c r="AE488" s="131"/>
      <c r="AF488" s="131"/>
      <c r="AG488" s="131"/>
      <c r="AH488" s="131"/>
      <c r="AI488" s="131"/>
      <c r="AJ488" s="131"/>
      <c r="AK488" s="131"/>
      <c r="AL488" s="131"/>
      <c r="AM488" s="131"/>
      <c r="AN488" s="131"/>
      <c r="AO488" s="131"/>
      <c r="AP488" s="131"/>
      <c r="AQ488" s="131"/>
      <c r="AR488" s="131"/>
      <c r="AS488" s="131"/>
      <c r="AT488" s="131"/>
      <c r="AU488" s="131"/>
      <c r="AV488" s="131"/>
      <c r="AW488" s="131"/>
      <c r="AX488" s="131"/>
      <c r="AY488" s="131"/>
      <c r="AZ488" s="131"/>
      <c r="BA488" s="131"/>
      <c r="BB488" s="131"/>
      <c r="BC488" s="131"/>
      <c r="BD488" s="131"/>
      <c r="BE488" s="131"/>
      <c r="BF488" s="131"/>
    </row>
    <row r="489" spans="25:58">
      <c r="Y489" s="131"/>
      <c r="Z489" s="131"/>
      <c r="AA489" s="131"/>
      <c r="AB489" s="131"/>
      <c r="AC489" s="131"/>
      <c r="AD489" s="131"/>
      <c r="AE489" s="131"/>
      <c r="AF489" s="131"/>
      <c r="AG489" s="131"/>
      <c r="AH489" s="131"/>
      <c r="AI489" s="131"/>
      <c r="AJ489" s="131"/>
      <c r="AK489" s="131"/>
      <c r="AL489" s="131"/>
      <c r="AM489" s="131"/>
      <c r="AN489" s="131"/>
      <c r="AO489" s="131"/>
      <c r="AP489" s="131"/>
      <c r="AQ489" s="131"/>
      <c r="AR489" s="131"/>
      <c r="AS489" s="131"/>
      <c r="AT489" s="131"/>
      <c r="AU489" s="131"/>
      <c r="AV489" s="131"/>
      <c r="AW489" s="131"/>
      <c r="AX489" s="131"/>
      <c r="AY489" s="131"/>
      <c r="AZ489" s="131"/>
      <c r="BA489" s="131"/>
      <c r="BB489" s="131"/>
      <c r="BC489" s="131"/>
      <c r="BD489" s="131"/>
      <c r="BE489" s="131"/>
      <c r="BF489" s="131"/>
    </row>
    <row r="490" spans="25:58">
      <c r="Y490" s="131"/>
      <c r="Z490" s="131"/>
      <c r="AA490" s="131"/>
      <c r="AB490" s="131"/>
      <c r="AC490" s="131"/>
      <c r="AD490" s="131"/>
      <c r="AE490" s="131"/>
      <c r="AF490" s="131"/>
      <c r="AG490" s="131"/>
      <c r="AH490" s="131"/>
      <c r="AI490" s="131"/>
      <c r="AJ490" s="131"/>
      <c r="AK490" s="131"/>
      <c r="AL490" s="131"/>
      <c r="AM490" s="131"/>
      <c r="AN490" s="131"/>
      <c r="AO490" s="131"/>
      <c r="AP490" s="131"/>
      <c r="AQ490" s="131"/>
      <c r="AR490" s="131"/>
      <c r="AS490" s="131"/>
      <c r="AT490" s="131"/>
      <c r="AU490" s="131"/>
      <c r="AV490" s="131"/>
      <c r="AW490" s="131"/>
      <c r="AX490" s="131"/>
      <c r="AY490" s="131"/>
      <c r="AZ490" s="131"/>
      <c r="BA490" s="131"/>
      <c r="BB490" s="131"/>
      <c r="BC490" s="131"/>
      <c r="BD490" s="131"/>
      <c r="BE490" s="131"/>
      <c r="BF490" s="131"/>
    </row>
    <row r="491" spans="25:58">
      <c r="Y491" s="131"/>
      <c r="Z491" s="131"/>
      <c r="AA491" s="131"/>
      <c r="AB491" s="131"/>
      <c r="AC491" s="131"/>
      <c r="AD491" s="131"/>
      <c r="AE491" s="131"/>
      <c r="AF491" s="131"/>
      <c r="AG491" s="131"/>
      <c r="AH491" s="131"/>
      <c r="AI491" s="131"/>
      <c r="AJ491" s="131"/>
      <c r="AK491" s="131"/>
      <c r="AL491" s="131"/>
      <c r="AM491" s="131"/>
      <c r="AN491" s="131"/>
      <c r="AO491" s="131"/>
      <c r="AP491" s="131"/>
      <c r="AQ491" s="131"/>
      <c r="AR491" s="131"/>
      <c r="AS491" s="131"/>
      <c r="AT491" s="131"/>
      <c r="AU491" s="131"/>
      <c r="AV491" s="131"/>
      <c r="AW491" s="131"/>
      <c r="AX491" s="131"/>
      <c r="AY491" s="131"/>
      <c r="AZ491" s="131"/>
      <c r="BA491" s="131"/>
      <c r="BB491" s="131"/>
      <c r="BC491" s="131"/>
      <c r="BD491" s="131"/>
      <c r="BE491" s="131"/>
      <c r="BF491" s="131"/>
    </row>
    <row r="492" spans="25:58">
      <c r="Y492" s="131"/>
      <c r="Z492" s="131"/>
      <c r="AA492" s="131"/>
      <c r="AB492" s="131"/>
      <c r="AC492" s="131"/>
      <c r="AD492" s="131"/>
      <c r="AE492" s="131"/>
      <c r="AF492" s="131"/>
      <c r="AG492" s="131"/>
      <c r="AH492" s="131"/>
      <c r="AI492" s="131"/>
      <c r="AJ492" s="131"/>
      <c r="AK492" s="131"/>
      <c r="AL492" s="131"/>
      <c r="AM492" s="131"/>
      <c r="AN492" s="131"/>
      <c r="AO492" s="131"/>
      <c r="AP492" s="131"/>
      <c r="AQ492" s="131"/>
      <c r="AR492" s="131"/>
      <c r="AS492" s="131"/>
      <c r="AT492" s="131"/>
      <c r="AU492" s="131"/>
      <c r="AV492" s="131"/>
      <c r="AW492" s="131"/>
      <c r="AX492" s="131"/>
      <c r="AY492" s="131"/>
      <c r="AZ492" s="131"/>
      <c r="BA492" s="131"/>
      <c r="BB492" s="131"/>
      <c r="BC492" s="131"/>
      <c r="BD492" s="131"/>
      <c r="BE492" s="131"/>
      <c r="BF492" s="131"/>
    </row>
    <row r="493" spans="25:58">
      <c r="Y493" s="131"/>
      <c r="Z493" s="131"/>
      <c r="AA493" s="131"/>
      <c r="AB493" s="131"/>
      <c r="AC493" s="131"/>
      <c r="AD493" s="131"/>
      <c r="AE493" s="131"/>
      <c r="AF493" s="131"/>
      <c r="AG493" s="131"/>
      <c r="AH493" s="131"/>
      <c r="AI493" s="131"/>
      <c r="AJ493" s="131"/>
      <c r="AK493" s="131"/>
      <c r="AL493" s="131"/>
      <c r="AM493" s="131"/>
      <c r="AN493" s="131"/>
      <c r="AO493" s="131"/>
      <c r="AP493" s="131"/>
      <c r="AQ493" s="131"/>
      <c r="AR493" s="131"/>
      <c r="AS493" s="131"/>
      <c r="AT493" s="131"/>
      <c r="AU493" s="131"/>
      <c r="AV493" s="131"/>
      <c r="AW493" s="131"/>
      <c r="AX493" s="131"/>
      <c r="AY493" s="131"/>
      <c r="AZ493" s="131"/>
      <c r="BA493" s="131"/>
      <c r="BB493" s="131"/>
      <c r="BC493" s="131"/>
      <c r="BD493" s="131"/>
      <c r="BE493" s="131"/>
      <c r="BF493" s="131"/>
    </row>
    <row r="494" spans="25:58">
      <c r="Y494" s="131"/>
      <c r="Z494" s="131"/>
      <c r="AA494" s="131"/>
      <c r="AB494" s="131"/>
      <c r="AC494" s="131"/>
      <c r="AD494" s="131"/>
      <c r="AE494" s="131"/>
      <c r="AF494" s="131"/>
      <c r="AG494" s="131"/>
      <c r="AH494" s="131"/>
      <c r="AI494" s="131"/>
      <c r="AJ494" s="131"/>
      <c r="AK494" s="131"/>
      <c r="AL494" s="131"/>
      <c r="AM494" s="131"/>
      <c r="AN494" s="131"/>
      <c r="AO494" s="131"/>
      <c r="AP494" s="131"/>
      <c r="AQ494" s="131"/>
      <c r="AR494" s="131"/>
      <c r="AS494" s="131"/>
      <c r="AT494" s="131"/>
      <c r="AU494" s="131"/>
      <c r="AV494" s="131"/>
      <c r="AW494" s="131"/>
      <c r="AX494" s="131"/>
      <c r="AY494" s="131"/>
      <c r="AZ494" s="131"/>
      <c r="BA494" s="131"/>
      <c r="BB494" s="131"/>
      <c r="BC494" s="131"/>
      <c r="BD494" s="131"/>
      <c r="BE494" s="131"/>
      <c r="BF494" s="131"/>
    </row>
    <row r="495" spans="25:58">
      <c r="Y495" s="131"/>
      <c r="Z495" s="131"/>
      <c r="AA495" s="131"/>
      <c r="AB495" s="131"/>
      <c r="AC495" s="131"/>
      <c r="AD495" s="131"/>
      <c r="AE495" s="131"/>
      <c r="AF495" s="131"/>
      <c r="AG495" s="131"/>
      <c r="AH495" s="131"/>
      <c r="AI495" s="131"/>
      <c r="AJ495" s="131"/>
      <c r="AK495" s="131"/>
      <c r="AL495" s="131"/>
      <c r="AM495" s="131"/>
      <c r="AN495" s="131"/>
      <c r="AO495" s="131"/>
      <c r="AP495" s="131"/>
      <c r="AQ495" s="131"/>
      <c r="AR495" s="131"/>
      <c r="AS495" s="131"/>
      <c r="AT495" s="131"/>
      <c r="AU495" s="131"/>
      <c r="AV495" s="131"/>
      <c r="AW495" s="131"/>
      <c r="AX495" s="131"/>
      <c r="AY495" s="131"/>
      <c r="AZ495" s="131"/>
      <c r="BA495" s="131"/>
      <c r="BB495" s="131"/>
      <c r="BC495" s="131"/>
      <c r="BD495" s="131"/>
      <c r="BE495" s="131"/>
      <c r="BF495" s="131"/>
    </row>
    <row r="496" spans="25:58">
      <c r="Y496" s="131"/>
      <c r="Z496" s="131"/>
      <c r="AA496" s="131"/>
      <c r="AB496" s="131"/>
      <c r="AC496" s="131"/>
      <c r="AD496" s="131"/>
      <c r="AE496" s="131"/>
      <c r="AF496" s="131"/>
      <c r="AG496" s="131"/>
      <c r="AH496" s="131"/>
      <c r="AI496" s="131"/>
      <c r="AJ496" s="131"/>
      <c r="AK496" s="131"/>
      <c r="AL496" s="131"/>
      <c r="AM496" s="131"/>
      <c r="AN496" s="131"/>
      <c r="AO496" s="131"/>
      <c r="AP496" s="131"/>
      <c r="AQ496" s="131"/>
      <c r="AR496" s="131"/>
      <c r="AS496" s="131"/>
      <c r="AT496" s="131"/>
      <c r="AU496" s="131"/>
      <c r="AV496" s="131"/>
      <c r="AW496" s="131"/>
      <c r="AX496" s="131"/>
      <c r="AY496" s="131"/>
      <c r="AZ496" s="131"/>
      <c r="BA496" s="131"/>
      <c r="BB496" s="131"/>
      <c r="BC496" s="131"/>
      <c r="BD496" s="131"/>
      <c r="BE496" s="131"/>
      <c r="BF496" s="131"/>
    </row>
    <row r="497" spans="25:58">
      <c r="Y497" s="131"/>
      <c r="Z497" s="131"/>
      <c r="AA497" s="131"/>
      <c r="AB497" s="131"/>
      <c r="AC497" s="131"/>
      <c r="AD497" s="131"/>
      <c r="AE497" s="131"/>
      <c r="AF497" s="131"/>
      <c r="AG497" s="131"/>
      <c r="AH497" s="131"/>
      <c r="AI497" s="131"/>
      <c r="AJ497" s="131"/>
      <c r="AK497" s="131"/>
      <c r="AL497" s="131"/>
      <c r="AM497" s="131"/>
      <c r="AN497" s="131"/>
      <c r="AO497" s="131"/>
      <c r="AP497" s="131"/>
      <c r="AQ497" s="131"/>
      <c r="AR497" s="131"/>
      <c r="AS497" s="131"/>
      <c r="AT497" s="131"/>
      <c r="AU497" s="131"/>
      <c r="AV497" s="131"/>
      <c r="AW497" s="131"/>
      <c r="AX497" s="131"/>
      <c r="AY497" s="131"/>
      <c r="AZ497" s="131"/>
      <c r="BA497" s="131"/>
      <c r="BB497" s="131"/>
      <c r="BC497" s="131"/>
      <c r="BD497" s="131"/>
      <c r="BE497" s="131"/>
      <c r="BF497" s="131"/>
    </row>
    <row r="498" spans="25:58">
      <c r="Y498" s="131"/>
      <c r="Z498" s="131"/>
      <c r="AA498" s="131"/>
      <c r="AB498" s="131"/>
      <c r="AC498" s="131"/>
      <c r="AD498" s="131"/>
      <c r="AE498" s="131"/>
      <c r="AF498" s="131"/>
      <c r="AG498" s="131"/>
      <c r="AH498" s="131"/>
      <c r="AI498" s="131"/>
      <c r="AJ498" s="131"/>
      <c r="AK498" s="131"/>
      <c r="AL498" s="131"/>
      <c r="AM498" s="131"/>
      <c r="AN498" s="131"/>
      <c r="AO498" s="131"/>
      <c r="AP498" s="131"/>
      <c r="AQ498" s="131"/>
      <c r="AR498" s="131"/>
      <c r="AS498" s="131"/>
      <c r="AT498" s="131"/>
      <c r="AU498" s="131"/>
      <c r="AV498" s="131"/>
      <c r="AW498" s="131"/>
      <c r="AX498" s="131"/>
      <c r="AY498" s="131"/>
      <c r="AZ498" s="131"/>
      <c r="BA498" s="131"/>
      <c r="BB498" s="131"/>
      <c r="BC498" s="131"/>
      <c r="BD498" s="131"/>
      <c r="BE498" s="131"/>
      <c r="BF498" s="131"/>
    </row>
    <row r="499" spans="25:58">
      <c r="Y499" s="131"/>
      <c r="Z499" s="131"/>
      <c r="AA499" s="131"/>
      <c r="AB499" s="131"/>
      <c r="AC499" s="131"/>
      <c r="AD499" s="131"/>
      <c r="AE499" s="131"/>
      <c r="AF499" s="131"/>
      <c r="AG499" s="131"/>
      <c r="AH499" s="131"/>
      <c r="AI499" s="131"/>
      <c r="AJ499" s="131"/>
      <c r="AK499" s="131"/>
      <c r="AL499" s="131"/>
      <c r="AM499" s="131"/>
      <c r="AN499" s="131"/>
      <c r="AO499" s="131"/>
      <c r="AP499" s="131"/>
      <c r="AQ499" s="131"/>
      <c r="AR499" s="131"/>
      <c r="AS499" s="131"/>
      <c r="AT499" s="131"/>
      <c r="AU499" s="131"/>
      <c r="AV499" s="131"/>
      <c r="AW499" s="131"/>
      <c r="AX499" s="131"/>
      <c r="AY499" s="131"/>
      <c r="AZ499" s="131"/>
      <c r="BA499" s="131"/>
      <c r="BB499" s="131"/>
      <c r="BC499" s="131"/>
      <c r="BD499" s="131"/>
      <c r="BE499" s="131"/>
      <c r="BF499" s="131"/>
    </row>
    <row r="500" spans="25:58">
      <c r="Y500" s="131"/>
      <c r="Z500" s="131"/>
      <c r="AA500" s="131"/>
      <c r="AB500" s="131"/>
      <c r="AC500" s="131"/>
      <c r="AD500" s="131"/>
      <c r="AE500" s="131"/>
      <c r="AF500" s="131"/>
      <c r="AG500" s="131"/>
      <c r="AH500" s="131"/>
      <c r="AI500" s="131"/>
      <c r="AJ500" s="131"/>
      <c r="AK500" s="131"/>
      <c r="AL500" s="131"/>
      <c r="AM500" s="131"/>
      <c r="AN500" s="131"/>
      <c r="AO500" s="131"/>
      <c r="AP500" s="131"/>
      <c r="AQ500" s="131"/>
      <c r="AR500" s="131"/>
      <c r="AS500" s="131"/>
      <c r="AT500" s="131"/>
      <c r="AU500" s="131"/>
      <c r="AV500" s="131"/>
      <c r="AW500" s="131"/>
      <c r="AX500" s="131"/>
      <c r="AY500" s="131"/>
      <c r="AZ500" s="131"/>
      <c r="BA500" s="131"/>
      <c r="BB500" s="131"/>
      <c r="BC500" s="131"/>
      <c r="BD500" s="131"/>
      <c r="BE500" s="131"/>
      <c r="BF500" s="131"/>
    </row>
    <row r="501" spans="25:58">
      <c r="Y501" s="131"/>
      <c r="Z501" s="131"/>
      <c r="AA501" s="131"/>
      <c r="AB501" s="131"/>
      <c r="AC501" s="131"/>
      <c r="AD501" s="131"/>
      <c r="AE501" s="131"/>
      <c r="AF501" s="131"/>
      <c r="AG501" s="131"/>
      <c r="AH501" s="131"/>
      <c r="AI501" s="131"/>
      <c r="AJ501" s="131"/>
      <c r="AK501" s="131"/>
      <c r="AL501" s="131"/>
      <c r="AM501" s="131"/>
      <c r="AN501" s="131"/>
      <c r="AO501" s="131"/>
      <c r="AP501" s="131"/>
      <c r="AQ501" s="131"/>
      <c r="AR501" s="131"/>
      <c r="AS501" s="131"/>
      <c r="AT501" s="131"/>
      <c r="AU501" s="131"/>
      <c r="AV501" s="131"/>
      <c r="AW501" s="131"/>
      <c r="AX501" s="131"/>
      <c r="AY501" s="131"/>
      <c r="AZ501" s="131"/>
      <c r="BA501" s="131"/>
      <c r="BB501" s="131"/>
      <c r="BC501" s="131"/>
      <c r="BD501" s="131"/>
      <c r="BE501" s="131"/>
      <c r="BF501" s="131"/>
    </row>
    <row r="502" spans="25:58">
      <c r="Y502" s="131"/>
      <c r="Z502" s="131"/>
      <c r="AA502" s="131"/>
      <c r="AB502" s="131"/>
      <c r="AC502" s="131"/>
      <c r="AD502" s="131"/>
      <c r="AE502" s="131"/>
      <c r="AF502" s="131"/>
      <c r="AG502" s="131"/>
      <c r="AH502" s="131"/>
      <c r="AI502" s="131"/>
      <c r="AJ502" s="131"/>
      <c r="AK502" s="131"/>
      <c r="AL502" s="131"/>
      <c r="AM502" s="131"/>
      <c r="AN502" s="131"/>
      <c r="AO502" s="131"/>
      <c r="AP502" s="131"/>
      <c r="AQ502" s="131"/>
      <c r="AR502" s="131"/>
      <c r="AS502" s="131"/>
      <c r="AT502" s="131"/>
      <c r="AU502" s="131"/>
      <c r="AV502" s="131"/>
      <c r="AW502" s="131"/>
      <c r="AX502" s="131"/>
      <c r="AY502" s="131"/>
      <c r="AZ502" s="131"/>
      <c r="BA502" s="131"/>
      <c r="BB502" s="131"/>
      <c r="BC502" s="131"/>
      <c r="BD502" s="131"/>
      <c r="BE502" s="131"/>
      <c r="BF502" s="131"/>
    </row>
    <row r="503" spans="25:58">
      <c r="Y503" s="131"/>
      <c r="Z503" s="131"/>
      <c r="AA503" s="131"/>
      <c r="AB503" s="131"/>
      <c r="AC503" s="131"/>
      <c r="AD503" s="131"/>
      <c r="AE503" s="131"/>
      <c r="AF503" s="131"/>
      <c r="AG503" s="131"/>
      <c r="AH503" s="131"/>
      <c r="AI503" s="131"/>
      <c r="AJ503" s="131"/>
      <c r="AK503" s="131"/>
      <c r="AL503" s="131"/>
      <c r="AM503" s="131"/>
      <c r="AN503" s="131"/>
      <c r="AO503" s="131"/>
      <c r="AP503" s="131"/>
      <c r="AQ503" s="131"/>
      <c r="AR503" s="131"/>
      <c r="AS503" s="131"/>
      <c r="AT503" s="131"/>
      <c r="AU503" s="131"/>
      <c r="AV503" s="131"/>
      <c r="AW503" s="131"/>
      <c r="AX503" s="131"/>
      <c r="AY503" s="131"/>
      <c r="AZ503" s="131"/>
      <c r="BA503" s="131"/>
      <c r="BB503" s="131"/>
      <c r="BC503" s="131"/>
      <c r="BD503" s="131"/>
      <c r="BE503" s="131"/>
      <c r="BF503" s="131"/>
    </row>
    <row r="504" spans="25:58">
      <c r="Y504" s="131"/>
      <c r="Z504" s="131"/>
      <c r="AA504" s="131"/>
      <c r="AB504" s="131"/>
      <c r="AC504" s="131"/>
      <c r="AD504" s="131"/>
      <c r="AE504" s="131"/>
      <c r="AF504" s="131"/>
      <c r="AG504" s="131"/>
      <c r="AH504" s="131"/>
      <c r="AI504" s="131"/>
      <c r="AJ504" s="131"/>
      <c r="AK504" s="131"/>
      <c r="AL504" s="131"/>
      <c r="AM504" s="131"/>
      <c r="AN504" s="131"/>
      <c r="AO504" s="131"/>
      <c r="AP504" s="131"/>
      <c r="AQ504" s="131"/>
      <c r="AR504" s="131"/>
      <c r="AS504" s="131"/>
      <c r="AT504" s="131"/>
      <c r="AU504" s="131"/>
      <c r="AV504" s="131"/>
      <c r="AW504" s="131"/>
      <c r="AX504" s="131"/>
      <c r="AY504" s="131"/>
      <c r="AZ504" s="131"/>
      <c r="BA504" s="131"/>
      <c r="BB504" s="131"/>
      <c r="BC504" s="131"/>
      <c r="BD504" s="131"/>
      <c r="BE504" s="131"/>
      <c r="BF504" s="131"/>
    </row>
    <row r="505" spans="25:58">
      <c r="Y505" s="131"/>
      <c r="Z505" s="131"/>
      <c r="AA505" s="131"/>
      <c r="AB505" s="131"/>
      <c r="AC505" s="131"/>
      <c r="AD505" s="131"/>
      <c r="AE505" s="131"/>
      <c r="AF505" s="131"/>
      <c r="AG505" s="131"/>
      <c r="AH505" s="131"/>
      <c r="AI505" s="131"/>
      <c r="AJ505" s="131"/>
      <c r="AK505" s="131"/>
      <c r="AL505" s="131"/>
      <c r="AM505" s="131"/>
      <c r="AN505" s="131"/>
      <c r="AO505" s="131"/>
      <c r="AP505" s="131"/>
      <c r="AQ505" s="131"/>
      <c r="AR505" s="131"/>
      <c r="AS505" s="131"/>
      <c r="AT505" s="131"/>
      <c r="AU505" s="131"/>
      <c r="AV505" s="131"/>
      <c r="AW505" s="131"/>
      <c r="AX505" s="131"/>
      <c r="AY505" s="131"/>
      <c r="AZ505" s="131"/>
      <c r="BA505" s="131"/>
      <c r="BB505" s="131"/>
      <c r="BC505" s="131"/>
      <c r="BD505" s="131"/>
      <c r="BE505" s="131"/>
      <c r="BF505" s="131"/>
    </row>
    <row r="506" spans="25:58">
      <c r="Y506" s="131"/>
      <c r="Z506" s="131"/>
      <c r="AA506" s="131"/>
      <c r="AB506" s="131"/>
      <c r="AC506" s="131"/>
      <c r="AD506" s="131"/>
      <c r="AE506" s="131"/>
      <c r="AF506" s="131"/>
      <c r="AG506" s="131"/>
      <c r="AH506" s="131"/>
      <c r="AI506" s="131"/>
      <c r="AJ506" s="131"/>
      <c r="AK506" s="131"/>
      <c r="AL506" s="131"/>
      <c r="AM506" s="131"/>
      <c r="AN506" s="131"/>
      <c r="AO506" s="131"/>
      <c r="AP506" s="131"/>
      <c r="AQ506" s="131"/>
      <c r="AR506" s="131"/>
      <c r="AS506" s="131"/>
      <c r="AT506" s="131"/>
      <c r="AU506" s="131"/>
      <c r="AV506" s="131"/>
      <c r="AW506" s="131"/>
      <c r="AX506" s="131"/>
      <c r="AY506" s="131"/>
      <c r="AZ506" s="131"/>
      <c r="BA506" s="131"/>
      <c r="BB506" s="131"/>
      <c r="BC506" s="131"/>
      <c r="BD506" s="131"/>
      <c r="BE506" s="131"/>
      <c r="BF506" s="131"/>
    </row>
    <row r="507" spans="25:58">
      <c r="Y507" s="131"/>
      <c r="Z507" s="131"/>
      <c r="AA507" s="131"/>
      <c r="AB507" s="131"/>
      <c r="AC507" s="131"/>
      <c r="AD507" s="131"/>
      <c r="AE507" s="131"/>
      <c r="AF507" s="131"/>
      <c r="AG507" s="131"/>
      <c r="AH507" s="131"/>
      <c r="AI507" s="131"/>
      <c r="AJ507" s="131"/>
      <c r="AK507" s="131"/>
      <c r="AL507" s="131"/>
      <c r="AM507" s="131"/>
      <c r="AN507" s="131"/>
      <c r="AO507" s="131"/>
      <c r="AP507" s="131"/>
      <c r="AQ507" s="131"/>
      <c r="AR507" s="131"/>
      <c r="AS507" s="131"/>
      <c r="AT507" s="131"/>
      <c r="AU507" s="131"/>
      <c r="AV507" s="131"/>
      <c r="AW507" s="131"/>
      <c r="AX507" s="131"/>
      <c r="AY507" s="131"/>
      <c r="AZ507" s="131"/>
      <c r="BA507" s="131"/>
      <c r="BB507" s="131"/>
      <c r="BC507" s="131"/>
      <c r="BD507" s="131"/>
      <c r="BE507" s="131"/>
      <c r="BF507" s="131"/>
    </row>
    <row r="508" spans="25:58">
      <c r="Y508" s="131"/>
      <c r="Z508" s="131"/>
      <c r="AA508" s="131"/>
      <c r="AB508" s="131"/>
      <c r="AC508" s="131"/>
      <c r="AD508" s="131"/>
      <c r="AE508" s="131"/>
      <c r="AF508" s="131"/>
      <c r="AG508" s="131"/>
      <c r="AH508" s="131"/>
      <c r="AI508" s="131"/>
      <c r="AJ508" s="131"/>
      <c r="AK508" s="131"/>
      <c r="AL508" s="131"/>
      <c r="AM508" s="131"/>
      <c r="AN508" s="131"/>
      <c r="AO508" s="131"/>
      <c r="AP508" s="131"/>
      <c r="AQ508" s="131"/>
      <c r="AR508" s="131"/>
      <c r="AS508" s="131"/>
      <c r="AT508" s="131"/>
      <c r="AU508" s="131"/>
      <c r="AV508" s="131"/>
      <c r="AW508" s="131"/>
      <c r="AX508" s="131"/>
      <c r="AY508" s="131"/>
      <c r="AZ508" s="131"/>
      <c r="BA508" s="131"/>
      <c r="BB508" s="131"/>
      <c r="BC508" s="131"/>
      <c r="BD508" s="131"/>
      <c r="BE508" s="131"/>
      <c r="BF508" s="131"/>
    </row>
    <row r="509" spans="25:58">
      <c r="Y509" s="131"/>
      <c r="Z509" s="131"/>
      <c r="AA509" s="131"/>
      <c r="AB509" s="131"/>
      <c r="AC509" s="131"/>
      <c r="AD509" s="131"/>
      <c r="AE509" s="131"/>
      <c r="AF509" s="131"/>
      <c r="AG509" s="131"/>
      <c r="AH509" s="131"/>
      <c r="AI509" s="131"/>
      <c r="AJ509" s="131"/>
      <c r="AK509" s="131"/>
      <c r="AL509" s="131"/>
      <c r="AM509" s="131"/>
      <c r="AN509" s="131"/>
      <c r="AO509" s="131"/>
      <c r="AP509" s="131"/>
      <c r="AQ509" s="131"/>
      <c r="AR509" s="131"/>
      <c r="AS509" s="131"/>
      <c r="AT509" s="131"/>
      <c r="AU509" s="131"/>
      <c r="AV509" s="131"/>
      <c r="AW509" s="131"/>
      <c r="AX509" s="131"/>
      <c r="AY509" s="131"/>
      <c r="AZ509" s="131"/>
      <c r="BA509" s="131"/>
      <c r="BB509" s="131"/>
      <c r="BC509" s="131"/>
      <c r="BD509" s="131"/>
      <c r="BE509" s="131"/>
      <c r="BF509" s="131"/>
    </row>
    <row r="510" spans="25:58">
      <c r="Y510" s="131"/>
      <c r="Z510" s="131"/>
      <c r="AA510" s="131"/>
      <c r="AB510" s="131"/>
      <c r="AC510" s="131"/>
      <c r="AD510" s="131"/>
      <c r="AE510" s="131"/>
      <c r="AF510" s="131"/>
      <c r="AG510" s="131"/>
      <c r="AH510" s="131"/>
      <c r="AI510" s="131"/>
      <c r="AJ510" s="131"/>
      <c r="AK510" s="131"/>
      <c r="AL510" s="131"/>
      <c r="AM510" s="131"/>
      <c r="AN510" s="131"/>
      <c r="AO510" s="131"/>
      <c r="AP510" s="131"/>
      <c r="AQ510" s="131"/>
      <c r="AR510" s="131"/>
      <c r="AS510" s="131"/>
      <c r="AT510" s="131"/>
      <c r="AU510" s="131"/>
      <c r="AV510" s="131"/>
      <c r="AW510" s="131"/>
      <c r="AX510" s="131"/>
      <c r="AY510" s="131"/>
      <c r="AZ510" s="131"/>
      <c r="BA510" s="131"/>
      <c r="BB510" s="131"/>
      <c r="BC510" s="131"/>
      <c r="BD510" s="131"/>
      <c r="BE510" s="131"/>
      <c r="BF510" s="131"/>
    </row>
    <row r="511" spans="25:58">
      <c r="Y511" s="131"/>
      <c r="Z511" s="131"/>
      <c r="AA511" s="131"/>
      <c r="AB511" s="131"/>
      <c r="AC511" s="131"/>
      <c r="AD511" s="131"/>
      <c r="AE511" s="131"/>
      <c r="AF511" s="131"/>
      <c r="AG511" s="131"/>
      <c r="AH511" s="131"/>
      <c r="AI511" s="131"/>
      <c r="AJ511" s="131"/>
      <c r="AK511" s="131"/>
      <c r="AL511" s="131"/>
      <c r="AM511" s="131"/>
      <c r="AN511" s="131"/>
      <c r="AO511" s="131"/>
      <c r="AP511" s="131"/>
      <c r="AQ511" s="131"/>
      <c r="AR511" s="131"/>
      <c r="AS511" s="131"/>
      <c r="AT511" s="131"/>
      <c r="AU511" s="131"/>
      <c r="AV511" s="131"/>
      <c r="AW511" s="131"/>
      <c r="AX511" s="131"/>
      <c r="AY511" s="131"/>
      <c r="AZ511" s="131"/>
      <c r="BA511" s="131"/>
      <c r="BB511" s="131"/>
      <c r="BC511" s="131"/>
      <c r="BD511" s="131"/>
      <c r="BE511" s="131"/>
      <c r="BF511" s="131"/>
    </row>
    <row r="512" spans="25:58">
      <c r="Y512" s="131"/>
      <c r="Z512" s="131"/>
      <c r="AA512" s="131"/>
      <c r="AB512" s="131"/>
      <c r="AC512" s="131"/>
      <c r="AD512" s="131"/>
      <c r="AE512" s="131"/>
      <c r="AF512" s="131"/>
      <c r="AG512" s="131"/>
      <c r="AH512" s="131"/>
      <c r="AI512" s="131"/>
      <c r="AJ512" s="131"/>
      <c r="AK512" s="131"/>
      <c r="AL512" s="131"/>
      <c r="AM512" s="131"/>
      <c r="AN512" s="131"/>
      <c r="AO512" s="131"/>
      <c r="AP512" s="131"/>
      <c r="AQ512" s="131"/>
      <c r="AR512" s="131"/>
      <c r="AS512" s="131"/>
      <c r="AT512" s="131"/>
      <c r="AU512" s="131"/>
      <c r="AV512" s="131"/>
      <c r="AW512" s="131"/>
      <c r="AX512" s="131"/>
      <c r="AY512" s="131"/>
      <c r="AZ512" s="131"/>
      <c r="BA512" s="131"/>
      <c r="BB512" s="131"/>
      <c r="BC512" s="131"/>
      <c r="BD512" s="131"/>
      <c r="BE512" s="131"/>
      <c r="BF512" s="131"/>
    </row>
    <row r="513" spans="25:58">
      <c r="Y513" s="131"/>
      <c r="Z513" s="131"/>
      <c r="AA513" s="131"/>
      <c r="AB513" s="131"/>
      <c r="AC513" s="131"/>
      <c r="AD513" s="131"/>
      <c r="AE513" s="131"/>
      <c r="AF513" s="131"/>
      <c r="AG513" s="131"/>
      <c r="AH513" s="131"/>
      <c r="AI513" s="131"/>
      <c r="AJ513" s="131"/>
      <c r="AK513" s="131"/>
      <c r="AL513" s="131"/>
      <c r="AM513" s="131"/>
      <c r="AN513" s="131"/>
      <c r="AO513" s="131"/>
      <c r="AP513" s="131"/>
      <c r="AQ513" s="131"/>
      <c r="AR513" s="131"/>
      <c r="AS513" s="131"/>
      <c r="AT513" s="131"/>
      <c r="AU513" s="131"/>
      <c r="AV513" s="131"/>
      <c r="AW513" s="131"/>
      <c r="AX513" s="131"/>
      <c r="AY513" s="131"/>
      <c r="AZ513" s="131"/>
      <c r="BA513" s="131"/>
      <c r="BB513" s="131"/>
      <c r="BC513" s="131"/>
      <c r="BD513" s="131"/>
      <c r="BE513" s="131"/>
      <c r="BF513" s="131"/>
    </row>
    <row r="514" spans="25:58">
      <c r="Y514" s="131"/>
      <c r="Z514" s="131"/>
      <c r="AA514" s="131"/>
      <c r="AB514" s="131"/>
      <c r="AC514" s="131"/>
      <c r="AD514" s="131"/>
      <c r="AE514" s="131"/>
      <c r="AF514" s="131"/>
      <c r="AG514" s="131"/>
      <c r="AH514" s="131"/>
      <c r="AI514" s="131"/>
      <c r="AJ514" s="131"/>
      <c r="AK514" s="131"/>
      <c r="AL514" s="131"/>
      <c r="AM514" s="131"/>
      <c r="AN514" s="131"/>
      <c r="AO514" s="131"/>
      <c r="AP514" s="131"/>
      <c r="AQ514" s="131"/>
      <c r="AR514" s="131"/>
      <c r="AS514" s="131"/>
      <c r="AT514" s="131"/>
      <c r="AU514" s="131"/>
      <c r="AV514" s="131"/>
      <c r="AW514" s="131"/>
      <c r="AX514" s="131"/>
      <c r="AY514" s="131"/>
      <c r="AZ514" s="131"/>
      <c r="BA514" s="131"/>
      <c r="BB514" s="131"/>
      <c r="BC514" s="131"/>
      <c r="BD514" s="131"/>
      <c r="BE514" s="131"/>
      <c r="BF514" s="131"/>
    </row>
    <row r="515" spans="25:58">
      <c r="Y515" s="131"/>
      <c r="Z515" s="131"/>
      <c r="AA515" s="131"/>
      <c r="AB515" s="131"/>
      <c r="AC515" s="131"/>
      <c r="AD515" s="131"/>
      <c r="AE515" s="131"/>
      <c r="AF515" s="131"/>
      <c r="AG515" s="131"/>
      <c r="AH515" s="131"/>
      <c r="AI515" s="131"/>
      <c r="AJ515" s="131"/>
      <c r="AK515" s="131"/>
      <c r="AL515" s="131"/>
      <c r="AM515" s="131"/>
      <c r="AN515" s="131"/>
      <c r="AO515" s="131"/>
      <c r="AP515" s="131"/>
      <c r="AQ515" s="131"/>
      <c r="AR515" s="131"/>
      <c r="AS515" s="131"/>
      <c r="AT515" s="131"/>
      <c r="AU515" s="131"/>
      <c r="AV515" s="131"/>
      <c r="AW515" s="131"/>
      <c r="AX515" s="131"/>
      <c r="AY515" s="131"/>
      <c r="AZ515" s="131"/>
      <c r="BA515" s="131"/>
      <c r="BB515" s="131"/>
      <c r="BC515" s="131"/>
      <c r="BD515" s="131"/>
      <c r="BE515" s="131"/>
      <c r="BF515" s="131"/>
    </row>
    <row r="516" spans="25:58">
      <c r="Y516" s="131"/>
      <c r="Z516" s="131"/>
      <c r="AA516" s="131"/>
      <c r="AB516" s="131"/>
      <c r="AC516" s="131"/>
      <c r="AD516" s="131"/>
      <c r="AE516" s="131"/>
      <c r="AF516" s="131"/>
      <c r="AG516" s="131"/>
      <c r="AH516" s="131"/>
      <c r="AI516" s="131"/>
      <c r="AJ516" s="131"/>
      <c r="AK516" s="131"/>
      <c r="AL516" s="131"/>
      <c r="AM516" s="131"/>
      <c r="AN516" s="131"/>
      <c r="AO516" s="131"/>
      <c r="AP516" s="131"/>
      <c r="AQ516" s="131"/>
      <c r="AR516" s="131"/>
      <c r="AS516" s="131"/>
      <c r="AT516" s="131"/>
      <c r="AU516" s="131"/>
      <c r="AV516" s="131"/>
      <c r="AW516" s="131"/>
      <c r="AX516" s="131"/>
      <c r="AY516" s="131"/>
      <c r="AZ516" s="131"/>
      <c r="BA516" s="131"/>
      <c r="BB516" s="131"/>
      <c r="BC516" s="131"/>
      <c r="BD516" s="131"/>
      <c r="BE516" s="131"/>
      <c r="BF516" s="131"/>
    </row>
    <row r="517" spans="25:58">
      <c r="Y517" s="131"/>
      <c r="Z517" s="131"/>
      <c r="AA517" s="131"/>
      <c r="AB517" s="131"/>
      <c r="AC517" s="131"/>
      <c r="AD517" s="131"/>
      <c r="AE517" s="131"/>
      <c r="AF517" s="131"/>
      <c r="AG517" s="131"/>
      <c r="AH517" s="131"/>
      <c r="AI517" s="131"/>
      <c r="AJ517" s="131"/>
      <c r="AK517" s="131"/>
      <c r="AL517" s="131"/>
      <c r="AM517" s="131"/>
      <c r="AN517" s="131"/>
      <c r="AO517" s="131"/>
      <c r="AP517" s="131"/>
      <c r="AQ517" s="131"/>
      <c r="AR517" s="131"/>
      <c r="AS517" s="131"/>
      <c r="AT517" s="131"/>
      <c r="AU517" s="131"/>
      <c r="AV517" s="131"/>
      <c r="AW517" s="131"/>
      <c r="AX517" s="131"/>
      <c r="AY517" s="131"/>
      <c r="AZ517" s="131"/>
      <c r="BA517" s="131"/>
      <c r="BB517" s="131"/>
      <c r="BC517" s="131"/>
      <c r="BD517" s="131"/>
      <c r="BE517" s="131"/>
      <c r="BF517" s="131"/>
    </row>
    <row r="518" spans="25:58">
      <c r="Y518" s="131"/>
      <c r="Z518" s="131"/>
      <c r="AA518" s="131"/>
      <c r="AB518" s="131"/>
      <c r="AC518" s="131"/>
      <c r="AD518" s="131"/>
      <c r="AE518" s="131"/>
      <c r="AF518" s="131"/>
      <c r="AG518" s="131"/>
      <c r="AH518" s="131"/>
      <c r="AI518" s="131"/>
      <c r="AJ518" s="131"/>
      <c r="AK518" s="131"/>
      <c r="AL518" s="131"/>
      <c r="AM518" s="131"/>
      <c r="AN518" s="131"/>
      <c r="AO518" s="131"/>
      <c r="AP518" s="131"/>
      <c r="AQ518" s="131"/>
      <c r="AR518" s="131"/>
      <c r="AS518" s="131"/>
      <c r="AT518" s="131"/>
      <c r="AU518" s="131"/>
      <c r="AV518" s="131"/>
      <c r="AW518" s="131"/>
      <c r="AX518" s="131"/>
      <c r="AY518" s="131"/>
      <c r="AZ518" s="131"/>
      <c r="BA518" s="131"/>
      <c r="BB518" s="131"/>
      <c r="BC518" s="131"/>
      <c r="BD518" s="131"/>
      <c r="BE518" s="131"/>
      <c r="BF518" s="131"/>
    </row>
    <row r="519" spans="25:58">
      <c r="Y519" s="131"/>
      <c r="Z519" s="131"/>
      <c r="AA519" s="131"/>
      <c r="AB519" s="131"/>
      <c r="AC519" s="131"/>
      <c r="AD519" s="131"/>
      <c r="AE519" s="131"/>
      <c r="AF519" s="131"/>
      <c r="AG519" s="131"/>
      <c r="AH519" s="131"/>
      <c r="AI519" s="131"/>
      <c r="AJ519" s="131"/>
      <c r="AK519" s="131"/>
      <c r="AL519" s="131"/>
      <c r="AM519" s="131"/>
      <c r="AN519" s="131"/>
      <c r="AO519" s="131"/>
      <c r="AP519" s="131"/>
      <c r="AQ519" s="131"/>
      <c r="AR519" s="131"/>
      <c r="AS519" s="131"/>
      <c r="AT519" s="131"/>
      <c r="AU519" s="131"/>
      <c r="AV519" s="131"/>
      <c r="AW519" s="131"/>
      <c r="AX519" s="131"/>
      <c r="AY519" s="131"/>
      <c r="AZ519" s="131"/>
      <c r="BA519" s="131"/>
      <c r="BB519" s="131"/>
      <c r="BC519" s="131"/>
      <c r="BD519" s="131"/>
      <c r="BE519" s="131"/>
      <c r="BF519" s="131"/>
    </row>
    <row r="520" spans="25:58">
      <c r="Y520" s="131"/>
      <c r="Z520" s="131"/>
      <c r="AA520" s="131"/>
      <c r="AB520" s="131"/>
      <c r="AC520" s="131"/>
      <c r="AD520" s="131"/>
      <c r="AE520" s="131"/>
      <c r="AF520" s="131"/>
      <c r="AG520" s="131"/>
      <c r="AH520" s="131"/>
      <c r="AI520" s="131"/>
      <c r="AJ520" s="131"/>
      <c r="AK520" s="131"/>
      <c r="AL520" s="131"/>
      <c r="AM520" s="131"/>
      <c r="AN520" s="131"/>
      <c r="AO520" s="131"/>
      <c r="AP520" s="131"/>
      <c r="AQ520" s="131"/>
      <c r="AR520" s="131"/>
      <c r="AS520" s="131"/>
      <c r="AT520" s="131"/>
      <c r="AU520" s="131"/>
      <c r="AV520" s="131"/>
      <c r="AW520" s="131"/>
      <c r="AX520" s="131"/>
      <c r="AY520" s="131"/>
      <c r="AZ520" s="131"/>
      <c r="BA520" s="131"/>
      <c r="BB520" s="131"/>
      <c r="BC520" s="131"/>
      <c r="BD520" s="131"/>
      <c r="BE520" s="131"/>
      <c r="BF520" s="131"/>
    </row>
    <row r="521" spans="25:58">
      <c r="Y521" s="131"/>
      <c r="Z521" s="131"/>
      <c r="AA521" s="131"/>
      <c r="AB521" s="131"/>
      <c r="AC521" s="131"/>
      <c r="AD521" s="131"/>
      <c r="AE521" s="131"/>
      <c r="AF521" s="131"/>
      <c r="AG521" s="131"/>
      <c r="AH521" s="131"/>
      <c r="AI521" s="131"/>
      <c r="AJ521" s="131"/>
      <c r="AK521" s="131"/>
      <c r="AL521" s="131"/>
      <c r="AM521" s="131"/>
      <c r="AN521" s="131"/>
      <c r="AO521" s="131"/>
      <c r="AP521" s="131"/>
      <c r="AQ521" s="131"/>
      <c r="AR521" s="131"/>
      <c r="AS521" s="131"/>
      <c r="AT521" s="131"/>
      <c r="AU521" s="131"/>
      <c r="AV521" s="131"/>
      <c r="AW521" s="131"/>
      <c r="AX521" s="131"/>
      <c r="AY521" s="131"/>
      <c r="AZ521" s="131"/>
      <c r="BA521" s="131"/>
      <c r="BB521" s="131"/>
      <c r="BC521" s="131"/>
      <c r="BD521" s="131"/>
      <c r="BE521" s="131"/>
      <c r="BF521" s="131"/>
    </row>
    <row r="522" spans="25:58">
      <c r="Y522" s="131"/>
      <c r="Z522" s="131"/>
      <c r="AA522" s="131"/>
      <c r="AB522" s="131"/>
      <c r="AC522" s="131"/>
      <c r="AD522" s="131"/>
      <c r="AE522" s="131"/>
      <c r="AF522" s="131"/>
      <c r="AG522" s="131"/>
      <c r="AH522" s="131"/>
      <c r="AI522" s="131"/>
      <c r="AJ522" s="131"/>
      <c r="AK522" s="131"/>
      <c r="AL522" s="131"/>
      <c r="AM522" s="131"/>
      <c r="AN522" s="131"/>
      <c r="AO522" s="131"/>
      <c r="AP522" s="131"/>
      <c r="AQ522" s="131"/>
      <c r="AR522" s="131"/>
      <c r="AS522" s="131"/>
      <c r="AT522" s="131"/>
      <c r="AU522" s="131"/>
      <c r="AV522" s="131"/>
      <c r="AW522" s="131"/>
      <c r="AX522" s="131"/>
      <c r="AY522" s="131"/>
      <c r="AZ522" s="131"/>
      <c r="BA522" s="131"/>
      <c r="BB522" s="131"/>
      <c r="BC522" s="131"/>
      <c r="BD522" s="131"/>
      <c r="BE522" s="131"/>
      <c r="BF522" s="131"/>
    </row>
    <row r="523" spans="25:58">
      <c r="Y523" s="131"/>
      <c r="Z523" s="131"/>
      <c r="AA523" s="131"/>
      <c r="AB523" s="131"/>
      <c r="AC523" s="131"/>
      <c r="AD523" s="131"/>
      <c r="AE523" s="131"/>
      <c r="AF523" s="131"/>
      <c r="AG523" s="131"/>
      <c r="AH523" s="131"/>
      <c r="AI523" s="131"/>
      <c r="AJ523" s="131"/>
      <c r="AK523" s="131"/>
      <c r="AL523" s="131"/>
      <c r="AM523" s="131"/>
      <c r="AN523" s="131"/>
      <c r="AO523" s="131"/>
      <c r="AP523" s="131"/>
      <c r="AQ523" s="131"/>
      <c r="AR523" s="131"/>
      <c r="AS523" s="131"/>
      <c r="AT523" s="131"/>
      <c r="AU523" s="131"/>
      <c r="AV523" s="131"/>
      <c r="AW523" s="131"/>
      <c r="AX523" s="131"/>
      <c r="AY523" s="131"/>
      <c r="AZ523" s="131"/>
      <c r="BA523" s="131"/>
      <c r="BB523" s="131"/>
      <c r="BC523" s="131"/>
      <c r="BD523" s="131"/>
      <c r="BE523" s="131"/>
      <c r="BF523" s="131"/>
    </row>
    <row r="524" spans="25:58">
      <c r="Y524" s="131"/>
      <c r="Z524" s="131"/>
      <c r="AA524" s="131"/>
      <c r="AB524" s="131"/>
      <c r="AC524" s="131"/>
      <c r="AD524" s="131"/>
      <c r="AE524" s="131"/>
      <c r="AF524" s="131"/>
      <c r="AG524" s="131"/>
      <c r="AH524" s="131"/>
      <c r="AI524" s="131"/>
      <c r="AJ524" s="131"/>
      <c r="AK524" s="131"/>
      <c r="AL524" s="131"/>
      <c r="AM524" s="131"/>
      <c r="AN524" s="131"/>
      <c r="AO524" s="131"/>
      <c r="AP524" s="131"/>
      <c r="AQ524" s="131"/>
      <c r="AR524" s="131"/>
      <c r="AS524" s="131"/>
      <c r="AT524" s="131"/>
      <c r="AU524" s="131"/>
      <c r="AV524" s="131"/>
      <c r="AW524" s="131"/>
      <c r="AX524" s="131"/>
      <c r="AY524" s="131"/>
      <c r="AZ524" s="131"/>
      <c r="BA524" s="131"/>
      <c r="BB524" s="131"/>
      <c r="BC524" s="131"/>
      <c r="BD524" s="131"/>
      <c r="BE524" s="131"/>
      <c r="BF524" s="131"/>
    </row>
    <row r="525" spans="25:58">
      <c r="Y525" s="131"/>
      <c r="Z525" s="131"/>
      <c r="AA525" s="131"/>
      <c r="AB525" s="131"/>
      <c r="AC525" s="131"/>
      <c r="AD525" s="131"/>
      <c r="AE525" s="131"/>
      <c r="AF525" s="131"/>
      <c r="AG525" s="131"/>
      <c r="AH525" s="131"/>
      <c r="AI525" s="131"/>
      <c r="AJ525" s="131"/>
      <c r="AK525" s="131"/>
      <c r="AL525" s="131"/>
      <c r="AM525" s="131"/>
      <c r="AN525" s="131"/>
      <c r="AO525" s="131"/>
      <c r="AP525" s="131"/>
      <c r="AQ525" s="131"/>
      <c r="AR525" s="131"/>
      <c r="AS525" s="131"/>
      <c r="AT525" s="131"/>
      <c r="AU525" s="131"/>
      <c r="AV525" s="131"/>
      <c r="AW525" s="131"/>
      <c r="AX525" s="131"/>
      <c r="AY525" s="131"/>
      <c r="AZ525" s="131"/>
      <c r="BA525" s="131"/>
      <c r="BB525" s="131"/>
      <c r="BC525" s="131"/>
      <c r="BD525" s="131"/>
      <c r="BE525" s="131"/>
      <c r="BF525" s="131"/>
    </row>
    <row r="526" spans="25:58">
      <c r="Y526" s="131"/>
      <c r="Z526" s="131"/>
      <c r="AA526" s="131"/>
      <c r="AB526" s="131"/>
      <c r="AC526" s="131"/>
      <c r="AD526" s="131"/>
      <c r="AE526" s="131"/>
      <c r="AF526" s="131"/>
      <c r="AG526" s="131"/>
      <c r="AH526" s="131"/>
      <c r="AI526" s="131"/>
      <c r="AJ526" s="131"/>
      <c r="AK526" s="131"/>
      <c r="AL526" s="131"/>
      <c r="AM526" s="131"/>
      <c r="AN526" s="131"/>
      <c r="AO526" s="131"/>
      <c r="AP526" s="131"/>
      <c r="AQ526" s="131"/>
      <c r="AR526" s="131"/>
      <c r="AS526" s="131"/>
      <c r="AT526" s="131"/>
      <c r="AU526" s="131"/>
      <c r="AV526" s="131"/>
      <c r="AW526" s="131"/>
      <c r="AX526" s="131"/>
      <c r="AY526" s="131"/>
      <c r="AZ526" s="131"/>
      <c r="BA526" s="131"/>
      <c r="BB526" s="131"/>
      <c r="BC526" s="131"/>
      <c r="BD526" s="131"/>
      <c r="BE526" s="131"/>
      <c r="BF526" s="131"/>
    </row>
    <row r="527" spans="25:58">
      <c r="Y527" s="131"/>
      <c r="Z527" s="131"/>
      <c r="AA527" s="131"/>
      <c r="AB527" s="131"/>
      <c r="AC527" s="131"/>
      <c r="AD527" s="131"/>
      <c r="AE527" s="131"/>
      <c r="AF527" s="131"/>
      <c r="AG527" s="131"/>
      <c r="AH527" s="131"/>
      <c r="AI527" s="131"/>
      <c r="AJ527" s="131"/>
      <c r="AK527" s="131"/>
      <c r="AL527" s="131"/>
      <c r="AM527" s="131"/>
      <c r="AN527" s="131"/>
      <c r="AO527" s="131"/>
      <c r="AP527" s="131"/>
      <c r="AQ527" s="131"/>
      <c r="AR527" s="131"/>
      <c r="AS527" s="131"/>
      <c r="AT527" s="131"/>
      <c r="AU527" s="131"/>
      <c r="AV527" s="131"/>
      <c r="AW527" s="131"/>
      <c r="AX527" s="131"/>
      <c r="AY527" s="131"/>
      <c r="AZ527" s="131"/>
      <c r="BA527" s="131"/>
      <c r="BB527" s="131"/>
      <c r="BC527" s="131"/>
      <c r="BD527" s="131"/>
      <c r="BE527" s="131"/>
      <c r="BF527" s="131"/>
    </row>
    <row r="528" spans="25:58">
      <c r="Y528" s="131"/>
      <c r="Z528" s="131"/>
      <c r="AA528" s="131"/>
      <c r="AB528" s="131"/>
      <c r="AC528" s="131"/>
      <c r="AD528" s="131"/>
      <c r="AE528" s="131"/>
      <c r="AF528" s="131"/>
      <c r="AG528" s="131"/>
      <c r="AH528" s="131"/>
      <c r="AI528" s="131"/>
      <c r="AJ528" s="131"/>
      <c r="AK528" s="131"/>
      <c r="AL528" s="131"/>
      <c r="AM528" s="131"/>
      <c r="AN528" s="131"/>
      <c r="AO528" s="131"/>
      <c r="AP528" s="131"/>
      <c r="AQ528" s="131"/>
      <c r="AR528" s="131"/>
      <c r="AS528" s="131"/>
      <c r="AT528" s="131"/>
      <c r="AU528" s="131"/>
      <c r="AV528" s="131"/>
      <c r="AW528" s="131"/>
      <c r="AX528" s="131"/>
      <c r="AY528" s="131"/>
      <c r="AZ528" s="131"/>
      <c r="BA528" s="131"/>
      <c r="BB528" s="131"/>
      <c r="BC528" s="131"/>
      <c r="BD528" s="131"/>
      <c r="BE528" s="131"/>
      <c r="BF528" s="131"/>
    </row>
    <row r="529" spans="25:58">
      <c r="Y529" s="131"/>
      <c r="Z529" s="131"/>
      <c r="AA529" s="131"/>
      <c r="AB529" s="131"/>
      <c r="AC529" s="131"/>
      <c r="AD529" s="131"/>
      <c r="AE529" s="131"/>
      <c r="AF529" s="131"/>
      <c r="AG529" s="131"/>
      <c r="AH529" s="131"/>
      <c r="AI529" s="131"/>
      <c r="AJ529" s="131"/>
      <c r="AK529" s="131"/>
      <c r="AL529" s="131"/>
      <c r="AM529" s="131"/>
      <c r="AN529" s="131"/>
      <c r="AO529" s="131"/>
      <c r="AP529" s="131"/>
      <c r="AQ529" s="131"/>
      <c r="AR529" s="131"/>
      <c r="AS529" s="131"/>
      <c r="AT529" s="131"/>
      <c r="AU529" s="131"/>
      <c r="AV529" s="131"/>
      <c r="AW529" s="131"/>
      <c r="AX529" s="131"/>
      <c r="AY529" s="131"/>
      <c r="AZ529" s="131"/>
      <c r="BA529" s="131"/>
      <c r="BB529" s="131"/>
      <c r="BC529" s="131"/>
      <c r="BD529" s="131"/>
      <c r="BE529" s="131"/>
      <c r="BF529" s="131"/>
    </row>
    <row r="530" spans="25:58">
      <c r="Y530" s="131"/>
      <c r="Z530" s="131"/>
      <c r="AA530" s="131"/>
      <c r="AB530" s="131"/>
      <c r="AC530" s="131"/>
      <c r="AD530" s="131"/>
      <c r="AE530" s="131"/>
      <c r="AF530" s="131"/>
      <c r="AG530" s="131"/>
      <c r="AH530" s="131"/>
      <c r="AI530" s="131"/>
      <c r="AJ530" s="131"/>
      <c r="AK530" s="131"/>
      <c r="AL530" s="131"/>
      <c r="AM530" s="131"/>
      <c r="AN530" s="131"/>
      <c r="AO530" s="131"/>
      <c r="AP530" s="131"/>
      <c r="AQ530" s="131"/>
      <c r="AR530" s="131"/>
      <c r="AS530" s="131"/>
      <c r="AT530" s="131"/>
      <c r="AU530" s="131"/>
      <c r="AV530" s="131"/>
      <c r="AW530" s="131"/>
      <c r="AX530" s="131"/>
      <c r="AY530" s="131"/>
      <c r="AZ530" s="131"/>
      <c r="BA530" s="131"/>
      <c r="BB530" s="131"/>
      <c r="BC530" s="131"/>
      <c r="BD530" s="131"/>
      <c r="BE530" s="131"/>
      <c r="BF530" s="131"/>
    </row>
    <row r="531" spans="25:58">
      <c r="Y531" s="131"/>
      <c r="Z531" s="131"/>
      <c r="AA531" s="131"/>
      <c r="AB531" s="131"/>
      <c r="AC531" s="131"/>
      <c r="AD531" s="131"/>
      <c r="AE531" s="131"/>
      <c r="AF531" s="131"/>
      <c r="AG531" s="131"/>
      <c r="AH531" s="131"/>
      <c r="AI531" s="131"/>
      <c r="AJ531" s="131"/>
      <c r="AK531" s="131"/>
      <c r="AL531" s="131"/>
      <c r="AM531" s="131"/>
      <c r="AN531" s="131"/>
      <c r="AO531" s="131"/>
      <c r="AP531" s="131"/>
      <c r="AQ531" s="131"/>
      <c r="AR531" s="131"/>
      <c r="AS531" s="131"/>
      <c r="AT531" s="131"/>
      <c r="AU531" s="131"/>
      <c r="AV531" s="131"/>
      <c r="AW531" s="131"/>
      <c r="AX531" s="131"/>
      <c r="AY531" s="131"/>
      <c r="AZ531" s="131"/>
      <c r="BA531" s="131"/>
      <c r="BB531" s="131"/>
      <c r="BC531" s="131"/>
      <c r="BD531" s="131"/>
      <c r="BE531" s="131"/>
      <c r="BF531" s="131"/>
    </row>
    <row r="532" spans="25:58">
      <c r="Y532" s="131"/>
      <c r="Z532" s="131"/>
      <c r="AA532" s="131"/>
      <c r="AB532" s="131"/>
      <c r="AC532" s="131"/>
      <c r="AD532" s="131"/>
      <c r="AE532" s="131"/>
      <c r="AF532" s="131"/>
      <c r="AG532" s="131"/>
      <c r="AH532" s="131"/>
      <c r="AI532" s="131"/>
      <c r="AJ532" s="131"/>
      <c r="AK532" s="131"/>
      <c r="AL532" s="131"/>
      <c r="AM532" s="131"/>
      <c r="AN532" s="131"/>
      <c r="AO532" s="131"/>
      <c r="AP532" s="131"/>
      <c r="AQ532" s="131"/>
      <c r="AR532" s="131"/>
      <c r="AS532" s="131"/>
      <c r="AT532" s="131"/>
      <c r="AU532" s="131"/>
      <c r="AV532" s="131"/>
      <c r="AW532" s="131"/>
      <c r="AX532" s="131"/>
      <c r="AY532" s="131"/>
      <c r="AZ532" s="131"/>
      <c r="BA532" s="131"/>
      <c r="BB532" s="131"/>
      <c r="BC532" s="131"/>
      <c r="BD532" s="131"/>
      <c r="BE532" s="131"/>
      <c r="BF532" s="131"/>
    </row>
    <row r="533" spans="25:58">
      <c r="Y533" s="131"/>
      <c r="Z533" s="131"/>
      <c r="AA533" s="131"/>
      <c r="AB533" s="131"/>
      <c r="AC533" s="131"/>
      <c r="AD533" s="131"/>
      <c r="AE533" s="131"/>
      <c r="AF533" s="131"/>
      <c r="AG533" s="131"/>
      <c r="AH533" s="131"/>
      <c r="AI533" s="131"/>
      <c r="AJ533" s="131"/>
      <c r="AK533" s="131"/>
      <c r="AL533" s="131"/>
      <c r="AM533" s="131"/>
      <c r="AN533" s="131"/>
      <c r="AO533" s="131"/>
      <c r="AP533" s="131"/>
      <c r="AQ533" s="131"/>
      <c r="AR533" s="131"/>
      <c r="AS533" s="131"/>
      <c r="AT533" s="131"/>
      <c r="AU533" s="131"/>
      <c r="AV533" s="131"/>
      <c r="AW533" s="131"/>
      <c r="AX533" s="131"/>
      <c r="AY533" s="131"/>
      <c r="AZ533" s="131"/>
      <c r="BA533" s="131"/>
      <c r="BB533" s="131"/>
      <c r="BC533" s="131"/>
      <c r="BD533" s="131"/>
      <c r="BE533" s="131"/>
      <c r="BF533" s="131"/>
    </row>
    <row r="534" spans="25:58">
      <c r="Y534" s="131"/>
      <c r="Z534" s="131"/>
      <c r="AA534" s="131"/>
      <c r="AB534" s="131"/>
      <c r="AC534" s="131"/>
      <c r="AD534" s="131"/>
      <c r="AE534" s="131"/>
      <c r="AF534" s="131"/>
      <c r="AG534" s="131"/>
      <c r="AH534" s="131"/>
      <c r="AI534" s="131"/>
      <c r="AJ534" s="131"/>
      <c r="AK534" s="131"/>
      <c r="AL534" s="131"/>
      <c r="AM534" s="131"/>
      <c r="AN534" s="131"/>
      <c r="AO534" s="131"/>
      <c r="AP534" s="131"/>
      <c r="AQ534" s="131"/>
      <c r="AR534" s="131"/>
      <c r="AS534" s="131"/>
      <c r="AT534" s="131"/>
      <c r="AU534" s="131"/>
      <c r="AV534" s="131"/>
      <c r="AW534" s="131"/>
      <c r="AX534" s="131"/>
      <c r="AY534" s="131"/>
      <c r="AZ534" s="131"/>
      <c r="BA534" s="131"/>
      <c r="BB534" s="131"/>
      <c r="BC534" s="131"/>
      <c r="BD534" s="131"/>
      <c r="BE534" s="131"/>
      <c r="BF534" s="131"/>
    </row>
    <row r="535" spans="25:58">
      <c r="Y535" s="131"/>
      <c r="Z535" s="131"/>
      <c r="AA535" s="131"/>
      <c r="AB535" s="131"/>
      <c r="AC535" s="131"/>
      <c r="AD535" s="131"/>
      <c r="AE535" s="131"/>
      <c r="AF535" s="131"/>
      <c r="AG535" s="131"/>
      <c r="AH535" s="131"/>
      <c r="AI535" s="131"/>
      <c r="AJ535" s="131"/>
      <c r="AK535" s="131"/>
      <c r="AL535" s="131"/>
      <c r="AM535" s="131"/>
      <c r="AN535" s="131"/>
      <c r="AO535" s="131"/>
      <c r="AP535" s="131"/>
      <c r="AQ535" s="131"/>
      <c r="AR535" s="131"/>
      <c r="AS535" s="131"/>
      <c r="AT535" s="131"/>
      <c r="AU535" s="131"/>
      <c r="AV535" s="131"/>
      <c r="AW535" s="131"/>
      <c r="AX535" s="131"/>
      <c r="AY535" s="131"/>
      <c r="AZ535" s="131"/>
      <c r="BA535" s="131"/>
      <c r="BB535" s="131"/>
      <c r="BC535" s="131"/>
      <c r="BD535" s="131"/>
      <c r="BE535" s="131"/>
      <c r="BF535" s="131"/>
    </row>
    <row r="536" spans="25:58">
      <c r="Y536" s="131"/>
      <c r="Z536" s="131"/>
      <c r="AA536" s="131"/>
      <c r="AB536" s="131"/>
      <c r="AC536" s="131"/>
      <c r="AD536" s="131"/>
      <c r="AE536" s="131"/>
      <c r="AF536" s="131"/>
      <c r="AG536" s="131"/>
      <c r="AH536" s="131"/>
      <c r="AI536" s="131"/>
      <c r="AJ536" s="131"/>
      <c r="AK536" s="131"/>
      <c r="AL536" s="131"/>
      <c r="AM536" s="131"/>
      <c r="AN536" s="131"/>
      <c r="AO536" s="131"/>
      <c r="AP536" s="131"/>
      <c r="AQ536" s="131"/>
      <c r="AR536" s="131"/>
      <c r="AS536" s="131"/>
      <c r="AT536" s="131"/>
      <c r="AU536" s="131"/>
      <c r="AV536" s="131"/>
      <c r="AW536" s="131"/>
      <c r="AX536" s="131"/>
      <c r="AY536" s="131"/>
      <c r="AZ536" s="131"/>
      <c r="BA536" s="131"/>
      <c r="BB536" s="131"/>
      <c r="BC536" s="131"/>
      <c r="BD536" s="131"/>
      <c r="BE536" s="131"/>
      <c r="BF536" s="131"/>
    </row>
    <row r="537" spans="25:58">
      <c r="Y537" s="131"/>
      <c r="Z537" s="131"/>
      <c r="AA537" s="131"/>
      <c r="AB537" s="131"/>
      <c r="AC537" s="131"/>
      <c r="AD537" s="131"/>
      <c r="AE537" s="131"/>
      <c r="AF537" s="131"/>
      <c r="AG537" s="131"/>
      <c r="AH537" s="131"/>
      <c r="AI537" s="131"/>
      <c r="AJ537" s="131"/>
      <c r="AK537" s="131"/>
      <c r="AL537" s="131"/>
      <c r="AM537" s="131"/>
      <c r="AN537" s="131"/>
      <c r="AO537" s="131"/>
      <c r="AP537" s="131"/>
      <c r="AQ537" s="131"/>
      <c r="AR537" s="131"/>
      <c r="AS537" s="131"/>
      <c r="AT537" s="131"/>
      <c r="AU537" s="131"/>
      <c r="AV537" s="131"/>
      <c r="AW537" s="131"/>
      <c r="AX537" s="131"/>
      <c r="AY537" s="131"/>
      <c r="AZ537" s="131"/>
      <c r="BA537" s="131"/>
      <c r="BB537" s="131"/>
      <c r="BC537" s="131"/>
      <c r="BD537" s="131"/>
      <c r="BE537" s="131"/>
      <c r="BF537" s="131"/>
    </row>
    <row r="538" spans="25:58">
      <c r="Y538" s="131"/>
      <c r="Z538" s="131"/>
      <c r="AA538" s="131"/>
      <c r="AB538" s="131"/>
      <c r="AC538" s="131"/>
      <c r="AD538" s="131"/>
      <c r="AE538" s="131"/>
      <c r="AF538" s="131"/>
      <c r="AG538" s="131"/>
      <c r="AH538" s="131"/>
      <c r="AI538" s="131"/>
      <c r="AJ538" s="131"/>
      <c r="AK538" s="131"/>
      <c r="AL538" s="131"/>
      <c r="AM538" s="131"/>
      <c r="AN538" s="131"/>
      <c r="AO538" s="131"/>
      <c r="AP538" s="131"/>
      <c r="AQ538" s="131"/>
      <c r="AR538" s="131"/>
      <c r="AS538" s="131"/>
      <c r="AT538" s="131"/>
      <c r="AU538" s="131"/>
      <c r="AV538" s="131"/>
      <c r="AW538" s="131"/>
      <c r="AX538" s="131"/>
      <c r="AY538" s="131"/>
      <c r="AZ538" s="131"/>
      <c r="BA538" s="131"/>
      <c r="BB538" s="131"/>
      <c r="BC538" s="131"/>
      <c r="BD538" s="131"/>
      <c r="BE538" s="131"/>
      <c r="BF538" s="131"/>
    </row>
    <row r="539" spans="25:58">
      <c r="Y539" s="131"/>
      <c r="Z539" s="131"/>
      <c r="AA539" s="131"/>
      <c r="AB539" s="131"/>
      <c r="AC539" s="131"/>
      <c r="AD539" s="131"/>
      <c r="AE539" s="131"/>
      <c r="AF539" s="131"/>
      <c r="AG539" s="131"/>
      <c r="AH539" s="131"/>
      <c r="AI539" s="131"/>
      <c r="AJ539" s="131"/>
      <c r="AK539" s="131"/>
      <c r="AL539" s="131"/>
      <c r="AM539" s="131"/>
      <c r="AN539" s="131"/>
      <c r="AO539" s="131"/>
      <c r="AP539" s="131"/>
      <c r="AQ539" s="131"/>
      <c r="AR539" s="131"/>
      <c r="AS539" s="131"/>
      <c r="AT539" s="131"/>
      <c r="AU539" s="131"/>
      <c r="AV539" s="131"/>
      <c r="AW539" s="131"/>
      <c r="AX539" s="131"/>
      <c r="AY539" s="131"/>
      <c r="AZ539" s="131"/>
      <c r="BA539" s="131"/>
      <c r="BB539" s="131"/>
      <c r="BC539" s="131"/>
      <c r="BD539" s="131"/>
      <c r="BE539" s="131"/>
      <c r="BF539" s="131"/>
    </row>
    <row r="540" spans="25:58">
      <c r="Y540" s="131"/>
      <c r="Z540" s="131"/>
      <c r="AA540" s="131"/>
      <c r="AB540" s="131"/>
      <c r="AC540" s="131"/>
      <c r="AD540" s="131"/>
      <c r="AE540" s="131"/>
      <c r="AF540" s="131"/>
      <c r="AG540" s="131"/>
      <c r="AH540" s="131"/>
      <c r="AI540" s="131"/>
      <c r="AJ540" s="131"/>
      <c r="AK540" s="131"/>
      <c r="AL540" s="131"/>
      <c r="AM540" s="131"/>
      <c r="AN540" s="131"/>
      <c r="AO540" s="131"/>
      <c r="AP540" s="131"/>
      <c r="AQ540" s="131"/>
      <c r="AR540" s="131"/>
      <c r="AS540" s="131"/>
      <c r="AT540" s="131"/>
      <c r="AU540" s="131"/>
      <c r="AV540" s="131"/>
      <c r="AW540" s="131"/>
      <c r="AX540" s="131"/>
      <c r="AY540" s="131"/>
      <c r="AZ540" s="131"/>
      <c r="BA540" s="131"/>
      <c r="BB540" s="131"/>
      <c r="BC540" s="131"/>
      <c r="BD540" s="131"/>
      <c r="BE540" s="131"/>
      <c r="BF540" s="131"/>
    </row>
    <row r="541" spans="25:58">
      <c r="Y541" s="131"/>
      <c r="Z541" s="131"/>
      <c r="AA541" s="131"/>
      <c r="AB541" s="131"/>
      <c r="AC541" s="131"/>
      <c r="AD541" s="131"/>
      <c r="AE541" s="131"/>
      <c r="AF541" s="131"/>
      <c r="AG541" s="131"/>
      <c r="AH541" s="131"/>
      <c r="AI541" s="131"/>
      <c r="AJ541" s="131"/>
      <c r="AK541" s="131"/>
      <c r="AL541" s="131"/>
      <c r="AM541" s="131"/>
      <c r="AN541" s="131"/>
      <c r="AO541" s="131"/>
      <c r="AP541" s="131"/>
      <c r="AQ541" s="131"/>
      <c r="AR541" s="131"/>
      <c r="AS541" s="131"/>
      <c r="AT541" s="131"/>
      <c r="AU541" s="131"/>
      <c r="AV541" s="131"/>
      <c r="AW541" s="131"/>
      <c r="AX541" s="131"/>
      <c r="AY541" s="131"/>
      <c r="AZ541" s="131"/>
      <c r="BA541" s="131"/>
      <c r="BB541" s="131"/>
      <c r="BC541" s="131"/>
      <c r="BD541" s="131"/>
      <c r="BE541" s="131"/>
      <c r="BF541" s="131"/>
    </row>
    <row r="542" spans="25:58">
      <c r="Y542" s="131"/>
      <c r="Z542" s="131"/>
      <c r="AA542" s="131"/>
      <c r="AB542" s="131"/>
      <c r="AC542" s="131"/>
      <c r="AD542" s="131"/>
      <c r="AE542" s="131"/>
      <c r="AF542" s="131"/>
      <c r="AG542" s="131"/>
      <c r="AH542" s="131"/>
      <c r="AI542" s="131"/>
      <c r="AJ542" s="131"/>
      <c r="AK542" s="131"/>
      <c r="AL542" s="131"/>
      <c r="AM542" s="131"/>
      <c r="AN542" s="131"/>
      <c r="AO542" s="131"/>
      <c r="AP542" s="131"/>
      <c r="AQ542" s="131"/>
      <c r="AR542" s="131"/>
      <c r="AS542" s="131"/>
      <c r="AT542" s="131"/>
      <c r="AU542" s="131"/>
      <c r="AV542" s="131"/>
      <c r="AW542" s="131"/>
      <c r="AX542" s="131"/>
      <c r="AY542" s="131"/>
      <c r="AZ542" s="131"/>
      <c r="BA542" s="131"/>
      <c r="BB542" s="131"/>
      <c r="BC542" s="131"/>
      <c r="BD542" s="131"/>
      <c r="BE542" s="131"/>
      <c r="BF542" s="131"/>
    </row>
    <row r="543" spans="25:58">
      <c r="Y543" s="131"/>
      <c r="Z543" s="131"/>
      <c r="AA543" s="131"/>
      <c r="AB543" s="131"/>
      <c r="AC543" s="131"/>
      <c r="AD543" s="131"/>
      <c r="AE543" s="131"/>
      <c r="AF543" s="131"/>
      <c r="AG543" s="131"/>
      <c r="AH543" s="131"/>
      <c r="AI543" s="131"/>
      <c r="AJ543" s="131"/>
      <c r="AK543" s="131"/>
      <c r="AL543" s="131"/>
      <c r="AM543" s="131"/>
      <c r="AN543" s="131"/>
      <c r="AO543" s="131"/>
      <c r="AP543" s="131"/>
      <c r="AQ543" s="131"/>
      <c r="AR543" s="131"/>
      <c r="AS543" s="131"/>
      <c r="AT543" s="131"/>
      <c r="AU543" s="131"/>
      <c r="AV543" s="131"/>
      <c r="AW543" s="131"/>
      <c r="AX543" s="131"/>
      <c r="AY543" s="131"/>
      <c r="AZ543" s="131"/>
      <c r="BA543" s="131"/>
      <c r="BB543" s="131"/>
      <c r="BC543" s="131"/>
      <c r="BD543" s="131"/>
      <c r="BE543" s="131"/>
      <c r="BF543" s="131"/>
    </row>
    <row r="544" spans="25:58">
      <c r="Y544" s="131"/>
      <c r="Z544" s="131"/>
      <c r="AA544" s="131"/>
      <c r="AB544" s="131"/>
      <c r="AC544" s="131"/>
      <c r="AD544" s="131"/>
      <c r="AE544" s="131"/>
      <c r="AF544" s="131"/>
      <c r="AG544" s="131"/>
      <c r="AH544" s="131"/>
      <c r="AI544" s="131"/>
      <c r="AJ544" s="131"/>
      <c r="AK544" s="131"/>
      <c r="AL544" s="131"/>
      <c r="AM544" s="131"/>
      <c r="AN544" s="131"/>
      <c r="AO544" s="131"/>
      <c r="AP544" s="131"/>
      <c r="AQ544" s="131"/>
      <c r="AR544" s="131"/>
      <c r="AS544" s="131"/>
      <c r="AT544" s="131"/>
      <c r="AU544" s="131"/>
      <c r="AV544" s="131"/>
      <c r="AW544" s="131"/>
      <c r="AX544" s="131"/>
      <c r="AY544" s="131"/>
      <c r="AZ544" s="131"/>
      <c r="BA544" s="131"/>
      <c r="BB544" s="131"/>
      <c r="BC544" s="131"/>
      <c r="BD544" s="131"/>
      <c r="BE544" s="131"/>
      <c r="BF544" s="131"/>
    </row>
    <row r="545" spans="25:58">
      <c r="Y545" s="131"/>
      <c r="Z545" s="131"/>
      <c r="AA545" s="131"/>
      <c r="AB545" s="131"/>
      <c r="AC545" s="131"/>
      <c r="AD545" s="131"/>
      <c r="AE545" s="131"/>
      <c r="AF545" s="131"/>
      <c r="AG545" s="131"/>
      <c r="AH545" s="131"/>
      <c r="AI545" s="131"/>
      <c r="AJ545" s="131"/>
      <c r="AK545" s="131"/>
      <c r="AL545" s="131"/>
      <c r="AM545" s="131"/>
      <c r="AN545" s="131"/>
      <c r="AO545" s="131"/>
      <c r="AP545" s="131"/>
      <c r="AQ545" s="131"/>
      <c r="AR545" s="131"/>
      <c r="AS545" s="131"/>
      <c r="AT545" s="131"/>
      <c r="AU545" s="131"/>
      <c r="AV545" s="131"/>
      <c r="AW545" s="131"/>
      <c r="AX545" s="131"/>
      <c r="AY545" s="131"/>
      <c r="AZ545" s="131"/>
      <c r="BA545" s="131"/>
      <c r="BB545" s="131"/>
      <c r="BC545" s="131"/>
      <c r="BD545" s="131"/>
      <c r="BE545" s="131"/>
      <c r="BF545" s="131"/>
    </row>
    <row r="546" spans="25:58">
      <c r="Y546" s="131"/>
      <c r="Z546" s="131"/>
      <c r="AA546" s="131"/>
      <c r="AB546" s="131"/>
      <c r="AC546" s="131"/>
      <c r="AD546" s="131"/>
      <c r="AE546" s="131"/>
      <c r="AF546" s="131"/>
      <c r="AG546" s="131"/>
      <c r="AH546" s="131"/>
      <c r="AI546" s="131"/>
      <c r="AJ546" s="131"/>
      <c r="AK546" s="131"/>
      <c r="AL546" s="131"/>
      <c r="AM546" s="131"/>
      <c r="AN546" s="131"/>
      <c r="AO546" s="131"/>
      <c r="AP546" s="131"/>
      <c r="AQ546" s="131"/>
      <c r="AR546" s="131"/>
      <c r="AS546" s="131"/>
      <c r="AT546" s="131"/>
      <c r="AU546" s="131"/>
      <c r="AV546" s="131"/>
      <c r="AW546" s="131"/>
      <c r="AX546" s="131"/>
      <c r="AY546" s="131"/>
      <c r="AZ546" s="131"/>
      <c r="BA546" s="131"/>
      <c r="BB546" s="131"/>
      <c r="BC546" s="131"/>
      <c r="BD546" s="131"/>
      <c r="BE546" s="131"/>
      <c r="BF546" s="131"/>
    </row>
    <row r="547" spans="25:58">
      <c r="Y547" s="131"/>
      <c r="Z547" s="131"/>
      <c r="AA547" s="131"/>
      <c r="AB547" s="131"/>
      <c r="AC547" s="131"/>
      <c r="AD547" s="131"/>
      <c r="AE547" s="131"/>
      <c r="AF547" s="131"/>
      <c r="AG547" s="131"/>
      <c r="AH547" s="131"/>
      <c r="AI547" s="131"/>
      <c r="AJ547" s="131"/>
      <c r="AK547" s="131"/>
      <c r="AL547" s="131"/>
      <c r="AM547" s="131"/>
      <c r="AN547" s="131"/>
      <c r="AO547" s="131"/>
      <c r="AP547" s="131"/>
      <c r="AQ547" s="131"/>
      <c r="AR547" s="131"/>
      <c r="AS547" s="131"/>
      <c r="AT547" s="131"/>
      <c r="AU547" s="131"/>
      <c r="AV547" s="131"/>
      <c r="AW547" s="131"/>
      <c r="AX547" s="131"/>
      <c r="AY547" s="131"/>
      <c r="AZ547" s="131"/>
      <c r="BA547" s="131"/>
      <c r="BB547" s="131"/>
      <c r="BC547" s="131"/>
      <c r="BD547" s="131"/>
      <c r="BE547" s="131"/>
      <c r="BF547" s="131"/>
    </row>
    <row r="548" spans="25:58">
      <c r="Y548" s="131"/>
      <c r="Z548" s="131"/>
      <c r="AA548" s="131"/>
      <c r="AB548" s="131"/>
      <c r="AC548" s="131"/>
      <c r="AD548" s="131"/>
      <c r="AE548" s="131"/>
      <c r="AF548" s="131"/>
      <c r="AG548" s="131"/>
      <c r="AH548" s="131"/>
      <c r="AI548" s="131"/>
      <c r="AJ548" s="131"/>
      <c r="AK548" s="131"/>
      <c r="AL548" s="131"/>
      <c r="AM548" s="131"/>
      <c r="AN548" s="131"/>
      <c r="AO548" s="131"/>
      <c r="AP548" s="131"/>
      <c r="AQ548" s="131"/>
      <c r="AR548" s="131"/>
      <c r="AS548" s="131"/>
      <c r="AT548" s="131"/>
      <c r="AU548" s="131"/>
      <c r="AV548" s="131"/>
      <c r="AW548" s="131"/>
      <c r="AX548" s="131"/>
      <c r="AY548" s="131"/>
      <c r="AZ548" s="131"/>
      <c r="BA548" s="131"/>
      <c r="BB548" s="131"/>
      <c r="BC548" s="131"/>
      <c r="BD548" s="131"/>
      <c r="BE548" s="131"/>
      <c r="BF548" s="131"/>
    </row>
    <row r="549" spans="25:58">
      <c r="Y549" s="131"/>
      <c r="Z549" s="131"/>
      <c r="AA549" s="131"/>
      <c r="AB549" s="131"/>
      <c r="AC549" s="131"/>
      <c r="AD549" s="131"/>
      <c r="AE549" s="131"/>
      <c r="AF549" s="131"/>
      <c r="AG549" s="131"/>
      <c r="AH549" s="131"/>
      <c r="AI549" s="131"/>
      <c r="AJ549" s="131"/>
      <c r="AK549" s="131"/>
      <c r="AL549" s="131"/>
      <c r="AM549" s="131"/>
      <c r="AN549" s="131"/>
      <c r="AO549" s="131"/>
      <c r="AP549" s="131"/>
      <c r="AQ549" s="131"/>
      <c r="AR549" s="131"/>
      <c r="AS549" s="131"/>
      <c r="AT549" s="131"/>
      <c r="AU549" s="131"/>
      <c r="AV549" s="131"/>
      <c r="AW549" s="131"/>
      <c r="AX549" s="131"/>
      <c r="AY549" s="131"/>
      <c r="AZ549" s="131"/>
      <c r="BA549" s="131"/>
      <c r="BB549" s="131"/>
      <c r="BC549" s="131"/>
      <c r="BD549" s="131"/>
      <c r="BE549" s="131"/>
      <c r="BF549" s="131"/>
    </row>
    <row r="550" spans="25:58">
      <c r="Y550" s="131"/>
      <c r="Z550" s="131"/>
      <c r="AA550" s="131"/>
      <c r="AB550" s="131"/>
      <c r="AC550" s="131"/>
      <c r="AD550" s="131"/>
      <c r="AE550" s="131"/>
      <c r="AF550" s="131"/>
      <c r="AG550" s="131"/>
      <c r="AH550" s="131"/>
      <c r="AI550" s="131"/>
      <c r="AJ550" s="131"/>
      <c r="AK550" s="131"/>
      <c r="AL550" s="131"/>
      <c r="AM550" s="131"/>
      <c r="AN550" s="131"/>
      <c r="AO550" s="131"/>
      <c r="AP550" s="131"/>
      <c r="AQ550" s="131"/>
      <c r="AR550" s="131"/>
      <c r="AS550" s="131"/>
      <c r="AT550" s="131"/>
      <c r="AU550" s="131"/>
      <c r="AV550" s="131"/>
      <c r="AW550" s="131"/>
      <c r="AX550" s="131"/>
      <c r="AY550" s="131"/>
      <c r="AZ550" s="131"/>
      <c r="BA550" s="131"/>
      <c r="BB550" s="131"/>
      <c r="BC550" s="131"/>
      <c r="BD550" s="131"/>
      <c r="BE550" s="131"/>
      <c r="BF550" s="131"/>
    </row>
    <row r="551" spans="25:58">
      <c r="Y551" s="131"/>
      <c r="Z551" s="131"/>
      <c r="AA551" s="131"/>
      <c r="AB551" s="131"/>
      <c r="AC551" s="131"/>
      <c r="AD551" s="131"/>
      <c r="AE551" s="131"/>
      <c r="AF551" s="131"/>
      <c r="AG551" s="131"/>
      <c r="AH551" s="131"/>
      <c r="AI551" s="131"/>
      <c r="AJ551" s="131"/>
      <c r="AK551" s="131"/>
      <c r="AL551" s="131"/>
      <c r="AM551" s="131"/>
      <c r="AN551" s="131"/>
      <c r="AO551" s="131"/>
      <c r="AP551" s="131"/>
      <c r="AQ551" s="131"/>
      <c r="AR551" s="131"/>
      <c r="AS551" s="131"/>
      <c r="AT551" s="131"/>
      <c r="AU551" s="131"/>
      <c r="AV551" s="131"/>
      <c r="AW551" s="131"/>
      <c r="AX551" s="131"/>
      <c r="AY551" s="131"/>
      <c r="AZ551" s="131"/>
      <c r="BA551" s="131"/>
      <c r="BB551" s="131"/>
      <c r="BC551" s="131"/>
      <c r="BD551" s="131"/>
      <c r="BE551" s="131"/>
      <c r="BF551" s="131"/>
    </row>
    <row r="552" spans="25:58">
      <c r="Y552" s="131"/>
      <c r="Z552" s="131"/>
      <c r="AA552" s="131"/>
      <c r="AB552" s="131"/>
      <c r="AC552" s="131"/>
      <c r="AD552" s="131"/>
      <c r="AE552" s="131"/>
      <c r="AF552" s="131"/>
      <c r="AG552" s="131"/>
      <c r="AH552" s="131"/>
      <c r="AI552" s="131"/>
      <c r="AJ552" s="131"/>
      <c r="AK552" s="131"/>
      <c r="AL552" s="131"/>
      <c r="AM552" s="131"/>
      <c r="AN552" s="131"/>
      <c r="AO552" s="131"/>
      <c r="AP552" s="131"/>
      <c r="AQ552" s="131"/>
      <c r="AR552" s="131"/>
      <c r="AS552" s="131"/>
      <c r="AT552" s="131"/>
      <c r="AU552" s="131"/>
      <c r="AV552" s="131"/>
      <c r="AW552" s="131"/>
      <c r="AX552" s="131"/>
      <c r="AY552" s="131"/>
      <c r="AZ552" s="131"/>
      <c r="BA552" s="131"/>
      <c r="BB552" s="131"/>
      <c r="BC552" s="131"/>
      <c r="BD552" s="131"/>
      <c r="BE552" s="131"/>
      <c r="BF552" s="131"/>
    </row>
    <row r="553" spans="25:58">
      <c r="Y553" s="131"/>
      <c r="Z553" s="131"/>
      <c r="AA553" s="131"/>
      <c r="AB553" s="131"/>
      <c r="AC553" s="131"/>
      <c r="AD553" s="131"/>
      <c r="AE553" s="131"/>
      <c r="AF553" s="131"/>
      <c r="AG553" s="131"/>
      <c r="AH553" s="131"/>
      <c r="AI553" s="131"/>
      <c r="AJ553" s="131"/>
      <c r="AK553" s="131"/>
      <c r="AL553" s="131"/>
      <c r="AM553" s="131"/>
      <c r="AN553" s="131"/>
      <c r="AO553" s="131"/>
      <c r="AP553" s="131"/>
      <c r="AQ553" s="131"/>
      <c r="AR553" s="131"/>
      <c r="AS553" s="131"/>
      <c r="AT553" s="131"/>
      <c r="AU553" s="131"/>
      <c r="AV553" s="131"/>
      <c r="AW553" s="131"/>
      <c r="AX553" s="131"/>
      <c r="AY553" s="131"/>
      <c r="AZ553" s="131"/>
      <c r="BA553" s="131"/>
      <c r="BB553" s="131"/>
      <c r="BC553" s="131"/>
      <c r="BD553" s="131"/>
      <c r="BE553" s="131"/>
      <c r="BF553" s="131"/>
    </row>
    <row r="554" spans="25:58">
      <c r="Y554" s="131"/>
      <c r="Z554" s="131"/>
      <c r="AA554" s="131"/>
      <c r="AB554" s="131"/>
      <c r="AC554" s="131"/>
      <c r="AD554" s="131"/>
      <c r="AE554" s="131"/>
      <c r="AF554" s="131"/>
      <c r="AG554" s="131"/>
      <c r="AH554" s="131"/>
      <c r="AI554" s="131"/>
      <c r="AJ554" s="131"/>
      <c r="AK554" s="131"/>
      <c r="AL554" s="131"/>
      <c r="AM554" s="131"/>
      <c r="AN554" s="131"/>
      <c r="AO554" s="131"/>
      <c r="AP554" s="131"/>
      <c r="AQ554" s="131"/>
      <c r="AR554" s="131"/>
      <c r="AS554" s="131"/>
      <c r="AT554" s="131"/>
      <c r="AU554" s="131"/>
      <c r="AV554" s="131"/>
      <c r="AW554" s="131"/>
      <c r="AX554" s="131"/>
      <c r="AY554" s="131"/>
      <c r="AZ554" s="131"/>
      <c r="BA554" s="131"/>
      <c r="BB554" s="131"/>
      <c r="BC554" s="131"/>
      <c r="BD554" s="131"/>
      <c r="BE554" s="131"/>
      <c r="BF554" s="131"/>
    </row>
    <row r="555" spans="25:58">
      <c r="Y555" s="131"/>
      <c r="Z555" s="131"/>
      <c r="AA555" s="131"/>
      <c r="AB555" s="131"/>
      <c r="AC555" s="131"/>
      <c r="AD555" s="131"/>
      <c r="AE555" s="131"/>
      <c r="AF555" s="131"/>
      <c r="AG555" s="131"/>
      <c r="AH555" s="131"/>
      <c r="AI555" s="131"/>
      <c r="AJ555" s="131"/>
      <c r="AK555" s="131"/>
      <c r="AL555" s="131"/>
      <c r="AM555" s="131"/>
      <c r="AN555" s="131"/>
      <c r="AO555" s="131"/>
      <c r="AP555" s="131"/>
      <c r="AQ555" s="131"/>
      <c r="AR555" s="131"/>
      <c r="AS555" s="131"/>
      <c r="AT555" s="131"/>
      <c r="AU555" s="131"/>
      <c r="AV555" s="131"/>
      <c r="AW555" s="131"/>
      <c r="AX555" s="131"/>
      <c r="AY555" s="131"/>
      <c r="AZ555" s="131"/>
      <c r="BA555" s="131"/>
      <c r="BB555" s="131"/>
      <c r="BC555" s="131"/>
      <c r="BD555" s="131"/>
      <c r="BE555" s="131"/>
      <c r="BF555" s="131"/>
    </row>
    <row r="556" spans="25:58">
      <c r="Y556" s="131"/>
      <c r="Z556" s="131"/>
      <c r="AA556" s="131"/>
      <c r="AB556" s="131"/>
      <c r="AC556" s="131"/>
      <c r="AD556" s="131"/>
      <c r="AE556" s="131"/>
      <c r="AF556" s="131"/>
      <c r="AG556" s="131"/>
      <c r="AH556" s="131"/>
      <c r="AI556" s="131"/>
      <c r="AJ556" s="131"/>
      <c r="AK556" s="131"/>
      <c r="AL556" s="131"/>
      <c r="AM556" s="131"/>
      <c r="AN556" s="131"/>
      <c r="AO556" s="131"/>
      <c r="AP556" s="131"/>
      <c r="AQ556" s="131"/>
      <c r="AR556" s="131"/>
      <c r="AS556" s="131"/>
      <c r="AT556" s="131"/>
      <c r="AU556" s="131"/>
      <c r="AV556" s="131"/>
      <c r="AW556" s="131"/>
      <c r="AX556" s="131"/>
      <c r="AY556" s="131"/>
      <c r="AZ556" s="131"/>
      <c r="BA556" s="131"/>
      <c r="BB556" s="131"/>
      <c r="BC556" s="131"/>
      <c r="BD556" s="131"/>
      <c r="BE556" s="131"/>
      <c r="BF556" s="131"/>
    </row>
    <row r="557" spans="25:58">
      <c r="Y557" s="131"/>
      <c r="Z557" s="131"/>
      <c r="AA557" s="131"/>
      <c r="AB557" s="131"/>
      <c r="AC557" s="131"/>
      <c r="AD557" s="131"/>
      <c r="AE557" s="131"/>
      <c r="AF557" s="131"/>
      <c r="AG557" s="131"/>
      <c r="AH557" s="131"/>
      <c r="AI557" s="131"/>
      <c r="AJ557" s="131"/>
      <c r="AK557" s="131"/>
      <c r="AL557" s="131"/>
      <c r="AM557" s="131"/>
      <c r="AN557" s="131"/>
      <c r="AO557" s="131"/>
      <c r="AP557" s="131"/>
      <c r="AQ557" s="131"/>
      <c r="AR557" s="131"/>
      <c r="AS557" s="131"/>
      <c r="AT557" s="131"/>
      <c r="AU557" s="131"/>
      <c r="AV557" s="131"/>
      <c r="AW557" s="131"/>
      <c r="AX557" s="131"/>
      <c r="AY557" s="131"/>
      <c r="AZ557" s="131"/>
      <c r="BA557" s="131"/>
      <c r="BB557" s="131"/>
      <c r="BC557" s="131"/>
      <c r="BD557" s="131"/>
      <c r="BE557" s="131"/>
      <c r="BF557" s="131"/>
    </row>
    <row r="558" spans="25:58">
      <c r="Y558" s="131"/>
      <c r="Z558" s="131"/>
      <c r="AA558" s="131"/>
      <c r="AB558" s="131"/>
      <c r="AC558" s="131"/>
      <c r="AD558" s="131"/>
      <c r="AE558" s="131"/>
      <c r="AF558" s="131"/>
      <c r="AG558" s="131"/>
      <c r="AH558" s="131"/>
      <c r="AI558" s="131"/>
      <c r="AJ558" s="131"/>
      <c r="AK558" s="131"/>
      <c r="AL558" s="131"/>
      <c r="AM558" s="131"/>
      <c r="AN558" s="131"/>
      <c r="AO558" s="131"/>
      <c r="AP558" s="131"/>
      <c r="AQ558" s="131"/>
      <c r="AR558" s="131"/>
      <c r="AS558" s="131"/>
      <c r="AT558" s="131"/>
      <c r="AU558" s="131"/>
      <c r="AV558" s="131"/>
      <c r="AW558" s="131"/>
      <c r="AX558" s="131"/>
      <c r="AY558" s="131"/>
      <c r="AZ558" s="131"/>
      <c r="BA558" s="131"/>
      <c r="BB558" s="131"/>
      <c r="BC558" s="131"/>
      <c r="BD558" s="131"/>
      <c r="BE558" s="131"/>
      <c r="BF558" s="131"/>
    </row>
    <row r="559" spans="25:58">
      <c r="Y559" s="131"/>
      <c r="Z559" s="131"/>
      <c r="AA559" s="131"/>
      <c r="AB559" s="131"/>
      <c r="AC559" s="131"/>
      <c r="AD559" s="131"/>
      <c r="AE559" s="131"/>
      <c r="AF559" s="131"/>
      <c r="AG559" s="131"/>
      <c r="AH559" s="131"/>
      <c r="AI559" s="131"/>
      <c r="AJ559" s="131"/>
      <c r="AK559" s="131"/>
      <c r="AL559" s="131"/>
      <c r="AM559" s="131"/>
      <c r="AN559" s="131"/>
      <c r="AO559" s="131"/>
      <c r="AP559" s="131"/>
      <c r="AQ559" s="131"/>
      <c r="AR559" s="131"/>
      <c r="AS559" s="131"/>
      <c r="AT559" s="131"/>
      <c r="AU559" s="131"/>
      <c r="AV559" s="131"/>
      <c r="AW559" s="131"/>
      <c r="AX559" s="131"/>
      <c r="AY559" s="131"/>
      <c r="AZ559" s="131"/>
      <c r="BA559" s="131"/>
      <c r="BB559" s="131"/>
      <c r="BC559" s="131"/>
      <c r="BD559" s="131"/>
      <c r="BE559" s="131"/>
      <c r="BF559" s="131"/>
    </row>
    <row r="560" spans="25:58">
      <c r="Y560" s="131"/>
      <c r="Z560" s="131"/>
      <c r="AA560" s="131"/>
      <c r="AB560" s="131"/>
      <c r="AC560" s="131"/>
      <c r="AD560" s="131"/>
      <c r="AE560" s="131"/>
      <c r="AF560" s="131"/>
      <c r="AG560" s="131"/>
      <c r="AH560" s="131"/>
      <c r="AI560" s="131"/>
      <c r="AJ560" s="131"/>
      <c r="AK560" s="131"/>
      <c r="AL560" s="131"/>
      <c r="AM560" s="131"/>
      <c r="AN560" s="131"/>
      <c r="AO560" s="131"/>
      <c r="AP560" s="131"/>
      <c r="AQ560" s="131"/>
      <c r="AR560" s="131"/>
      <c r="AS560" s="131"/>
      <c r="AT560" s="131"/>
      <c r="AU560" s="131"/>
      <c r="AV560" s="131"/>
      <c r="AW560" s="131"/>
      <c r="AX560" s="131"/>
      <c r="AY560" s="131"/>
      <c r="AZ560" s="131"/>
      <c r="BA560" s="131"/>
      <c r="BB560" s="131"/>
      <c r="BC560" s="131"/>
      <c r="BD560" s="131"/>
      <c r="BE560" s="131"/>
      <c r="BF560" s="131"/>
    </row>
    <row r="561" spans="25:58">
      <c r="Y561" s="131"/>
      <c r="Z561" s="131"/>
      <c r="AA561" s="131"/>
      <c r="AB561" s="131"/>
      <c r="AC561" s="131"/>
      <c r="AD561" s="131"/>
      <c r="AE561" s="131"/>
      <c r="AF561" s="131"/>
      <c r="AG561" s="131"/>
      <c r="AH561" s="131"/>
      <c r="AI561" s="131"/>
      <c r="AJ561" s="131"/>
      <c r="AK561" s="131"/>
      <c r="AL561" s="131"/>
      <c r="AM561" s="131"/>
      <c r="AN561" s="131"/>
      <c r="AO561" s="131"/>
      <c r="AP561" s="131"/>
      <c r="AQ561" s="131"/>
      <c r="AR561" s="131"/>
      <c r="AS561" s="131"/>
      <c r="AT561" s="131"/>
      <c r="AU561" s="131"/>
      <c r="AV561" s="131"/>
      <c r="AW561" s="131"/>
      <c r="AX561" s="131"/>
      <c r="AY561" s="131"/>
      <c r="AZ561" s="131"/>
      <c r="BA561" s="131"/>
      <c r="BB561" s="131"/>
      <c r="BC561" s="131"/>
      <c r="BD561" s="131"/>
      <c r="BE561" s="131"/>
      <c r="BF561" s="131"/>
    </row>
    <row r="562" spans="25:58">
      <c r="Y562" s="131"/>
      <c r="Z562" s="131"/>
      <c r="AA562" s="131"/>
      <c r="AB562" s="131"/>
      <c r="AC562" s="131"/>
      <c r="AD562" s="131"/>
      <c r="AE562" s="131"/>
      <c r="AF562" s="131"/>
      <c r="AG562" s="131"/>
      <c r="AH562" s="131"/>
      <c r="AI562" s="131"/>
      <c r="AJ562" s="131"/>
      <c r="AK562" s="131"/>
      <c r="AL562" s="131"/>
      <c r="AM562" s="131"/>
      <c r="AN562" s="131"/>
      <c r="AO562" s="131"/>
      <c r="AP562" s="131"/>
      <c r="AQ562" s="131"/>
      <c r="AR562" s="131"/>
      <c r="AS562" s="131"/>
      <c r="AT562" s="131"/>
      <c r="AU562" s="131"/>
      <c r="AV562" s="131"/>
      <c r="AW562" s="131"/>
      <c r="AX562" s="131"/>
      <c r="AY562" s="131"/>
      <c r="AZ562" s="131"/>
      <c r="BA562" s="131"/>
      <c r="BB562" s="131"/>
      <c r="BC562" s="131"/>
      <c r="BD562" s="131"/>
      <c r="BE562" s="131"/>
      <c r="BF562" s="131"/>
    </row>
    <row r="563" spans="25:58">
      <c r="Y563" s="131"/>
      <c r="Z563" s="131"/>
      <c r="AA563" s="131"/>
      <c r="AB563" s="131"/>
      <c r="AC563" s="131"/>
      <c r="AD563" s="131"/>
      <c r="AE563" s="131"/>
      <c r="AF563" s="131"/>
      <c r="AG563" s="131"/>
      <c r="AH563" s="131"/>
      <c r="AI563" s="131"/>
      <c r="AJ563" s="131"/>
      <c r="AK563" s="131"/>
      <c r="AL563" s="131"/>
      <c r="AM563" s="131"/>
      <c r="AN563" s="131"/>
      <c r="AO563" s="131"/>
      <c r="AP563" s="131"/>
      <c r="AQ563" s="131"/>
      <c r="AR563" s="131"/>
      <c r="AS563" s="131"/>
      <c r="AT563" s="131"/>
      <c r="AU563" s="131"/>
      <c r="AV563" s="131"/>
      <c r="AW563" s="131"/>
      <c r="AX563" s="131"/>
      <c r="AY563" s="131"/>
      <c r="AZ563" s="131"/>
      <c r="BA563" s="131"/>
      <c r="BB563" s="131"/>
      <c r="BC563" s="131"/>
      <c r="BD563" s="131"/>
      <c r="BE563" s="131"/>
      <c r="BF563" s="131"/>
    </row>
    <row r="564" spans="25:58">
      <c r="Y564" s="131"/>
      <c r="Z564" s="131"/>
      <c r="AA564" s="131"/>
      <c r="AB564" s="131"/>
      <c r="AC564" s="131"/>
      <c r="AD564" s="131"/>
      <c r="AE564" s="131"/>
      <c r="AF564" s="131"/>
      <c r="AG564" s="131"/>
      <c r="AH564" s="131"/>
      <c r="AI564" s="131"/>
      <c r="AJ564" s="131"/>
      <c r="AK564" s="131"/>
      <c r="AL564" s="131"/>
      <c r="AM564" s="131"/>
      <c r="AN564" s="131"/>
      <c r="AO564" s="131"/>
      <c r="AP564" s="131"/>
      <c r="AQ564" s="131"/>
      <c r="AR564" s="131"/>
      <c r="AS564" s="131"/>
      <c r="AT564" s="131"/>
      <c r="AU564" s="131"/>
      <c r="AV564" s="131"/>
      <c r="AW564" s="131"/>
      <c r="AX564" s="131"/>
      <c r="AY564" s="131"/>
      <c r="AZ564" s="131"/>
      <c r="BA564" s="131"/>
      <c r="BB564" s="131"/>
      <c r="BC564" s="131"/>
      <c r="BD564" s="131"/>
      <c r="BE564" s="131"/>
      <c r="BF564" s="131"/>
    </row>
    <row r="565" spans="25:58">
      <c r="Y565" s="131"/>
      <c r="Z565" s="131"/>
      <c r="AA565" s="131"/>
      <c r="AB565" s="131"/>
      <c r="AC565" s="131"/>
      <c r="AD565" s="131"/>
      <c r="AE565" s="131"/>
      <c r="AF565" s="131"/>
      <c r="AG565" s="131"/>
      <c r="AH565" s="131"/>
      <c r="AI565" s="131"/>
      <c r="AJ565" s="131"/>
      <c r="AK565" s="131"/>
      <c r="AL565" s="131"/>
      <c r="AM565" s="131"/>
      <c r="AN565" s="131"/>
      <c r="AO565" s="131"/>
      <c r="AP565" s="131"/>
      <c r="AQ565" s="131"/>
      <c r="AR565" s="131"/>
      <c r="AS565" s="131"/>
      <c r="AT565" s="131"/>
      <c r="AU565" s="131"/>
      <c r="AV565" s="131"/>
      <c r="AW565" s="131"/>
      <c r="AX565" s="131"/>
      <c r="AY565" s="131"/>
      <c r="AZ565" s="131"/>
      <c r="BA565" s="131"/>
      <c r="BB565" s="131"/>
      <c r="BC565" s="131"/>
      <c r="BD565" s="131"/>
      <c r="BE565" s="131"/>
      <c r="BF565" s="131"/>
    </row>
    <row r="566" spans="25:58">
      <c r="Y566" s="131"/>
      <c r="Z566" s="131"/>
      <c r="AA566" s="131"/>
      <c r="AB566" s="131"/>
      <c r="AC566" s="131"/>
      <c r="AD566" s="131"/>
      <c r="AE566" s="131"/>
      <c r="AF566" s="131"/>
      <c r="AG566" s="131"/>
      <c r="AH566" s="131"/>
      <c r="AI566" s="131"/>
      <c r="AJ566" s="131"/>
      <c r="AK566" s="131"/>
      <c r="AL566" s="131"/>
      <c r="AM566" s="131"/>
      <c r="AN566" s="131"/>
      <c r="AO566" s="131"/>
      <c r="AP566" s="131"/>
      <c r="AQ566" s="131"/>
      <c r="AR566" s="131"/>
      <c r="AS566" s="131"/>
      <c r="AT566" s="131"/>
      <c r="AU566" s="131"/>
      <c r="AV566" s="131"/>
      <c r="AW566" s="131"/>
      <c r="AX566" s="131"/>
      <c r="AY566" s="131"/>
      <c r="AZ566" s="131"/>
      <c r="BA566" s="131"/>
      <c r="BB566" s="131"/>
      <c r="BC566" s="131"/>
      <c r="BD566" s="131"/>
      <c r="BE566" s="131"/>
      <c r="BF566" s="131"/>
    </row>
    <row r="567" spans="25:58">
      <c r="Y567" s="131"/>
      <c r="Z567" s="131"/>
      <c r="AA567" s="131"/>
      <c r="AB567" s="131"/>
      <c r="AC567" s="131"/>
      <c r="AD567" s="131"/>
      <c r="AE567" s="131"/>
      <c r="AF567" s="131"/>
      <c r="AG567" s="131"/>
      <c r="AH567" s="131"/>
      <c r="AI567" s="131"/>
      <c r="AJ567" s="131"/>
      <c r="AK567" s="131"/>
      <c r="AL567" s="131"/>
      <c r="AM567" s="131"/>
      <c r="AN567" s="131"/>
      <c r="AO567" s="131"/>
      <c r="AP567" s="131"/>
      <c r="AQ567" s="131"/>
      <c r="AR567" s="131"/>
      <c r="AS567" s="131"/>
      <c r="AT567" s="131"/>
      <c r="AU567" s="131"/>
      <c r="AV567" s="131"/>
      <c r="AW567" s="131"/>
      <c r="AX567" s="131"/>
      <c r="AY567" s="131"/>
      <c r="AZ567" s="131"/>
      <c r="BA567" s="131"/>
      <c r="BB567" s="131"/>
      <c r="BC567" s="131"/>
      <c r="BD567" s="131"/>
      <c r="BE567" s="131"/>
      <c r="BF567" s="131"/>
    </row>
    <row r="568" spans="25:58">
      <c r="Y568" s="131"/>
      <c r="Z568" s="131"/>
      <c r="AA568" s="131"/>
      <c r="AB568" s="131"/>
      <c r="AC568" s="131"/>
      <c r="AD568" s="131"/>
      <c r="AE568" s="131"/>
      <c r="AF568" s="131"/>
      <c r="AG568" s="131"/>
      <c r="AH568" s="131"/>
      <c r="AI568" s="131"/>
      <c r="AJ568" s="131"/>
      <c r="AK568" s="131"/>
      <c r="AL568" s="131"/>
      <c r="AM568" s="131"/>
      <c r="AN568" s="131"/>
      <c r="AO568" s="131"/>
      <c r="AP568" s="131"/>
      <c r="AQ568" s="131"/>
      <c r="AR568" s="131"/>
      <c r="AS568" s="131"/>
      <c r="AT568" s="131"/>
      <c r="AU568" s="131"/>
      <c r="AV568" s="131"/>
      <c r="AW568" s="131"/>
      <c r="AX568" s="131"/>
      <c r="AY568" s="131"/>
      <c r="AZ568" s="131"/>
      <c r="BA568" s="131"/>
      <c r="BB568" s="131"/>
      <c r="BC568" s="131"/>
      <c r="BD568" s="131"/>
      <c r="BE568" s="131"/>
      <c r="BF568" s="131"/>
    </row>
    <row r="569" spans="25:58">
      <c r="Y569" s="131"/>
      <c r="Z569" s="131"/>
      <c r="AA569" s="131"/>
      <c r="AB569" s="131"/>
      <c r="AC569" s="131"/>
      <c r="AD569" s="131"/>
      <c r="AE569" s="131"/>
      <c r="AF569" s="131"/>
      <c r="AG569" s="131"/>
      <c r="AH569" s="131"/>
      <c r="AI569" s="131"/>
      <c r="AJ569" s="131"/>
      <c r="AK569" s="131"/>
      <c r="AL569" s="131"/>
      <c r="AM569" s="131"/>
      <c r="AN569" s="131"/>
      <c r="AO569" s="131"/>
      <c r="AP569" s="131"/>
      <c r="AQ569" s="131"/>
      <c r="AR569" s="131"/>
      <c r="AS569" s="131"/>
      <c r="AT569" s="131"/>
      <c r="AU569" s="131"/>
      <c r="AV569" s="131"/>
      <c r="AW569" s="131"/>
      <c r="AX569" s="131"/>
      <c r="AY569" s="131"/>
      <c r="AZ569" s="131"/>
      <c r="BA569" s="131"/>
      <c r="BB569" s="131"/>
      <c r="BC569" s="131"/>
      <c r="BD569" s="131"/>
      <c r="BE569" s="131"/>
      <c r="BF569" s="131"/>
    </row>
    <row r="570" spans="25:58">
      <c r="Y570" s="131"/>
      <c r="Z570" s="131"/>
      <c r="AA570" s="131"/>
      <c r="AB570" s="131"/>
      <c r="AC570" s="131"/>
      <c r="AD570" s="131"/>
      <c r="AE570" s="131"/>
      <c r="AF570" s="131"/>
      <c r="AG570" s="131"/>
      <c r="AH570" s="131"/>
      <c r="AI570" s="131"/>
      <c r="AJ570" s="131"/>
      <c r="AK570" s="131"/>
      <c r="AL570" s="131"/>
      <c r="AM570" s="131"/>
      <c r="AN570" s="131"/>
      <c r="AO570" s="131"/>
      <c r="AP570" s="131"/>
      <c r="AQ570" s="131"/>
      <c r="AR570" s="131"/>
      <c r="AS570" s="131"/>
      <c r="AT570" s="131"/>
      <c r="AU570" s="131"/>
      <c r="AV570" s="131"/>
      <c r="AW570" s="131"/>
      <c r="AX570" s="131"/>
      <c r="AY570" s="131"/>
      <c r="AZ570" s="131"/>
      <c r="BA570" s="131"/>
      <c r="BB570" s="131"/>
      <c r="BC570" s="131"/>
      <c r="BD570" s="131"/>
      <c r="BE570" s="131"/>
      <c r="BF570" s="131"/>
    </row>
    <row r="571" spans="25:58">
      <c r="Y571" s="131"/>
      <c r="Z571" s="131"/>
      <c r="AA571" s="131"/>
      <c r="AB571" s="131"/>
      <c r="AC571" s="131"/>
      <c r="AD571" s="131"/>
      <c r="AE571" s="131"/>
      <c r="AF571" s="131"/>
      <c r="AG571" s="131"/>
      <c r="AH571" s="131"/>
      <c r="AI571" s="131"/>
      <c r="AJ571" s="131"/>
      <c r="AK571" s="131"/>
      <c r="AL571" s="131"/>
      <c r="AM571" s="131"/>
      <c r="AN571" s="131"/>
      <c r="AO571" s="131"/>
      <c r="AP571" s="131"/>
      <c r="AQ571" s="131"/>
      <c r="AR571" s="131"/>
      <c r="AS571" s="131"/>
      <c r="AT571" s="131"/>
      <c r="AU571" s="131"/>
      <c r="AV571" s="131"/>
      <c r="AW571" s="131"/>
      <c r="AX571" s="131"/>
      <c r="AY571" s="131"/>
      <c r="AZ571" s="131"/>
      <c r="BA571" s="131"/>
      <c r="BB571" s="131"/>
      <c r="BC571" s="131"/>
      <c r="BD571" s="131"/>
      <c r="BE571" s="131"/>
      <c r="BF571" s="131"/>
    </row>
    <row r="572" spans="25:58">
      <c r="Y572" s="131"/>
      <c r="Z572" s="131"/>
      <c r="AA572" s="131"/>
      <c r="AB572" s="131"/>
      <c r="AC572" s="131"/>
      <c r="AD572" s="131"/>
      <c r="AE572" s="131"/>
      <c r="AF572" s="131"/>
      <c r="AG572" s="131"/>
      <c r="AH572" s="131"/>
      <c r="AI572" s="131"/>
      <c r="AJ572" s="131"/>
      <c r="AK572" s="131"/>
      <c r="AL572" s="131"/>
      <c r="AM572" s="131"/>
      <c r="AN572" s="131"/>
      <c r="AO572" s="131"/>
      <c r="AP572" s="131"/>
      <c r="AQ572" s="131"/>
      <c r="AR572" s="131"/>
      <c r="AS572" s="131"/>
      <c r="AT572" s="131"/>
      <c r="AU572" s="131"/>
      <c r="AV572" s="131"/>
      <c r="AW572" s="131"/>
      <c r="AX572" s="131"/>
      <c r="AY572" s="131"/>
      <c r="AZ572" s="131"/>
      <c r="BA572" s="131"/>
      <c r="BB572" s="131"/>
      <c r="BC572" s="131"/>
      <c r="BD572" s="131"/>
      <c r="BE572" s="131"/>
      <c r="BF572" s="131"/>
    </row>
    <row r="573" spans="25:58">
      <c r="Y573" s="131"/>
      <c r="Z573" s="131"/>
      <c r="AA573" s="131"/>
      <c r="AB573" s="131"/>
      <c r="AC573" s="131"/>
      <c r="AD573" s="131"/>
      <c r="AE573" s="131"/>
      <c r="AF573" s="131"/>
      <c r="AG573" s="131"/>
      <c r="AH573" s="131"/>
      <c r="AI573" s="131"/>
      <c r="AJ573" s="131"/>
      <c r="AK573" s="131"/>
      <c r="AL573" s="131"/>
      <c r="AM573" s="131"/>
      <c r="AN573" s="131"/>
      <c r="AO573" s="131"/>
      <c r="AP573" s="131"/>
      <c r="AQ573" s="131"/>
      <c r="AR573" s="131"/>
      <c r="AS573" s="131"/>
      <c r="AT573" s="131"/>
      <c r="AU573" s="131"/>
      <c r="AV573" s="131"/>
      <c r="AW573" s="131"/>
      <c r="AX573" s="131"/>
      <c r="AY573" s="131"/>
      <c r="AZ573" s="131"/>
      <c r="BA573" s="131"/>
      <c r="BB573" s="131"/>
      <c r="BC573" s="131"/>
      <c r="BD573" s="131"/>
      <c r="BE573" s="131"/>
      <c r="BF573" s="131"/>
    </row>
    <row r="574" spans="25:58">
      <c r="Y574" s="131"/>
      <c r="Z574" s="131"/>
      <c r="AA574" s="131"/>
      <c r="AB574" s="131"/>
      <c r="AC574" s="131"/>
      <c r="AD574" s="131"/>
      <c r="AE574" s="131"/>
      <c r="AF574" s="131"/>
      <c r="AG574" s="131"/>
      <c r="AH574" s="131"/>
      <c r="AI574" s="131"/>
      <c r="AJ574" s="131"/>
      <c r="AK574" s="131"/>
      <c r="AL574" s="131"/>
      <c r="AM574" s="131"/>
      <c r="AN574" s="131"/>
      <c r="AO574" s="131"/>
      <c r="AP574" s="131"/>
      <c r="AQ574" s="131"/>
      <c r="AR574" s="131"/>
      <c r="AS574" s="131"/>
      <c r="AT574" s="131"/>
      <c r="AU574" s="131"/>
      <c r="AV574" s="131"/>
      <c r="AW574" s="131"/>
      <c r="AX574" s="131"/>
      <c r="AY574" s="131"/>
      <c r="AZ574" s="131"/>
      <c r="BA574" s="131"/>
      <c r="BB574" s="131"/>
      <c r="BC574" s="131"/>
      <c r="BD574" s="131"/>
      <c r="BE574" s="131"/>
      <c r="BF574" s="131"/>
    </row>
    <row r="575" spans="25:58">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row>
    <row r="576" spans="25:58">
      <c r="Y576" s="131"/>
      <c r="Z576" s="131"/>
      <c r="AA576" s="131"/>
      <c r="AB576" s="131"/>
      <c r="AC576" s="131"/>
      <c r="AD576" s="131"/>
      <c r="AE576" s="131"/>
      <c r="AF576" s="131"/>
      <c r="AG576" s="131"/>
      <c r="AH576" s="131"/>
      <c r="AI576" s="131"/>
      <c r="AJ576" s="131"/>
      <c r="AK576" s="131"/>
      <c r="AL576" s="131"/>
      <c r="AM576" s="131"/>
      <c r="AN576" s="131"/>
      <c r="AO576" s="131"/>
      <c r="AP576" s="131"/>
      <c r="AQ576" s="131"/>
      <c r="AR576" s="131"/>
      <c r="AS576" s="131"/>
      <c r="AT576" s="131"/>
      <c r="AU576" s="131"/>
      <c r="AV576" s="131"/>
      <c r="AW576" s="131"/>
      <c r="AX576" s="131"/>
      <c r="AY576" s="131"/>
      <c r="AZ576" s="131"/>
      <c r="BA576" s="131"/>
      <c r="BB576" s="131"/>
      <c r="BC576" s="131"/>
      <c r="BD576" s="131"/>
      <c r="BE576" s="131"/>
      <c r="BF576" s="131"/>
    </row>
    <row r="577" spans="25:58">
      <c r="Y577" s="131"/>
      <c r="Z577" s="131"/>
      <c r="AA577" s="131"/>
      <c r="AB577" s="131"/>
      <c r="AC577" s="131"/>
      <c r="AD577" s="131"/>
      <c r="AE577" s="131"/>
      <c r="AF577" s="131"/>
      <c r="AG577" s="131"/>
      <c r="AH577" s="131"/>
      <c r="AI577" s="131"/>
      <c r="AJ577" s="131"/>
      <c r="AK577" s="131"/>
      <c r="AL577" s="131"/>
      <c r="AM577" s="131"/>
      <c r="AN577" s="131"/>
      <c r="AO577" s="131"/>
      <c r="AP577" s="131"/>
      <c r="AQ577" s="131"/>
      <c r="AR577" s="131"/>
      <c r="AS577" s="131"/>
      <c r="AT577" s="131"/>
      <c r="AU577" s="131"/>
      <c r="AV577" s="131"/>
      <c r="AW577" s="131"/>
      <c r="AX577" s="131"/>
      <c r="AY577" s="131"/>
      <c r="AZ577" s="131"/>
      <c r="BA577" s="131"/>
      <c r="BB577" s="131"/>
      <c r="BC577" s="131"/>
      <c r="BD577" s="131"/>
      <c r="BE577" s="131"/>
      <c r="BF577" s="131"/>
    </row>
    <row r="578" spans="25:58">
      <c r="Y578" s="131"/>
      <c r="Z578" s="131"/>
      <c r="AA578" s="131"/>
      <c r="AB578" s="131"/>
      <c r="AC578" s="131"/>
      <c r="AD578" s="131"/>
      <c r="AE578" s="131"/>
      <c r="AF578" s="131"/>
      <c r="AG578" s="131"/>
      <c r="AH578" s="131"/>
      <c r="AI578" s="131"/>
      <c r="AJ578" s="131"/>
      <c r="AK578" s="131"/>
      <c r="AL578" s="131"/>
      <c r="AM578" s="131"/>
      <c r="AN578" s="131"/>
      <c r="AO578" s="131"/>
      <c r="AP578" s="131"/>
      <c r="AQ578" s="131"/>
      <c r="AR578" s="131"/>
      <c r="AS578" s="131"/>
      <c r="AT578" s="131"/>
      <c r="AU578" s="131"/>
      <c r="AV578" s="131"/>
      <c r="AW578" s="131"/>
      <c r="AX578" s="131"/>
      <c r="AY578" s="131"/>
      <c r="AZ578" s="131"/>
      <c r="BA578" s="131"/>
      <c r="BB578" s="131"/>
      <c r="BC578" s="131"/>
      <c r="BD578" s="131"/>
      <c r="BE578" s="131"/>
      <c r="BF578" s="131"/>
    </row>
    <row r="579" spans="25:58">
      <c r="Y579" s="131"/>
      <c r="Z579" s="131"/>
      <c r="AA579" s="131"/>
      <c r="AB579" s="131"/>
      <c r="AC579" s="131"/>
      <c r="AD579" s="131"/>
      <c r="AE579" s="131"/>
      <c r="AF579" s="131"/>
      <c r="AG579" s="131"/>
      <c r="AH579" s="131"/>
      <c r="AI579" s="131"/>
      <c r="AJ579" s="131"/>
      <c r="AK579" s="131"/>
      <c r="AL579" s="131"/>
      <c r="AM579" s="131"/>
      <c r="AN579" s="131"/>
      <c r="AO579" s="131"/>
      <c r="AP579" s="131"/>
      <c r="AQ579" s="131"/>
      <c r="AR579" s="131"/>
      <c r="AS579" s="131"/>
      <c r="AT579" s="131"/>
      <c r="AU579" s="131"/>
      <c r="AV579" s="131"/>
      <c r="AW579" s="131"/>
      <c r="AX579" s="131"/>
      <c r="AY579" s="131"/>
      <c r="AZ579" s="131"/>
      <c r="BA579" s="131"/>
      <c r="BB579" s="131"/>
      <c r="BC579" s="131"/>
      <c r="BD579" s="131"/>
      <c r="BE579" s="131"/>
      <c r="BF579" s="131"/>
    </row>
    <row r="580" spans="25:58">
      <c r="Y580" s="131"/>
      <c r="Z580" s="131"/>
      <c r="AA580" s="131"/>
      <c r="AB580" s="131"/>
      <c r="AC580" s="131"/>
      <c r="AD580" s="131"/>
      <c r="AE580" s="131"/>
      <c r="AF580" s="131"/>
      <c r="AG580" s="131"/>
      <c r="AH580" s="131"/>
      <c r="AI580" s="131"/>
      <c r="AJ580" s="131"/>
      <c r="AK580" s="131"/>
      <c r="AL580" s="131"/>
      <c r="AM580" s="131"/>
      <c r="AN580" s="131"/>
      <c r="AO580" s="131"/>
      <c r="AP580" s="131"/>
      <c r="AQ580" s="131"/>
      <c r="AR580" s="131"/>
      <c r="AS580" s="131"/>
      <c r="AT580" s="131"/>
      <c r="AU580" s="131"/>
      <c r="AV580" s="131"/>
      <c r="AW580" s="131"/>
      <c r="AX580" s="131"/>
      <c r="AY580" s="131"/>
      <c r="AZ580" s="131"/>
      <c r="BA580" s="131"/>
      <c r="BB580" s="131"/>
      <c r="BC580" s="131"/>
      <c r="BD580" s="131"/>
      <c r="BE580" s="131"/>
      <c r="BF580" s="131"/>
    </row>
    <row r="581" spans="25:58">
      <c r="Y581" s="131"/>
      <c r="Z581" s="131"/>
      <c r="AA581" s="131"/>
      <c r="AB581" s="131"/>
      <c r="AC581" s="131"/>
      <c r="AD581" s="131"/>
      <c r="AE581" s="131"/>
      <c r="AF581" s="131"/>
      <c r="AG581" s="131"/>
      <c r="AH581" s="131"/>
      <c r="AI581" s="131"/>
      <c r="AJ581" s="131"/>
      <c r="AK581" s="131"/>
      <c r="AL581" s="131"/>
      <c r="AM581" s="131"/>
      <c r="AN581" s="131"/>
      <c r="AO581" s="131"/>
      <c r="AP581" s="131"/>
      <c r="AQ581" s="131"/>
      <c r="AR581" s="131"/>
      <c r="AS581" s="131"/>
      <c r="AT581" s="131"/>
      <c r="AU581" s="131"/>
      <c r="AV581" s="131"/>
      <c r="AW581" s="131"/>
      <c r="AX581" s="131"/>
      <c r="AY581" s="131"/>
      <c r="AZ581" s="131"/>
      <c r="BA581" s="131"/>
      <c r="BB581" s="131"/>
      <c r="BC581" s="131"/>
      <c r="BD581" s="131"/>
      <c r="BE581" s="131"/>
      <c r="BF581" s="131"/>
    </row>
    <row r="582" spans="25:58">
      <c r="Y582" s="131"/>
      <c r="Z582" s="131"/>
      <c r="AA582" s="131"/>
      <c r="AB582" s="131"/>
      <c r="AC582" s="131"/>
      <c r="AD582" s="131"/>
      <c r="AE582" s="131"/>
      <c r="AF582" s="131"/>
      <c r="AG582" s="131"/>
      <c r="AH582" s="131"/>
      <c r="AI582" s="131"/>
      <c r="AJ582" s="131"/>
      <c r="AK582" s="131"/>
      <c r="AL582" s="131"/>
      <c r="AM582" s="131"/>
      <c r="AN582" s="131"/>
      <c r="AO582" s="131"/>
      <c r="AP582" s="131"/>
      <c r="AQ582" s="131"/>
      <c r="AR582" s="131"/>
      <c r="AS582" s="131"/>
      <c r="AT582" s="131"/>
      <c r="AU582" s="131"/>
      <c r="AV582" s="131"/>
      <c r="AW582" s="131"/>
      <c r="AX582" s="131"/>
      <c r="AY582" s="131"/>
      <c r="AZ582" s="131"/>
      <c r="BA582" s="131"/>
      <c r="BB582" s="131"/>
      <c r="BC582" s="131"/>
      <c r="BD582" s="131"/>
      <c r="BE582" s="131"/>
      <c r="BF582" s="131"/>
    </row>
    <row r="583" spans="25:58">
      <c r="Y583" s="131"/>
      <c r="Z583" s="131"/>
      <c r="AA583" s="131"/>
      <c r="AB583" s="131"/>
      <c r="AC583" s="131"/>
      <c r="AD583" s="131"/>
      <c r="AE583" s="131"/>
      <c r="AF583" s="131"/>
      <c r="AG583" s="131"/>
      <c r="AH583" s="131"/>
      <c r="AI583" s="131"/>
      <c r="AJ583" s="131"/>
      <c r="AK583" s="131"/>
      <c r="AL583" s="131"/>
      <c r="AM583" s="131"/>
      <c r="AN583" s="131"/>
      <c r="AO583" s="131"/>
      <c r="AP583" s="131"/>
      <c r="AQ583" s="131"/>
      <c r="AR583" s="131"/>
      <c r="AS583" s="131"/>
      <c r="AT583" s="131"/>
      <c r="AU583" s="131"/>
      <c r="AV583" s="131"/>
      <c r="AW583" s="131"/>
      <c r="AX583" s="131"/>
      <c r="AY583" s="131"/>
      <c r="AZ583" s="131"/>
      <c r="BA583" s="131"/>
      <c r="BB583" s="131"/>
      <c r="BC583" s="131"/>
      <c r="BD583" s="131"/>
      <c r="BE583" s="131"/>
      <c r="BF583" s="131"/>
    </row>
    <row r="584" spans="25:58">
      <c r="Y584" s="131"/>
      <c r="Z584" s="131"/>
      <c r="AA584" s="131"/>
      <c r="AB584" s="131"/>
      <c r="AC584" s="131"/>
      <c r="AD584" s="131"/>
      <c r="AE584" s="131"/>
      <c r="AF584" s="131"/>
      <c r="AG584" s="131"/>
      <c r="AH584" s="131"/>
      <c r="AI584" s="131"/>
      <c r="AJ584" s="131"/>
      <c r="AK584" s="131"/>
      <c r="AL584" s="131"/>
      <c r="AM584" s="131"/>
      <c r="AN584" s="131"/>
      <c r="AO584" s="131"/>
      <c r="AP584" s="131"/>
      <c r="AQ584" s="131"/>
      <c r="AR584" s="131"/>
      <c r="AS584" s="131"/>
      <c r="AT584" s="131"/>
      <c r="AU584" s="131"/>
      <c r="AV584" s="131"/>
      <c r="AW584" s="131"/>
      <c r="AX584" s="131"/>
      <c r="AY584" s="131"/>
      <c r="AZ584" s="131"/>
      <c r="BA584" s="131"/>
      <c r="BB584" s="131"/>
      <c r="BC584" s="131"/>
      <c r="BD584" s="131"/>
      <c r="BE584" s="131"/>
      <c r="BF584" s="131"/>
    </row>
    <row r="585" spans="25:58">
      <c r="Y585" s="131"/>
      <c r="Z585" s="131"/>
      <c r="AA585" s="131"/>
      <c r="AB585" s="131"/>
      <c r="AC585" s="131"/>
      <c r="AD585" s="131"/>
      <c r="AE585" s="131"/>
      <c r="AF585" s="131"/>
      <c r="AG585" s="131"/>
      <c r="AH585" s="131"/>
      <c r="AI585" s="131"/>
      <c r="AJ585" s="131"/>
      <c r="AK585" s="131"/>
      <c r="AL585" s="131"/>
      <c r="AM585" s="131"/>
      <c r="AN585" s="131"/>
      <c r="AO585" s="131"/>
      <c r="AP585" s="131"/>
      <c r="AQ585" s="131"/>
      <c r="AR585" s="131"/>
      <c r="AS585" s="131"/>
      <c r="AT585" s="131"/>
      <c r="AU585" s="131"/>
      <c r="AV585" s="131"/>
      <c r="AW585" s="131"/>
      <c r="AX585" s="131"/>
      <c r="AY585" s="131"/>
      <c r="AZ585" s="131"/>
      <c r="BA585" s="131"/>
      <c r="BB585" s="131"/>
      <c r="BC585" s="131"/>
      <c r="BD585" s="131"/>
      <c r="BE585" s="131"/>
      <c r="BF585" s="131"/>
    </row>
    <row r="586" spans="25:58">
      <c r="Y586" s="131"/>
      <c r="Z586" s="131"/>
      <c r="AA586" s="131"/>
      <c r="AB586" s="131"/>
      <c r="AC586" s="131"/>
      <c r="AD586" s="131"/>
      <c r="AE586" s="131"/>
      <c r="AF586" s="131"/>
      <c r="AG586" s="131"/>
      <c r="AH586" s="131"/>
      <c r="AI586" s="131"/>
      <c r="AJ586" s="131"/>
      <c r="AK586" s="131"/>
      <c r="AL586" s="131"/>
      <c r="AM586" s="131"/>
      <c r="AN586" s="131"/>
      <c r="AO586" s="131"/>
      <c r="AP586" s="131"/>
      <c r="AQ586" s="131"/>
      <c r="AR586" s="131"/>
      <c r="AS586" s="131"/>
      <c r="AT586" s="131"/>
      <c r="AU586" s="131"/>
      <c r="AV586" s="131"/>
      <c r="AW586" s="131"/>
      <c r="AX586" s="131"/>
      <c r="AY586" s="131"/>
      <c r="AZ586" s="131"/>
      <c r="BA586" s="131"/>
      <c r="BB586" s="131"/>
      <c r="BC586" s="131"/>
      <c r="BD586" s="131"/>
      <c r="BE586" s="131"/>
      <c r="BF586" s="131"/>
    </row>
    <row r="587" spans="25:58">
      <c r="Y587" s="131"/>
      <c r="Z587" s="131"/>
      <c r="AA587" s="131"/>
      <c r="AB587" s="131"/>
      <c r="AC587" s="131"/>
      <c r="AD587" s="131"/>
      <c r="AE587" s="131"/>
      <c r="AF587" s="131"/>
      <c r="AG587" s="131"/>
      <c r="AH587" s="131"/>
      <c r="AI587" s="131"/>
      <c r="AJ587" s="131"/>
      <c r="AK587" s="131"/>
      <c r="AL587" s="131"/>
      <c r="AM587" s="131"/>
      <c r="AN587" s="131"/>
      <c r="AO587" s="131"/>
      <c r="AP587" s="131"/>
      <c r="AQ587" s="131"/>
      <c r="AR587" s="131"/>
      <c r="AS587" s="131"/>
      <c r="AT587" s="131"/>
      <c r="AU587" s="131"/>
      <c r="AV587" s="131"/>
      <c r="AW587" s="131"/>
      <c r="AX587" s="131"/>
      <c r="AY587" s="131"/>
      <c r="AZ587" s="131"/>
      <c r="BA587" s="131"/>
      <c r="BB587" s="131"/>
      <c r="BC587" s="131"/>
      <c r="BD587" s="131"/>
      <c r="BE587" s="131"/>
      <c r="BF587" s="131"/>
    </row>
    <row r="588" spans="25:58">
      <c r="Y588" s="131"/>
      <c r="Z588" s="131"/>
      <c r="AA588" s="131"/>
      <c r="AB588" s="131"/>
      <c r="AC588" s="131"/>
      <c r="AD588" s="131"/>
      <c r="AE588" s="131"/>
      <c r="AF588" s="131"/>
      <c r="AG588" s="131"/>
      <c r="AH588" s="131"/>
      <c r="AI588" s="131"/>
      <c r="AJ588" s="131"/>
      <c r="AK588" s="131"/>
      <c r="AL588" s="131"/>
      <c r="AM588" s="131"/>
      <c r="AN588" s="131"/>
      <c r="AO588" s="131"/>
      <c r="AP588" s="131"/>
      <c r="AQ588" s="131"/>
      <c r="AR588" s="131"/>
      <c r="AS588" s="131"/>
      <c r="AT588" s="131"/>
      <c r="AU588" s="131"/>
      <c r="AV588" s="131"/>
      <c r="AW588" s="131"/>
      <c r="AX588" s="131"/>
      <c r="AY588" s="131"/>
      <c r="AZ588" s="131"/>
      <c r="BA588" s="131"/>
      <c r="BB588" s="131"/>
      <c r="BC588" s="131"/>
      <c r="BD588" s="131"/>
      <c r="BE588" s="131"/>
      <c r="BF588" s="131"/>
    </row>
    <row r="589" spans="25:58">
      <c r="Y589" s="131"/>
      <c r="Z589" s="131"/>
      <c r="AA589" s="131"/>
      <c r="AB589" s="131"/>
      <c r="AC589" s="131"/>
      <c r="AD589" s="131"/>
      <c r="AE589" s="131"/>
      <c r="AF589" s="131"/>
      <c r="AG589" s="131"/>
      <c r="AH589" s="131"/>
      <c r="AI589" s="131"/>
      <c r="AJ589" s="131"/>
      <c r="AK589" s="131"/>
      <c r="AL589" s="131"/>
      <c r="AM589" s="131"/>
      <c r="AN589" s="131"/>
      <c r="AO589" s="131"/>
      <c r="AP589" s="131"/>
      <c r="AQ589" s="131"/>
      <c r="AR589" s="131"/>
      <c r="AS589" s="131"/>
      <c r="AT589" s="131"/>
      <c r="AU589" s="131"/>
      <c r="AV589" s="131"/>
      <c r="AW589" s="131"/>
      <c r="AX589" s="131"/>
      <c r="AY589" s="131"/>
      <c r="AZ589" s="131"/>
      <c r="BA589" s="131"/>
      <c r="BB589" s="131"/>
      <c r="BC589" s="131"/>
      <c r="BD589" s="131"/>
      <c r="BE589" s="131"/>
      <c r="BF589" s="131"/>
    </row>
    <row r="590" spans="25:58">
      <c r="Y590" s="131"/>
      <c r="Z590" s="131"/>
      <c r="AA590" s="131"/>
      <c r="AB590" s="131"/>
      <c r="AC590" s="131"/>
      <c r="AD590" s="131"/>
      <c r="AE590" s="131"/>
      <c r="AF590" s="131"/>
      <c r="AG590" s="131"/>
      <c r="AH590" s="131"/>
      <c r="AI590" s="131"/>
      <c r="AJ590" s="131"/>
      <c r="AK590" s="131"/>
      <c r="AL590" s="131"/>
      <c r="AM590" s="131"/>
      <c r="AN590" s="131"/>
      <c r="AO590" s="131"/>
      <c r="AP590" s="131"/>
      <c r="AQ590" s="131"/>
      <c r="AR590" s="131"/>
      <c r="AS590" s="131"/>
      <c r="AT590" s="131"/>
      <c r="AU590" s="131"/>
      <c r="AV590" s="131"/>
      <c r="AW590" s="131"/>
      <c r="AX590" s="131"/>
      <c r="AY590" s="131"/>
      <c r="AZ590" s="131"/>
      <c r="BA590" s="131"/>
      <c r="BB590" s="131"/>
      <c r="BC590" s="131"/>
      <c r="BD590" s="131"/>
      <c r="BE590" s="131"/>
      <c r="BF590" s="131"/>
    </row>
    <row r="591" spans="25:58">
      <c r="Y591" s="131"/>
      <c r="Z591" s="131"/>
      <c r="AA591" s="131"/>
      <c r="AB591" s="131"/>
      <c r="AC591" s="131"/>
      <c r="AD591" s="131"/>
      <c r="AE591" s="131"/>
      <c r="AF591" s="131"/>
      <c r="AG591" s="131"/>
      <c r="AH591" s="131"/>
      <c r="AI591" s="131"/>
      <c r="AJ591" s="131"/>
      <c r="AK591" s="131"/>
      <c r="AL591" s="131"/>
      <c r="AM591" s="131"/>
      <c r="AN591" s="131"/>
      <c r="AO591" s="131"/>
      <c r="AP591" s="131"/>
      <c r="AQ591" s="131"/>
      <c r="AR591" s="131"/>
      <c r="AS591" s="131"/>
      <c r="AT591" s="131"/>
      <c r="AU591" s="131"/>
      <c r="AV591" s="131"/>
      <c r="AW591" s="131"/>
      <c r="AX591" s="131"/>
      <c r="AY591" s="131"/>
      <c r="AZ591" s="131"/>
      <c r="BA591" s="131"/>
      <c r="BB591" s="131"/>
      <c r="BC591" s="131"/>
      <c r="BD591" s="131"/>
      <c r="BE591" s="131"/>
      <c r="BF591" s="131"/>
    </row>
    <row r="592" spans="25:58">
      <c r="Y592" s="131"/>
      <c r="Z592" s="131"/>
      <c r="AA592" s="131"/>
      <c r="AB592" s="131"/>
      <c r="AC592" s="131"/>
      <c r="AD592" s="131"/>
      <c r="AE592" s="131"/>
      <c r="AF592" s="131"/>
      <c r="AG592" s="131"/>
      <c r="AH592" s="131"/>
      <c r="AI592" s="131"/>
      <c r="AJ592" s="131"/>
      <c r="AK592" s="131"/>
      <c r="AL592" s="131"/>
      <c r="AM592" s="131"/>
      <c r="AN592" s="131"/>
      <c r="AO592" s="131"/>
      <c r="AP592" s="131"/>
      <c r="AQ592" s="131"/>
      <c r="AR592" s="131"/>
      <c r="AS592" s="131"/>
      <c r="AT592" s="131"/>
      <c r="AU592" s="131"/>
      <c r="AV592" s="131"/>
      <c r="AW592" s="131"/>
      <c r="AX592" s="131"/>
      <c r="AY592" s="131"/>
      <c r="AZ592" s="131"/>
      <c r="BA592" s="131"/>
      <c r="BB592" s="131"/>
      <c r="BC592" s="131"/>
      <c r="BD592" s="131"/>
      <c r="BE592" s="131"/>
      <c r="BF592" s="131"/>
    </row>
    <row r="593" spans="25:58">
      <c r="Y593" s="131"/>
      <c r="Z593" s="131"/>
      <c r="AA593" s="131"/>
      <c r="AB593" s="131"/>
      <c r="AC593" s="131"/>
      <c r="AD593" s="131"/>
      <c r="AE593" s="131"/>
      <c r="AF593" s="131"/>
      <c r="AG593" s="131"/>
      <c r="AH593" s="131"/>
      <c r="AI593" s="131"/>
      <c r="AJ593" s="131"/>
      <c r="AK593" s="131"/>
      <c r="AL593" s="131"/>
      <c r="AM593" s="131"/>
      <c r="AN593" s="131"/>
      <c r="AO593" s="131"/>
      <c r="AP593" s="131"/>
      <c r="AQ593" s="131"/>
      <c r="AR593" s="131"/>
      <c r="AS593" s="131"/>
      <c r="AT593" s="131"/>
      <c r="AU593" s="131"/>
      <c r="AV593" s="131"/>
      <c r="AW593" s="131"/>
      <c r="AX593" s="131"/>
      <c r="AY593" s="131"/>
      <c r="AZ593" s="131"/>
      <c r="BA593" s="131"/>
      <c r="BB593" s="131"/>
      <c r="BC593" s="131"/>
      <c r="BD593" s="131"/>
      <c r="BE593" s="131"/>
      <c r="BF593" s="131"/>
    </row>
    <row r="594" spans="25:58">
      <c r="Y594" s="131"/>
      <c r="Z594" s="131"/>
      <c r="AA594" s="131"/>
      <c r="AB594" s="131"/>
      <c r="AC594" s="131"/>
      <c r="AD594" s="131"/>
      <c r="AE594" s="131"/>
      <c r="AF594" s="131"/>
      <c r="AG594" s="131"/>
      <c r="AH594" s="131"/>
      <c r="AI594" s="131"/>
      <c r="AJ594" s="131"/>
      <c r="AK594" s="131"/>
      <c r="AL594" s="131"/>
      <c r="AM594" s="131"/>
      <c r="AN594" s="131"/>
      <c r="AO594" s="131"/>
      <c r="AP594" s="131"/>
      <c r="AQ594" s="131"/>
      <c r="AR594" s="131"/>
      <c r="AS594" s="131"/>
      <c r="AT594" s="131"/>
      <c r="AU594" s="131"/>
      <c r="AV594" s="131"/>
      <c r="AW594" s="131"/>
      <c r="AX594" s="131"/>
      <c r="AY594" s="131"/>
      <c r="AZ594" s="131"/>
      <c r="BA594" s="131"/>
      <c r="BB594" s="131"/>
      <c r="BC594" s="131"/>
      <c r="BD594" s="131"/>
      <c r="BE594" s="131"/>
      <c r="BF594" s="131"/>
    </row>
    <row r="595" spans="25:58">
      <c r="Y595" s="131"/>
      <c r="Z595" s="131"/>
      <c r="AA595" s="131"/>
      <c r="AB595" s="131"/>
      <c r="AC595" s="131"/>
      <c r="AD595" s="131"/>
      <c r="AE595" s="131"/>
      <c r="AF595" s="131"/>
      <c r="AG595" s="131"/>
      <c r="AH595" s="131"/>
      <c r="AI595" s="131"/>
      <c r="AJ595" s="131"/>
      <c r="AK595" s="131"/>
      <c r="AL595" s="131"/>
      <c r="AM595" s="131"/>
      <c r="AN595" s="131"/>
      <c r="AO595" s="131"/>
      <c r="AP595" s="131"/>
      <c r="AQ595" s="131"/>
      <c r="AR595" s="131"/>
      <c r="AS595" s="131"/>
      <c r="AT595" s="131"/>
      <c r="AU595" s="131"/>
      <c r="AV595" s="131"/>
      <c r="AW595" s="131"/>
      <c r="AX595" s="131"/>
      <c r="AY595" s="131"/>
      <c r="AZ595" s="131"/>
      <c r="BA595" s="131"/>
      <c r="BB595" s="131"/>
      <c r="BC595" s="131"/>
      <c r="BD595" s="131"/>
      <c r="BE595" s="131"/>
      <c r="BF595" s="131"/>
    </row>
    <row r="596" spans="25:58">
      <c r="Y596" s="131"/>
      <c r="Z596" s="131"/>
      <c r="AA596" s="131"/>
      <c r="AB596" s="131"/>
      <c r="AC596" s="131"/>
      <c r="AD596" s="131"/>
      <c r="AE596" s="131"/>
      <c r="AF596" s="131"/>
      <c r="AG596" s="131"/>
      <c r="AH596" s="131"/>
      <c r="AI596" s="131"/>
      <c r="AJ596" s="131"/>
      <c r="AK596" s="131"/>
      <c r="AL596" s="131"/>
      <c r="AM596" s="131"/>
      <c r="AN596" s="131"/>
      <c r="AO596" s="131"/>
      <c r="AP596" s="131"/>
      <c r="AQ596" s="131"/>
      <c r="AR596" s="131"/>
      <c r="AS596" s="131"/>
      <c r="AT596" s="131"/>
      <c r="AU596" s="131"/>
      <c r="AV596" s="131"/>
      <c r="AW596" s="131"/>
      <c r="AX596" s="131"/>
      <c r="AY596" s="131"/>
      <c r="AZ596" s="131"/>
      <c r="BA596" s="131"/>
      <c r="BB596" s="131"/>
      <c r="BC596" s="131"/>
      <c r="BD596" s="131"/>
      <c r="BE596" s="131"/>
      <c r="BF596" s="131"/>
    </row>
    <row r="597" spans="25:58">
      <c r="Y597" s="131"/>
      <c r="Z597" s="131"/>
      <c r="AA597" s="131"/>
      <c r="AB597" s="131"/>
      <c r="AC597" s="131"/>
      <c r="AD597" s="131"/>
      <c r="AE597" s="131"/>
      <c r="AF597" s="131"/>
      <c r="AG597" s="131"/>
      <c r="AH597" s="131"/>
      <c r="AI597" s="131"/>
      <c r="AJ597" s="131"/>
      <c r="AK597" s="131"/>
      <c r="AL597" s="131"/>
      <c r="AM597" s="131"/>
      <c r="AN597" s="131"/>
      <c r="AO597" s="131"/>
      <c r="AP597" s="131"/>
      <c r="AQ597" s="131"/>
      <c r="AR597" s="131"/>
      <c r="AS597" s="131"/>
      <c r="AT597" s="131"/>
      <c r="AU597" s="131"/>
      <c r="AV597" s="131"/>
      <c r="AW597" s="131"/>
      <c r="AX597" s="131"/>
      <c r="AY597" s="131"/>
      <c r="AZ597" s="131"/>
      <c r="BA597" s="131"/>
      <c r="BB597" s="131"/>
      <c r="BC597" s="131"/>
      <c r="BD597" s="131"/>
      <c r="BE597" s="131"/>
      <c r="BF597" s="131"/>
    </row>
    <row r="598" spans="25:58">
      <c r="Y598" s="131"/>
      <c r="Z598" s="131"/>
      <c r="AA598" s="131"/>
      <c r="AB598" s="131"/>
      <c r="AC598" s="131"/>
      <c r="AD598" s="131"/>
      <c r="AE598" s="131"/>
      <c r="AF598" s="131"/>
      <c r="AG598" s="131"/>
      <c r="AH598" s="131"/>
      <c r="AI598" s="131"/>
      <c r="AJ598" s="131"/>
      <c r="AK598" s="131"/>
      <c r="AL598" s="131"/>
      <c r="AM598" s="131"/>
      <c r="AN598" s="131"/>
      <c r="AO598" s="131"/>
      <c r="AP598" s="131"/>
      <c r="AQ598" s="131"/>
      <c r="AR598" s="131"/>
      <c r="AS598" s="131"/>
      <c r="AT598" s="131"/>
      <c r="AU598" s="131"/>
      <c r="AV598" s="131"/>
      <c r="AW598" s="131"/>
      <c r="AX598" s="131"/>
      <c r="AY598" s="131"/>
      <c r="AZ598" s="131"/>
      <c r="BA598" s="131"/>
      <c r="BB598" s="131"/>
      <c r="BC598" s="131"/>
      <c r="BD598" s="131"/>
      <c r="BE598" s="131"/>
      <c r="BF598" s="131"/>
    </row>
    <row r="599" spans="25:58">
      <c r="Y599" s="131"/>
      <c r="Z599" s="131"/>
      <c r="AA599" s="131"/>
      <c r="AB599" s="131"/>
      <c r="AC599" s="131"/>
      <c r="AD599" s="131"/>
      <c r="AE599" s="131"/>
      <c r="AF599" s="131"/>
      <c r="AG599" s="131"/>
      <c r="AH599" s="131"/>
      <c r="AI599" s="131"/>
      <c r="AJ599" s="131"/>
      <c r="AK599" s="131"/>
      <c r="AL599" s="131"/>
      <c r="AM599" s="131"/>
      <c r="AN599" s="131"/>
      <c r="AO599" s="131"/>
      <c r="AP599" s="131"/>
      <c r="AQ599" s="131"/>
      <c r="AR599" s="131"/>
      <c r="AS599" s="131"/>
      <c r="AT599" s="131"/>
      <c r="AU599" s="131"/>
      <c r="AV599" s="131"/>
      <c r="AW599" s="131"/>
      <c r="AX599" s="131"/>
      <c r="AY599" s="131"/>
      <c r="AZ599" s="131"/>
      <c r="BA599" s="131"/>
      <c r="BB599" s="131"/>
      <c r="BC599" s="131"/>
      <c r="BD599" s="131"/>
      <c r="BE599" s="131"/>
      <c r="BF599" s="131"/>
    </row>
    <row r="600" spans="25:58">
      <c r="Y600" s="131"/>
      <c r="Z600" s="131"/>
      <c r="AA600" s="131"/>
      <c r="AB600" s="131"/>
      <c r="AC600" s="131"/>
      <c r="AD600" s="131"/>
      <c r="AE600" s="131"/>
      <c r="AF600" s="131"/>
      <c r="AG600" s="131"/>
      <c r="AH600" s="131"/>
      <c r="AI600" s="131"/>
      <c r="AJ600" s="131"/>
      <c r="AK600" s="131"/>
      <c r="AL600" s="131"/>
      <c r="AM600" s="131"/>
      <c r="AN600" s="131"/>
      <c r="AO600" s="131"/>
      <c r="AP600" s="131"/>
      <c r="AQ600" s="131"/>
      <c r="AR600" s="131"/>
      <c r="AS600" s="131"/>
      <c r="AT600" s="131"/>
      <c r="AU600" s="131"/>
      <c r="AV600" s="131"/>
      <c r="AW600" s="131"/>
      <c r="AX600" s="131"/>
      <c r="AY600" s="131"/>
      <c r="AZ600" s="131"/>
      <c r="BA600" s="131"/>
      <c r="BB600" s="131"/>
      <c r="BC600" s="131"/>
      <c r="BD600" s="131"/>
      <c r="BE600" s="131"/>
      <c r="BF600" s="131"/>
    </row>
    <row r="601" spans="25:58">
      <c r="Y601" s="131"/>
      <c r="Z601" s="131"/>
      <c r="AA601" s="131"/>
      <c r="AB601" s="131"/>
      <c r="AC601" s="131"/>
      <c r="AD601" s="131"/>
      <c r="AE601" s="131"/>
      <c r="AF601" s="131"/>
      <c r="AG601" s="131"/>
      <c r="AH601" s="131"/>
      <c r="AI601" s="131"/>
      <c r="AJ601" s="131"/>
      <c r="AK601" s="131"/>
      <c r="AL601" s="131"/>
      <c r="AM601" s="131"/>
      <c r="AN601" s="131"/>
      <c r="AO601" s="131"/>
      <c r="AP601" s="131"/>
      <c r="AQ601" s="131"/>
      <c r="AR601" s="131"/>
      <c r="AS601" s="131"/>
      <c r="AT601" s="131"/>
      <c r="AU601" s="131"/>
      <c r="AV601" s="131"/>
      <c r="AW601" s="131"/>
      <c r="AX601" s="131"/>
      <c r="AY601" s="131"/>
      <c r="AZ601" s="131"/>
      <c r="BA601" s="131"/>
      <c r="BB601" s="131"/>
      <c r="BC601" s="131"/>
      <c r="BD601" s="131"/>
      <c r="BE601" s="131"/>
      <c r="BF601" s="131"/>
    </row>
    <row r="602" spans="25:58">
      <c r="Y602" s="131"/>
      <c r="Z602" s="131"/>
      <c r="AA602" s="131"/>
      <c r="AB602" s="131"/>
      <c r="AC602" s="131"/>
      <c r="AD602" s="131"/>
      <c r="AE602" s="131"/>
      <c r="AF602" s="131"/>
      <c r="AG602" s="131"/>
      <c r="AH602" s="131"/>
      <c r="AI602" s="131"/>
      <c r="AJ602" s="131"/>
      <c r="AK602" s="131"/>
      <c r="AL602" s="131"/>
      <c r="AM602" s="131"/>
      <c r="AN602" s="131"/>
      <c r="AO602" s="131"/>
      <c r="AP602" s="131"/>
      <c r="AQ602" s="131"/>
      <c r="AR602" s="131"/>
      <c r="AS602" s="131"/>
      <c r="AT602" s="131"/>
      <c r="AU602" s="131"/>
      <c r="AV602" s="131"/>
      <c r="AW602" s="131"/>
      <c r="AX602" s="131"/>
      <c r="AY602" s="131"/>
      <c r="AZ602" s="131"/>
      <c r="BA602" s="131"/>
      <c r="BB602" s="131"/>
      <c r="BC602" s="131"/>
      <c r="BD602" s="131"/>
      <c r="BE602" s="131"/>
      <c r="BF602" s="131"/>
    </row>
    <row r="603" spans="25:58">
      <c r="Y603" s="131"/>
      <c r="Z603" s="131"/>
      <c r="AA603" s="131"/>
      <c r="AB603" s="131"/>
      <c r="AC603" s="131"/>
      <c r="AD603" s="131"/>
      <c r="AE603" s="131"/>
      <c r="AF603" s="131"/>
      <c r="AG603" s="131"/>
      <c r="AH603" s="131"/>
      <c r="AI603" s="131"/>
      <c r="AJ603" s="131"/>
      <c r="AK603" s="131"/>
      <c r="AL603" s="131"/>
      <c r="AM603" s="131"/>
      <c r="AN603" s="131"/>
      <c r="AO603" s="131"/>
      <c r="AP603" s="131"/>
      <c r="AQ603" s="131"/>
      <c r="AR603" s="131"/>
      <c r="AS603" s="131"/>
      <c r="AT603" s="131"/>
      <c r="AU603" s="131"/>
      <c r="AV603" s="131"/>
      <c r="AW603" s="131"/>
      <c r="AX603" s="131"/>
      <c r="AY603" s="131"/>
      <c r="AZ603" s="131"/>
      <c r="BA603" s="131"/>
      <c r="BB603" s="131"/>
      <c r="BC603" s="131"/>
      <c r="BD603" s="131"/>
      <c r="BE603" s="131"/>
      <c r="BF603" s="131"/>
    </row>
    <row r="604" spans="25:58">
      <c r="Y604" s="131"/>
      <c r="Z604" s="131"/>
      <c r="AA604" s="131"/>
      <c r="AB604" s="131"/>
      <c r="AC604" s="131"/>
      <c r="AD604" s="131"/>
      <c r="AE604" s="131"/>
      <c r="AF604" s="131"/>
      <c r="AG604" s="131"/>
      <c r="AH604" s="131"/>
      <c r="AI604" s="131"/>
      <c r="AJ604" s="131"/>
      <c r="AK604" s="131"/>
      <c r="AL604" s="131"/>
      <c r="AM604" s="131"/>
      <c r="AN604" s="131"/>
      <c r="AO604" s="131"/>
      <c r="AP604" s="131"/>
      <c r="AQ604" s="131"/>
      <c r="AR604" s="131"/>
      <c r="AS604" s="131"/>
      <c r="AT604" s="131"/>
      <c r="AU604" s="131"/>
      <c r="AV604" s="131"/>
      <c r="AW604" s="131"/>
      <c r="AX604" s="131"/>
      <c r="AY604" s="131"/>
      <c r="AZ604" s="131"/>
      <c r="BA604" s="131"/>
      <c r="BB604" s="131"/>
      <c r="BC604" s="131"/>
      <c r="BD604" s="131"/>
      <c r="BE604" s="131"/>
      <c r="BF604" s="131"/>
    </row>
    <row r="605" spans="25:58">
      <c r="Y605" s="131"/>
      <c r="Z605" s="131"/>
      <c r="AA605" s="131"/>
      <c r="AB605" s="131"/>
      <c r="AC605" s="131"/>
      <c r="AD605" s="131"/>
      <c r="AE605" s="131"/>
      <c r="AF605" s="131"/>
      <c r="AG605" s="131"/>
      <c r="AH605" s="131"/>
      <c r="AI605" s="131"/>
      <c r="AJ605" s="131"/>
      <c r="AK605" s="131"/>
      <c r="AL605" s="131"/>
      <c r="AM605" s="131"/>
      <c r="AN605" s="131"/>
      <c r="AO605" s="131"/>
      <c r="AP605" s="131"/>
      <c r="AQ605" s="131"/>
      <c r="AR605" s="131"/>
      <c r="AS605" s="131"/>
      <c r="AT605" s="131"/>
      <c r="AU605" s="131"/>
      <c r="AV605" s="131"/>
      <c r="AW605" s="131"/>
      <c r="AX605" s="131"/>
      <c r="AY605" s="131"/>
      <c r="AZ605" s="131"/>
      <c r="BA605" s="131"/>
      <c r="BB605" s="131"/>
      <c r="BC605" s="131"/>
      <c r="BD605" s="131"/>
      <c r="BE605" s="131"/>
      <c r="BF605" s="131"/>
    </row>
    <row r="606" spans="25:58">
      <c r="Y606" s="131"/>
      <c r="Z606" s="131"/>
      <c r="AA606" s="131"/>
      <c r="AB606" s="131"/>
      <c r="AC606" s="131"/>
      <c r="AD606" s="131"/>
      <c r="AE606" s="131"/>
      <c r="AF606" s="131"/>
      <c r="AG606" s="131"/>
      <c r="AH606" s="131"/>
      <c r="AI606" s="131"/>
      <c r="AJ606" s="131"/>
      <c r="AK606" s="131"/>
      <c r="AL606" s="131"/>
      <c r="AM606" s="131"/>
      <c r="AN606" s="131"/>
      <c r="AO606" s="131"/>
      <c r="AP606" s="131"/>
      <c r="AQ606" s="131"/>
      <c r="AR606" s="131"/>
      <c r="AS606" s="131"/>
      <c r="AT606" s="131"/>
      <c r="AU606" s="131"/>
      <c r="AV606" s="131"/>
      <c r="AW606" s="131"/>
      <c r="AX606" s="131"/>
      <c r="AY606" s="131"/>
      <c r="AZ606" s="131"/>
      <c r="BA606" s="131"/>
      <c r="BB606" s="131"/>
      <c r="BC606" s="131"/>
      <c r="BD606" s="131"/>
      <c r="BE606" s="131"/>
      <c r="BF606" s="131"/>
    </row>
    <row r="607" spans="25:58">
      <c r="Y607" s="131"/>
      <c r="Z607" s="131"/>
      <c r="AA607" s="131"/>
      <c r="AB607" s="131"/>
      <c r="AC607" s="131"/>
      <c r="AD607" s="131"/>
      <c r="AE607" s="131"/>
      <c r="AF607" s="131"/>
      <c r="AG607" s="131"/>
      <c r="AH607" s="131"/>
      <c r="AI607" s="131"/>
      <c r="AJ607" s="131"/>
      <c r="AK607" s="131"/>
      <c r="AL607" s="131"/>
      <c r="AM607" s="131"/>
      <c r="AN607" s="131"/>
      <c r="AO607" s="131"/>
      <c r="AP607" s="131"/>
      <c r="AQ607" s="131"/>
      <c r="AR607" s="131"/>
      <c r="AS607" s="131"/>
      <c r="AT607" s="131"/>
      <c r="AU607" s="131"/>
      <c r="AV607" s="131"/>
      <c r="AW607" s="131"/>
      <c r="AX607" s="131"/>
      <c r="AY607" s="131"/>
      <c r="AZ607" s="131"/>
      <c r="BA607" s="131"/>
      <c r="BB607" s="131"/>
      <c r="BC607" s="131"/>
      <c r="BD607" s="131"/>
      <c r="BE607" s="131"/>
      <c r="BF607" s="131"/>
    </row>
    <row r="608" spans="25:58">
      <c r="Y608" s="131"/>
      <c r="Z608" s="131"/>
      <c r="AA608" s="131"/>
      <c r="AB608" s="131"/>
      <c r="AC608" s="131"/>
      <c r="AD608" s="131"/>
      <c r="AE608" s="131"/>
      <c r="AF608" s="131"/>
      <c r="AG608" s="131"/>
      <c r="AH608" s="131"/>
      <c r="AI608" s="131"/>
      <c r="AJ608" s="131"/>
      <c r="AK608" s="131"/>
      <c r="AL608" s="131"/>
      <c r="AM608" s="131"/>
      <c r="AN608" s="131"/>
      <c r="AO608" s="131"/>
      <c r="AP608" s="131"/>
      <c r="AQ608" s="131"/>
      <c r="AR608" s="131"/>
      <c r="AS608" s="131"/>
      <c r="AT608" s="131"/>
      <c r="AU608" s="131"/>
      <c r="AV608" s="131"/>
      <c r="AW608" s="131"/>
      <c r="AX608" s="131"/>
      <c r="AY608" s="131"/>
      <c r="AZ608" s="131"/>
      <c r="BA608" s="131"/>
      <c r="BB608" s="131"/>
      <c r="BC608" s="131"/>
      <c r="BD608" s="131"/>
      <c r="BE608" s="131"/>
      <c r="BF608" s="131"/>
    </row>
    <row r="609" spans="25:58">
      <c r="Y609" s="131"/>
      <c r="Z609" s="131"/>
      <c r="AA609" s="131"/>
      <c r="AB609" s="131"/>
      <c r="AC609" s="131"/>
      <c r="AD609" s="131"/>
      <c r="AE609" s="131"/>
      <c r="AF609" s="131"/>
      <c r="AG609" s="131"/>
      <c r="AH609" s="131"/>
      <c r="AI609" s="131"/>
      <c r="AJ609" s="131"/>
      <c r="AK609" s="131"/>
      <c r="AL609" s="131"/>
      <c r="AM609" s="131"/>
      <c r="AN609" s="131"/>
      <c r="AO609" s="131"/>
      <c r="AP609" s="131"/>
      <c r="AQ609" s="131"/>
      <c r="AR609" s="131"/>
      <c r="AS609" s="131"/>
      <c r="AT609" s="131"/>
      <c r="AU609" s="131"/>
      <c r="AV609" s="131"/>
      <c r="AW609" s="131"/>
      <c r="AX609" s="131"/>
      <c r="AY609" s="131"/>
      <c r="AZ609" s="131"/>
      <c r="BA609" s="131"/>
      <c r="BB609" s="131"/>
      <c r="BC609" s="131"/>
      <c r="BD609" s="131"/>
      <c r="BE609" s="131"/>
      <c r="BF609" s="131"/>
    </row>
    <row r="610" spans="25:58">
      <c r="Y610" s="131"/>
      <c r="Z610" s="131"/>
      <c r="AA610" s="131"/>
      <c r="AB610" s="131"/>
      <c r="AC610" s="131"/>
      <c r="AD610" s="131"/>
      <c r="AE610" s="131"/>
      <c r="AF610" s="131"/>
      <c r="AG610" s="131"/>
      <c r="AH610" s="131"/>
      <c r="AI610" s="131"/>
      <c r="AJ610" s="131"/>
      <c r="AK610" s="131"/>
      <c r="AL610" s="131"/>
      <c r="AM610" s="131"/>
      <c r="AN610" s="131"/>
      <c r="AO610" s="131"/>
      <c r="AP610" s="131"/>
      <c r="AQ610" s="131"/>
      <c r="AR610" s="131"/>
      <c r="AS610" s="131"/>
      <c r="AT610" s="131"/>
      <c r="AU610" s="131"/>
      <c r="AV610" s="131"/>
      <c r="AW610" s="131"/>
      <c r="AX610" s="131"/>
      <c r="AY610" s="131"/>
      <c r="AZ610" s="131"/>
      <c r="BA610" s="131"/>
      <c r="BB610" s="131"/>
      <c r="BC610" s="131"/>
      <c r="BD610" s="131"/>
      <c r="BE610" s="131"/>
      <c r="BF610" s="131"/>
    </row>
    <row r="611" spans="25:58">
      <c r="Y611" s="131"/>
      <c r="Z611" s="131"/>
      <c r="AA611" s="131"/>
      <c r="AB611" s="131"/>
      <c r="AC611" s="131"/>
      <c r="AD611" s="131"/>
      <c r="AE611" s="131"/>
      <c r="AF611" s="131"/>
      <c r="AG611" s="131"/>
      <c r="AH611" s="131"/>
      <c r="AI611" s="131"/>
      <c r="AJ611" s="131"/>
      <c r="AK611" s="131"/>
      <c r="AL611" s="131"/>
      <c r="AM611" s="131"/>
      <c r="AN611" s="131"/>
      <c r="AO611" s="131"/>
      <c r="AP611" s="131"/>
      <c r="AQ611" s="131"/>
      <c r="AR611" s="131"/>
      <c r="AS611" s="131"/>
      <c r="AT611" s="131"/>
      <c r="AU611" s="131"/>
      <c r="AV611" s="131"/>
      <c r="AW611" s="131"/>
      <c r="AX611" s="131"/>
      <c r="AY611" s="131"/>
      <c r="AZ611" s="131"/>
      <c r="BA611" s="131"/>
      <c r="BB611" s="131"/>
      <c r="BC611" s="131"/>
      <c r="BD611" s="131"/>
      <c r="BE611" s="131"/>
      <c r="BF611" s="131"/>
    </row>
    <row r="612" spans="25:58">
      <c r="Y612" s="131"/>
      <c r="Z612" s="131"/>
      <c r="AA612" s="131"/>
      <c r="AB612" s="131"/>
      <c r="AC612" s="131"/>
      <c r="AD612" s="131"/>
      <c r="AE612" s="131"/>
      <c r="AF612" s="131"/>
      <c r="AG612" s="131"/>
      <c r="AH612" s="131"/>
      <c r="AI612" s="131"/>
      <c r="AJ612" s="131"/>
      <c r="AK612" s="131"/>
      <c r="AL612" s="131"/>
      <c r="AM612" s="131"/>
      <c r="AN612" s="131"/>
      <c r="AO612" s="131"/>
      <c r="AP612" s="131"/>
      <c r="AQ612" s="131"/>
      <c r="AR612" s="131"/>
      <c r="AS612" s="131"/>
      <c r="AT612" s="131"/>
      <c r="AU612" s="131"/>
      <c r="AV612" s="131"/>
      <c r="AW612" s="131"/>
      <c r="AX612" s="131"/>
      <c r="AY612" s="131"/>
      <c r="AZ612" s="131"/>
      <c r="BA612" s="131"/>
      <c r="BB612" s="131"/>
      <c r="BC612" s="131"/>
      <c r="BD612" s="131"/>
      <c r="BE612" s="131"/>
      <c r="BF612" s="131"/>
    </row>
    <row r="613" spans="25:58">
      <c r="Y613" s="131"/>
      <c r="Z613" s="131"/>
      <c r="AA613" s="131"/>
      <c r="AB613" s="131"/>
      <c r="AC613" s="131"/>
      <c r="AD613" s="131"/>
      <c r="AE613" s="131"/>
      <c r="AF613" s="131"/>
      <c r="AG613" s="131"/>
      <c r="AH613" s="131"/>
      <c r="AI613" s="131"/>
      <c r="AJ613" s="131"/>
      <c r="AK613" s="131"/>
      <c r="AL613" s="131"/>
      <c r="AM613" s="131"/>
      <c r="AN613" s="131"/>
      <c r="AO613" s="131"/>
      <c r="AP613" s="131"/>
      <c r="AQ613" s="131"/>
      <c r="AR613" s="131"/>
      <c r="AS613" s="131"/>
      <c r="AT613" s="131"/>
      <c r="AU613" s="131"/>
      <c r="AV613" s="131"/>
      <c r="AW613" s="131"/>
      <c r="AX613" s="131"/>
      <c r="AY613" s="131"/>
      <c r="AZ613" s="131"/>
      <c r="BA613" s="131"/>
      <c r="BB613" s="131"/>
      <c r="BC613" s="131"/>
      <c r="BD613" s="131"/>
      <c r="BE613" s="131"/>
      <c r="BF613" s="131"/>
    </row>
    <row r="614" spans="25:58">
      <c r="Y614" s="131"/>
      <c r="Z614" s="131"/>
      <c r="AA614" s="131"/>
      <c r="AB614" s="131"/>
      <c r="AC614" s="131"/>
      <c r="AD614" s="131"/>
      <c r="AE614" s="131"/>
      <c r="AF614" s="131"/>
      <c r="AG614" s="131"/>
      <c r="AH614" s="131"/>
      <c r="AI614" s="131"/>
      <c r="AJ614" s="131"/>
      <c r="AK614" s="131"/>
      <c r="AL614" s="131"/>
      <c r="AM614" s="131"/>
      <c r="AN614" s="131"/>
      <c r="AO614" s="131"/>
      <c r="AP614" s="131"/>
      <c r="AQ614" s="131"/>
      <c r="AR614" s="131"/>
      <c r="AS614" s="131"/>
      <c r="AT614" s="131"/>
      <c r="AU614" s="131"/>
      <c r="AV614" s="131"/>
      <c r="AW614" s="131"/>
      <c r="AX614" s="131"/>
      <c r="AY614" s="131"/>
      <c r="AZ614" s="131"/>
      <c r="BA614" s="131"/>
      <c r="BB614" s="131"/>
      <c r="BC614" s="131"/>
      <c r="BD614" s="131"/>
      <c r="BE614" s="131"/>
      <c r="BF614" s="131"/>
    </row>
    <row r="615" spans="25:58">
      <c r="Y615" s="131"/>
      <c r="Z615" s="131"/>
      <c r="AA615" s="131"/>
      <c r="AB615" s="131"/>
      <c r="AC615" s="131"/>
      <c r="AD615" s="131"/>
      <c r="AE615" s="131"/>
      <c r="AF615" s="131"/>
      <c r="AG615" s="131"/>
      <c r="AH615" s="131"/>
      <c r="AI615" s="131"/>
      <c r="AJ615" s="131"/>
      <c r="AK615" s="131"/>
      <c r="AL615" s="131"/>
      <c r="AM615" s="131"/>
      <c r="AN615" s="131"/>
      <c r="AO615" s="131"/>
      <c r="AP615" s="131"/>
      <c r="AQ615" s="131"/>
      <c r="AR615" s="131"/>
      <c r="AS615" s="131"/>
      <c r="AT615" s="131"/>
      <c r="AU615" s="131"/>
      <c r="AV615" s="131"/>
      <c r="AW615" s="131"/>
      <c r="AX615" s="131"/>
      <c r="AY615" s="131"/>
      <c r="AZ615" s="131"/>
      <c r="BA615" s="131"/>
      <c r="BB615" s="131"/>
      <c r="BC615" s="131"/>
      <c r="BD615" s="131"/>
      <c r="BE615" s="131"/>
      <c r="BF615" s="131"/>
    </row>
    <row r="616" spans="25:58">
      <c r="Y616" s="131"/>
      <c r="Z616" s="131"/>
      <c r="AA616" s="131"/>
      <c r="AB616" s="131"/>
      <c r="AC616" s="131"/>
      <c r="AD616" s="131"/>
      <c r="AE616" s="131"/>
      <c r="AF616" s="131"/>
      <c r="AG616" s="131"/>
      <c r="AH616" s="131"/>
      <c r="AI616" s="131"/>
      <c r="AJ616" s="131"/>
      <c r="AK616" s="131"/>
      <c r="AL616" s="131"/>
      <c r="AM616" s="131"/>
      <c r="AN616" s="131"/>
      <c r="AO616" s="131"/>
      <c r="AP616" s="131"/>
      <c r="AQ616" s="131"/>
      <c r="AR616" s="131"/>
      <c r="AS616" s="131"/>
      <c r="AT616" s="131"/>
      <c r="AU616" s="131"/>
      <c r="AV616" s="131"/>
      <c r="AW616" s="131"/>
      <c r="AX616" s="131"/>
      <c r="AY616" s="131"/>
      <c r="AZ616" s="131"/>
      <c r="BA616" s="131"/>
      <c r="BB616" s="131"/>
      <c r="BC616" s="131"/>
      <c r="BD616" s="131"/>
      <c r="BE616" s="131"/>
      <c r="BF616" s="131"/>
    </row>
    <row r="617" spans="25:58">
      <c r="Y617" s="131"/>
      <c r="Z617" s="131"/>
      <c r="AA617" s="131"/>
      <c r="AB617" s="131"/>
      <c r="AC617" s="131"/>
      <c r="AD617" s="131"/>
      <c r="AE617" s="131"/>
      <c r="AF617" s="131"/>
      <c r="AG617" s="131"/>
      <c r="AH617" s="131"/>
      <c r="AI617" s="131"/>
      <c r="AJ617" s="131"/>
      <c r="AK617" s="131"/>
      <c r="AL617" s="131"/>
      <c r="AM617" s="131"/>
      <c r="AN617" s="131"/>
      <c r="AO617" s="131"/>
      <c r="AP617" s="131"/>
      <c r="AQ617" s="131"/>
      <c r="AR617" s="131"/>
      <c r="AS617" s="131"/>
      <c r="AT617" s="131"/>
      <c r="AU617" s="131"/>
      <c r="AV617" s="131"/>
      <c r="AW617" s="131"/>
      <c r="AX617" s="131"/>
      <c r="AY617" s="131"/>
      <c r="AZ617" s="131"/>
      <c r="BA617" s="131"/>
      <c r="BB617" s="131"/>
      <c r="BC617" s="131"/>
      <c r="BD617" s="131"/>
      <c r="BE617" s="131"/>
      <c r="BF617" s="131"/>
    </row>
    <row r="618" spans="25:58">
      <c r="Y618" s="131"/>
      <c r="Z618" s="131"/>
      <c r="AA618" s="131"/>
      <c r="AB618" s="131"/>
      <c r="AC618" s="131"/>
      <c r="AD618" s="131"/>
      <c r="AE618" s="131"/>
      <c r="AF618" s="131"/>
      <c r="AG618" s="131"/>
      <c r="AH618" s="131"/>
      <c r="AI618" s="131"/>
      <c r="AJ618" s="131"/>
      <c r="AK618" s="131"/>
      <c r="AL618" s="131"/>
      <c r="AM618" s="131"/>
      <c r="AN618" s="131"/>
      <c r="AO618" s="131"/>
      <c r="AP618" s="131"/>
      <c r="AQ618" s="131"/>
      <c r="AR618" s="131"/>
      <c r="AS618" s="131"/>
      <c r="AT618" s="131"/>
      <c r="AU618" s="131"/>
      <c r="AV618" s="131"/>
      <c r="AW618" s="131"/>
      <c r="AX618" s="131"/>
      <c r="AY618" s="131"/>
      <c r="AZ618" s="131"/>
      <c r="BA618" s="131"/>
      <c r="BB618" s="131"/>
      <c r="BC618" s="131"/>
      <c r="BD618" s="131"/>
      <c r="BE618" s="131"/>
      <c r="BF618" s="131"/>
    </row>
    <row r="619" spans="25:58">
      <c r="Y619" s="131"/>
      <c r="Z619" s="131"/>
      <c r="AA619" s="131"/>
      <c r="AB619" s="131"/>
      <c r="AC619" s="131"/>
      <c r="AD619" s="131"/>
      <c r="AE619" s="131"/>
      <c r="AF619" s="131"/>
      <c r="AG619" s="131"/>
      <c r="AH619" s="131"/>
      <c r="AI619" s="131"/>
      <c r="AJ619" s="131"/>
      <c r="AK619" s="131"/>
      <c r="AL619" s="131"/>
      <c r="AM619" s="131"/>
      <c r="AN619" s="131"/>
      <c r="AO619" s="131"/>
      <c r="AP619" s="131"/>
      <c r="AQ619" s="131"/>
      <c r="AR619" s="131"/>
      <c r="AS619" s="131"/>
      <c r="AT619" s="131"/>
      <c r="AU619" s="131"/>
      <c r="AV619" s="131"/>
      <c r="AW619" s="131"/>
      <c r="AX619" s="131"/>
      <c r="AY619" s="131"/>
      <c r="AZ619" s="131"/>
      <c r="BA619" s="131"/>
      <c r="BB619" s="131"/>
      <c r="BC619" s="131"/>
      <c r="BD619" s="131"/>
      <c r="BE619" s="131"/>
      <c r="BF619" s="131"/>
    </row>
    <row r="620" spans="25:58">
      <c r="Y620" s="131"/>
      <c r="Z620" s="131"/>
      <c r="AA620" s="131"/>
      <c r="AB620" s="131"/>
      <c r="AC620" s="131"/>
      <c r="AD620" s="131"/>
      <c r="AE620" s="131"/>
      <c r="AF620" s="131"/>
      <c r="AG620" s="131"/>
      <c r="AH620" s="131"/>
      <c r="AI620" s="131"/>
      <c r="AJ620" s="131"/>
      <c r="AK620" s="131"/>
      <c r="AL620" s="131"/>
      <c r="AM620" s="131"/>
      <c r="AN620" s="131"/>
      <c r="AO620" s="131"/>
      <c r="AP620" s="131"/>
      <c r="AQ620" s="131"/>
      <c r="AR620" s="131"/>
      <c r="AS620" s="131"/>
      <c r="AT620" s="131"/>
      <c r="AU620" s="131"/>
      <c r="AV620" s="131"/>
      <c r="AW620" s="131"/>
      <c r="AX620" s="131"/>
      <c r="AY620" s="131"/>
      <c r="AZ620" s="131"/>
      <c r="BA620" s="131"/>
      <c r="BB620" s="131"/>
      <c r="BC620" s="131"/>
      <c r="BD620" s="131"/>
      <c r="BE620" s="131"/>
      <c r="BF620" s="131"/>
    </row>
    <row r="621" spans="25:58">
      <c r="Y621" s="131"/>
      <c r="Z621" s="131"/>
      <c r="AA621" s="131"/>
      <c r="AB621" s="131"/>
      <c r="AC621" s="131"/>
      <c r="AD621" s="131"/>
      <c r="AE621" s="131"/>
      <c r="AF621" s="131"/>
      <c r="AG621" s="131"/>
      <c r="AH621" s="131"/>
      <c r="AI621" s="131"/>
      <c r="AJ621" s="131"/>
      <c r="AK621" s="131"/>
      <c r="AL621" s="131"/>
      <c r="AM621" s="131"/>
      <c r="AN621" s="131"/>
      <c r="AO621" s="131"/>
      <c r="AP621" s="131"/>
      <c r="AQ621" s="131"/>
      <c r="AR621" s="131"/>
      <c r="AS621" s="131"/>
      <c r="AT621" s="131"/>
      <c r="AU621" s="131"/>
      <c r="AV621" s="131"/>
      <c r="AW621" s="131"/>
      <c r="AX621" s="131"/>
      <c r="AY621" s="131"/>
      <c r="AZ621" s="131"/>
      <c r="BA621" s="131"/>
      <c r="BB621" s="131"/>
      <c r="BC621" s="131"/>
      <c r="BD621" s="131"/>
      <c r="BE621" s="131"/>
      <c r="BF621" s="131"/>
    </row>
    <row r="622" spans="25:58">
      <c r="Y622" s="131"/>
      <c r="Z622" s="131"/>
      <c r="AA622" s="131"/>
      <c r="AB622" s="131"/>
      <c r="AC622" s="131"/>
      <c r="AD622" s="131"/>
      <c r="AE622" s="131"/>
      <c r="AF622" s="131"/>
      <c r="AG622" s="131"/>
      <c r="AH622" s="131"/>
      <c r="AI622" s="131"/>
      <c r="AJ622" s="131"/>
      <c r="AK622" s="131"/>
      <c r="AL622" s="131"/>
      <c r="AM622" s="131"/>
      <c r="AN622" s="131"/>
      <c r="AO622" s="131"/>
      <c r="AP622" s="131"/>
      <c r="AQ622" s="131"/>
      <c r="AR622" s="131"/>
      <c r="AS622" s="131"/>
      <c r="AT622" s="131"/>
      <c r="AU622" s="131"/>
      <c r="AV622" s="131"/>
      <c r="AW622" s="131"/>
      <c r="AX622" s="131"/>
      <c r="AY622" s="131"/>
      <c r="AZ622" s="131"/>
      <c r="BA622" s="131"/>
      <c r="BB622" s="131"/>
      <c r="BC622" s="131"/>
      <c r="BD622" s="131"/>
      <c r="BE622" s="131"/>
      <c r="BF622" s="131"/>
    </row>
    <row r="623" spans="25:58">
      <c r="Y623" s="131"/>
      <c r="Z623" s="131"/>
      <c r="AA623" s="131"/>
      <c r="AB623" s="131"/>
      <c r="AC623" s="131"/>
      <c r="AD623" s="131"/>
      <c r="AE623" s="131"/>
      <c r="AF623" s="131"/>
      <c r="AG623" s="131"/>
      <c r="AH623" s="131"/>
      <c r="AI623" s="131"/>
      <c r="AJ623" s="131"/>
      <c r="AK623" s="131"/>
      <c r="AL623" s="131"/>
      <c r="AM623" s="131"/>
      <c r="AN623" s="131"/>
      <c r="AO623" s="131"/>
      <c r="AP623" s="131"/>
      <c r="AQ623" s="131"/>
      <c r="AR623" s="131"/>
      <c r="AS623" s="131"/>
      <c r="AT623" s="131"/>
      <c r="AU623" s="131"/>
      <c r="AV623" s="131"/>
      <c r="AW623" s="131"/>
      <c r="AX623" s="131"/>
      <c r="AY623" s="131"/>
      <c r="AZ623" s="131"/>
      <c r="BA623" s="131"/>
      <c r="BB623" s="131"/>
      <c r="BC623" s="131"/>
      <c r="BD623" s="131"/>
      <c r="BE623" s="131"/>
      <c r="BF623" s="131"/>
    </row>
    <row r="624" spans="25:58">
      <c r="Y624" s="131"/>
      <c r="Z624" s="131"/>
      <c r="AA624" s="131"/>
      <c r="AB624" s="131"/>
      <c r="AC624" s="131"/>
      <c r="AD624" s="131"/>
      <c r="AE624" s="131"/>
      <c r="AF624" s="131"/>
      <c r="AG624" s="131"/>
      <c r="AH624" s="131"/>
      <c r="AI624" s="131"/>
      <c r="AJ624" s="131"/>
      <c r="AK624" s="131"/>
      <c r="AL624" s="131"/>
      <c r="AM624" s="131"/>
      <c r="AN624" s="131"/>
      <c r="AO624" s="131"/>
      <c r="AP624" s="131"/>
      <c r="AQ624" s="131"/>
      <c r="AR624" s="131"/>
      <c r="AS624" s="131"/>
      <c r="AT624" s="131"/>
      <c r="AU624" s="131"/>
      <c r="AV624" s="131"/>
      <c r="AW624" s="131"/>
      <c r="AX624" s="131"/>
      <c r="AY624" s="131"/>
      <c r="AZ624" s="131"/>
      <c r="BA624" s="131"/>
      <c r="BB624" s="131"/>
      <c r="BC624" s="131"/>
      <c r="BD624" s="131"/>
      <c r="BE624" s="131"/>
      <c r="BF624" s="131"/>
    </row>
    <row r="625" spans="25:58">
      <c r="Y625" s="131"/>
      <c r="Z625" s="131"/>
      <c r="AA625" s="131"/>
      <c r="AB625" s="131"/>
      <c r="AC625" s="131"/>
      <c r="AD625" s="131"/>
      <c r="AE625" s="131"/>
      <c r="AF625" s="131"/>
      <c r="AG625" s="131"/>
      <c r="AH625" s="131"/>
      <c r="AI625" s="131"/>
      <c r="AJ625" s="131"/>
      <c r="AK625" s="131"/>
      <c r="AL625" s="131"/>
      <c r="AM625" s="131"/>
      <c r="AN625" s="131"/>
      <c r="AO625" s="131"/>
      <c r="AP625" s="131"/>
      <c r="AQ625" s="131"/>
      <c r="AR625" s="131"/>
      <c r="AS625" s="131"/>
      <c r="AT625" s="131"/>
      <c r="AU625" s="131"/>
      <c r="AV625" s="131"/>
      <c r="AW625" s="131"/>
      <c r="AX625" s="131"/>
      <c r="AY625" s="131"/>
      <c r="AZ625" s="131"/>
      <c r="BA625" s="131"/>
      <c r="BB625" s="131"/>
      <c r="BC625" s="131"/>
      <c r="BD625" s="131"/>
      <c r="BE625" s="131"/>
      <c r="BF625" s="131"/>
    </row>
    <row r="626" spans="25:58">
      <c r="Y626" s="131"/>
      <c r="Z626" s="131"/>
      <c r="AA626" s="131"/>
      <c r="AB626" s="131"/>
      <c r="AC626" s="131"/>
      <c r="AD626" s="131"/>
      <c r="AE626" s="131"/>
      <c r="AF626" s="131"/>
      <c r="AG626" s="131"/>
      <c r="AH626" s="131"/>
      <c r="AI626" s="131"/>
      <c r="AJ626" s="131"/>
      <c r="AK626" s="131"/>
      <c r="AL626" s="131"/>
      <c r="AM626" s="131"/>
      <c r="AN626" s="131"/>
      <c r="AO626" s="131"/>
      <c r="AP626" s="131"/>
      <c r="AQ626" s="131"/>
      <c r="AR626" s="131"/>
      <c r="AS626" s="131"/>
      <c r="AT626" s="131"/>
      <c r="AU626" s="131"/>
      <c r="AV626" s="131"/>
      <c r="AW626" s="131"/>
      <c r="AX626" s="131"/>
      <c r="AY626" s="131"/>
      <c r="AZ626" s="131"/>
      <c r="BA626" s="131"/>
      <c r="BB626" s="131"/>
      <c r="BC626" s="131"/>
      <c r="BD626" s="131"/>
      <c r="BE626" s="131"/>
      <c r="BF626" s="131"/>
    </row>
    <row r="627" spans="25:58">
      <c r="Y627" s="131"/>
      <c r="Z627" s="131"/>
      <c r="AA627" s="131"/>
      <c r="AB627" s="131"/>
      <c r="AC627" s="131"/>
      <c r="AD627" s="131"/>
      <c r="AE627" s="131"/>
      <c r="AF627" s="131"/>
      <c r="AG627" s="131"/>
      <c r="AH627" s="131"/>
      <c r="AI627" s="131"/>
      <c r="AJ627" s="131"/>
      <c r="AK627" s="131"/>
      <c r="AL627" s="131"/>
      <c r="AM627" s="131"/>
      <c r="AN627" s="131"/>
      <c r="AO627" s="131"/>
      <c r="AP627" s="131"/>
      <c r="AQ627" s="131"/>
      <c r="AR627" s="131"/>
      <c r="AS627" s="131"/>
      <c r="AT627" s="131"/>
      <c r="AU627" s="131"/>
      <c r="AV627" s="131"/>
      <c r="AW627" s="131"/>
      <c r="AX627" s="131"/>
      <c r="AY627" s="131"/>
      <c r="AZ627" s="131"/>
      <c r="BA627" s="131"/>
      <c r="BB627" s="131"/>
      <c r="BC627" s="131"/>
      <c r="BD627" s="131"/>
      <c r="BE627" s="131"/>
      <c r="BF627" s="131"/>
    </row>
    <row r="628" spans="25:58">
      <c r="Y628" s="131"/>
      <c r="Z628" s="131"/>
      <c r="AA628" s="131"/>
      <c r="AB628" s="131"/>
      <c r="AC628" s="131"/>
      <c r="AD628" s="131"/>
      <c r="AE628" s="131"/>
      <c r="AF628" s="131"/>
      <c r="AG628" s="131"/>
      <c r="AH628" s="131"/>
      <c r="AI628" s="131"/>
      <c r="AJ628" s="131"/>
      <c r="AK628" s="131"/>
      <c r="AL628" s="131"/>
      <c r="AM628" s="131"/>
      <c r="AN628" s="131"/>
      <c r="AO628" s="131"/>
      <c r="AP628" s="131"/>
      <c r="AQ628" s="131"/>
      <c r="AR628" s="131"/>
      <c r="AS628" s="131"/>
      <c r="AT628" s="131"/>
      <c r="AU628" s="131"/>
      <c r="AV628" s="131"/>
      <c r="AW628" s="131"/>
      <c r="AX628" s="131"/>
      <c r="AY628" s="131"/>
      <c r="AZ628" s="131"/>
      <c r="BA628" s="131"/>
      <c r="BB628" s="131"/>
      <c r="BC628" s="131"/>
      <c r="BD628" s="131"/>
      <c r="BE628" s="131"/>
      <c r="BF628" s="131"/>
    </row>
    <row r="629" spans="25:58">
      <c r="Y629" s="131"/>
      <c r="Z629" s="131"/>
      <c r="AA629" s="131"/>
      <c r="AB629" s="131"/>
      <c r="AC629" s="131"/>
      <c r="AD629" s="131"/>
      <c r="AE629" s="131"/>
      <c r="AF629" s="131"/>
      <c r="AG629" s="131"/>
      <c r="AH629" s="131"/>
      <c r="AI629" s="131"/>
      <c r="AJ629" s="131"/>
      <c r="AK629" s="131"/>
      <c r="AL629" s="131"/>
      <c r="AM629" s="131"/>
      <c r="AN629" s="131"/>
      <c r="AO629" s="131"/>
      <c r="AP629" s="131"/>
      <c r="AQ629" s="131"/>
      <c r="AR629" s="131"/>
      <c r="AS629" s="131"/>
      <c r="AT629" s="131"/>
      <c r="AU629" s="131"/>
      <c r="AV629" s="131"/>
      <c r="AW629" s="131"/>
      <c r="AX629" s="131"/>
      <c r="AY629" s="131"/>
      <c r="AZ629" s="131"/>
      <c r="BA629" s="131"/>
      <c r="BB629" s="131"/>
      <c r="BC629" s="131"/>
      <c r="BD629" s="131"/>
      <c r="BE629" s="131"/>
      <c r="BF629" s="131"/>
    </row>
    <row r="630" spans="25:58">
      <c r="Y630" s="131"/>
      <c r="Z630" s="131"/>
      <c r="AA630" s="131"/>
      <c r="AB630" s="131"/>
      <c r="AC630" s="131"/>
      <c r="AD630" s="131"/>
      <c r="AE630" s="131"/>
      <c r="AF630" s="131"/>
      <c r="AG630" s="131"/>
      <c r="AH630" s="131"/>
      <c r="AI630" s="131"/>
      <c r="AJ630" s="131"/>
      <c r="AK630" s="131"/>
      <c r="AL630" s="131"/>
      <c r="AM630" s="131"/>
      <c r="AN630" s="131"/>
      <c r="AO630" s="131"/>
      <c r="AP630" s="131"/>
      <c r="AQ630" s="131"/>
      <c r="AR630" s="131"/>
      <c r="AS630" s="131"/>
      <c r="AT630" s="131"/>
      <c r="AU630" s="131"/>
      <c r="AV630" s="131"/>
      <c r="AW630" s="131"/>
      <c r="AX630" s="131"/>
      <c r="AY630" s="131"/>
      <c r="AZ630" s="131"/>
      <c r="BA630" s="131"/>
      <c r="BB630" s="131"/>
      <c r="BC630" s="131"/>
      <c r="BD630" s="131"/>
      <c r="BE630" s="131"/>
      <c r="BF630" s="131"/>
    </row>
    <row r="631" spans="25:58">
      <c r="Y631" s="131"/>
      <c r="Z631" s="131"/>
      <c r="AA631" s="131"/>
      <c r="AB631" s="131"/>
      <c r="AC631" s="131"/>
      <c r="AD631" s="131"/>
      <c r="AE631" s="131"/>
      <c r="AF631" s="131"/>
      <c r="AG631" s="131"/>
      <c r="AH631" s="131"/>
      <c r="AI631" s="131"/>
      <c r="AJ631" s="131"/>
      <c r="AK631" s="131"/>
      <c r="AL631" s="131"/>
      <c r="AM631" s="131"/>
      <c r="AN631" s="131"/>
      <c r="AO631" s="131"/>
      <c r="AP631" s="131"/>
      <c r="AQ631" s="131"/>
      <c r="AR631" s="131"/>
      <c r="AS631" s="131"/>
      <c r="AT631" s="131"/>
      <c r="AU631" s="131"/>
      <c r="AV631" s="131"/>
      <c r="AW631" s="131"/>
      <c r="AX631" s="131"/>
      <c r="AY631" s="131"/>
      <c r="AZ631" s="131"/>
      <c r="BA631" s="131"/>
      <c r="BB631" s="131"/>
      <c r="BC631" s="131"/>
      <c r="BD631" s="131"/>
      <c r="BE631" s="131"/>
      <c r="BF631" s="131"/>
    </row>
    <row r="632" spans="25:58">
      <c r="Y632" s="131"/>
      <c r="Z632" s="131"/>
      <c r="AA632" s="131"/>
      <c r="AB632" s="131"/>
      <c r="AC632" s="131"/>
      <c r="AD632" s="131"/>
      <c r="AE632" s="131"/>
      <c r="AF632" s="131"/>
      <c r="AG632" s="131"/>
      <c r="AH632" s="131"/>
      <c r="AI632" s="131"/>
      <c r="AJ632" s="131"/>
      <c r="AK632" s="131"/>
      <c r="AL632" s="131"/>
      <c r="AM632" s="131"/>
      <c r="AN632" s="131"/>
      <c r="AO632" s="131"/>
      <c r="AP632" s="131"/>
      <c r="AQ632" s="131"/>
      <c r="AR632" s="131"/>
      <c r="AS632" s="131"/>
      <c r="AT632" s="131"/>
      <c r="AU632" s="131"/>
      <c r="AV632" s="131"/>
      <c r="AW632" s="131"/>
      <c r="AX632" s="131"/>
      <c r="AY632" s="131"/>
      <c r="AZ632" s="131"/>
      <c r="BA632" s="131"/>
      <c r="BB632" s="131"/>
      <c r="BC632" s="131"/>
      <c r="BD632" s="131"/>
      <c r="BE632" s="131"/>
      <c r="BF632" s="131"/>
    </row>
    <row r="633" spans="25:58">
      <c r="Y633" s="131"/>
      <c r="Z633" s="131"/>
      <c r="AA633" s="131"/>
      <c r="AB633" s="131"/>
      <c r="AC633" s="131"/>
      <c r="AD633" s="131"/>
      <c r="AE633" s="131"/>
      <c r="AF633" s="131"/>
      <c r="AG633" s="131"/>
      <c r="AH633" s="131"/>
      <c r="AI633" s="131"/>
      <c r="AJ633" s="131"/>
      <c r="AK633" s="131"/>
      <c r="AL633" s="131"/>
      <c r="AM633" s="131"/>
      <c r="AN633" s="131"/>
      <c r="AO633" s="131"/>
      <c r="AP633" s="131"/>
      <c r="AQ633" s="131"/>
      <c r="AR633" s="131"/>
      <c r="AS633" s="131"/>
      <c r="AT633" s="131"/>
      <c r="AU633" s="131"/>
      <c r="AV633" s="131"/>
      <c r="AW633" s="131"/>
      <c r="AX633" s="131"/>
      <c r="AY633" s="131"/>
      <c r="AZ633" s="131"/>
      <c r="BA633" s="131"/>
      <c r="BB633" s="131"/>
      <c r="BC633" s="131"/>
      <c r="BD633" s="131"/>
      <c r="BE633" s="131"/>
      <c r="BF633" s="131"/>
    </row>
    <row r="634" spans="25:58">
      <c r="Y634" s="131"/>
      <c r="Z634" s="131"/>
      <c r="AA634" s="131"/>
      <c r="AB634" s="131"/>
      <c r="AC634" s="131"/>
      <c r="AD634" s="131"/>
      <c r="AE634" s="131"/>
      <c r="AF634" s="131"/>
      <c r="AG634" s="131"/>
      <c r="AH634" s="131"/>
      <c r="AI634" s="131"/>
      <c r="AJ634" s="131"/>
      <c r="AK634" s="131"/>
      <c r="AL634" s="131"/>
      <c r="AM634" s="131"/>
      <c r="AN634" s="131"/>
      <c r="AO634" s="131"/>
      <c r="AP634" s="131"/>
      <c r="AQ634" s="131"/>
      <c r="AR634" s="131"/>
      <c r="AS634" s="131"/>
      <c r="AT634" s="131"/>
      <c r="AU634" s="131"/>
      <c r="AV634" s="131"/>
      <c r="AW634" s="131"/>
      <c r="AX634" s="131"/>
      <c r="AY634" s="131"/>
      <c r="AZ634" s="131"/>
      <c r="BA634" s="131"/>
      <c r="BB634" s="131"/>
      <c r="BC634" s="131"/>
      <c r="BD634" s="131"/>
      <c r="BE634" s="131"/>
      <c r="BF634" s="131"/>
    </row>
    <row r="635" spans="25:58">
      <c r="Y635" s="131"/>
      <c r="Z635" s="131"/>
      <c r="AA635" s="131"/>
      <c r="AB635" s="131"/>
      <c r="AC635" s="131"/>
      <c r="AD635" s="131"/>
      <c r="AE635" s="131"/>
      <c r="AF635" s="131"/>
      <c r="AG635" s="131"/>
      <c r="AH635" s="131"/>
      <c r="AI635" s="131"/>
      <c r="AJ635" s="131"/>
      <c r="AK635" s="131"/>
      <c r="AL635" s="131"/>
      <c r="AM635" s="131"/>
      <c r="AN635" s="131"/>
      <c r="AO635" s="131"/>
      <c r="AP635" s="131"/>
      <c r="AQ635" s="131"/>
      <c r="AR635" s="131"/>
      <c r="AS635" s="131"/>
      <c r="AT635" s="131"/>
      <c r="AU635" s="131"/>
      <c r="AV635" s="131"/>
      <c r="AW635" s="131"/>
      <c r="AX635" s="131"/>
      <c r="AY635" s="131"/>
      <c r="AZ635" s="131"/>
      <c r="BA635" s="131"/>
      <c r="BB635" s="131"/>
      <c r="BC635" s="131"/>
      <c r="BD635" s="131"/>
      <c r="BE635" s="131"/>
      <c r="BF635" s="131"/>
    </row>
    <row r="636" spans="25:58">
      <c r="Y636" s="131"/>
      <c r="Z636" s="131"/>
      <c r="AA636" s="131"/>
      <c r="AB636" s="131"/>
      <c r="AC636" s="131"/>
      <c r="AD636" s="131"/>
      <c r="AE636" s="131"/>
      <c r="AF636" s="131"/>
      <c r="AG636" s="131"/>
      <c r="AH636" s="131"/>
      <c r="AI636" s="131"/>
      <c r="AJ636" s="131"/>
      <c r="AK636" s="131"/>
      <c r="AL636" s="131"/>
      <c r="AM636" s="131"/>
      <c r="AN636" s="131"/>
      <c r="AO636" s="131"/>
      <c r="AP636" s="131"/>
      <c r="AQ636" s="131"/>
      <c r="AR636" s="131"/>
      <c r="AS636" s="131"/>
      <c r="AT636" s="131"/>
      <c r="AU636" s="131"/>
      <c r="AV636" s="131"/>
      <c r="AW636" s="131"/>
      <c r="AX636" s="131"/>
      <c r="AY636" s="131"/>
      <c r="AZ636" s="131"/>
      <c r="BA636" s="131"/>
      <c r="BB636" s="131"/>
      <c r="BC636" s="131"/>
      <c r="BD636" s="131"/>
      <c r="BE636" s="131"/>
      <c r="BF636" s="131"/>
    </row>
    <row r="637" spans="25:58">
      <c r="Y637" s="131"/>
      <c r="Z637" s="131"/>
      <c r="AA637" s="131"/>
      <c r="AB637" s="131"/>
      <c r="AC637" s="131"/>
      <c r="AD637" s="131"/>
      <c r="AE637" s="131"/>
      <c r="AF637" s="131"/>
      <c r="AG637" s="131"/>
      <c r="AH637" s="131"/>
      <c r="AI637" s="131"/>
      <c r="AJ637" s="131"/>
      <c r="AK637" s="131"/>
      <c r="AL637" s="131"/>
      <c r="AM637" s="131"/>
      <c r="AN637" s="131"/>
      <c r="AO637" s="131"/>
      <c r="AP637" s="131"/>
      <c r="AQ637" s="131"/>
      <c r="AR637" s="131"/>
      <c r="AS637" s="131"/>
      <c r="AT637" s="131"/>
      <c r="AU637" s="131"/>
      <c r="AV637" s="131"/>
      <c r="AW637" s="131"/>
      <c r="AX637" s="131"/>
      <c r="AY637" s="131"/>
      <c r="AZ637" s="131"/>
      <c r="BA637" s="131"/>
      <c r="BB637" s="131"/>
      <c r="BC637" s="131"/>
      <c r="BD637" s="131"/>
      <c r="BE637" s="131"/>
      <c r="BF637" s="131"/>
    </row>
    <row r="638" spans="25:58">
      <c r="Y638" s="131"/>
      <c r="Z638" s="131"/>
      <c r="AA638" s="131"/>
      <c r="AB638" s="131"/>
      <c r="AC638" s="131"/>
      <c r="AD638" s="131"/>
      <c r="AE638" s="131"/>
      <c r="AF638" s="131"/>
      <c r="AG638" s="131"/>
      <c r="AH638" s="131"/>
      <c r="AI638" s="131"/>
      <c r="AJ638" s="131"/>
      <c r="AK638" s="131"/>
      <c r="AL638" s="131"/>
      <c r="AM638" s="131"/>
      <c r="AN638" s="131"/>
      <c r="AO638" s="131"/>
      <c r="AP638" s="131"/>
      <c r="AQ638" s="131"/>
      <c r="AR638" s="131"/>
      <c r="AS638" s="131"/>
      <c r="AT638" s="131"/>
      <c r="AU638" s="131"/>
      <c r="AV638" s="131"/>
      <c r="AW638" s="131"/>
      <c r="AX638" s="131"/>
      <c r="AY638" s="131"/>
      <c r="AZ638" s="131"/>
      <c r="BA638" s="131"/>
      <c r="BB638" s="131"/>
      <c r="BC638" s="131"/>
      <c r="BD638" s="131"/>
      <c r="BE638" s="131"/>
      <c r="BF638" s="131"/>
    </row>
    <row r="639" spans="25:58">
      <c r="Y639" s="131"/>
      <c r="Z639" s="131"/>
      <c r="AA639" s="131"/>
      <c r="AB639" s="131"/>
      <c r="AC639" s="131"/>
      <c r="AD639" s="131"/>
      <c r="AE639" s="131"/>
      <c r="AF639" s="131"/>
      <c r="AG639" s="131"/>
      <c r="AH639" s="131"/>
      <c r="AI639" s="131"/>
      <c r="AJ639" s="131"/>
      <c r="AK639" s="131"/>
      <c r="AL639" s="131"/>
      <c r="AM639" s="131"/>
      <c r="AN639" s="131"/>
      <c r="AO639" s="131"/>
      <c r="AP639" s="131"/>
      <c r="AQ639" s="131"/>
      <c r="AR639" s="131"/>
      <c r="AS639" s="131"/>
      <c r="AT639" s="131"/>
      <c r="AU639" s="131"/>
      <c r="AV639" s="131"/>
      <c r="AW639" s="131"/>
      <c r="AX639" s="131"/>
      <c r="AY639" s="131"/>
      <c r="AZ639" s="131"/>
      <c r="BA639" s="131"/>
      <c r="BB639" s="131"/>
      <c r="BC639" s="131"/>
      <c r="BD639" s="131"/>
      <c r="BE639" s="131"/>
      <c r="BF639" s="131"/>
    </row>
    <row r="640" spans="25:58">
      <c r="Y640" s="131"/>
      <c r="Z640" s="131"/>
      <c r="AA640" s="131"/>
      <c r="AB640" s="131"/>
      <c r="AC640" s="131"/>
      <c r="AD640" s="131"/>
      <c r="AE640" s="131"/>
      <c r="AF640" s="131"/>
      <c r="AG640" s="131"/>
      <c r="AH640" s="131"/>
      <c r="AI640" s="131"/>
      <c r="AJ640" s="131"/>
      <c r="AK640" s="131"/>
      <c r="AL640" s="131"/>
      <c r="AM640" s="131"/>
      <c r="AN640" s="131"/>
      <c r="AO640" s="131"/>
      <c r="AP640" s="131"/>
      <c r="AQ640" s="131"/>
      <c r="AR640" s="131"/>
      <c r="AS640" s="131"/>
      <c r="AT640" s="131"/>
      <c r="AU640" s="131"/>
      <c r="AV640" s="131"/>
      <c r="AW640" s="131"/>
      <c r="AX640" s="131"/>
      <c r="AY640" s="131"/>
      <c r="AZ640" s="131"/>
      <c r="BA640" s="131"/>
      <c r="BB640" s="131"/>
      <c r="BC640" s="131"/>
      <c r="BD640" s="131"/>
      <c r="BE640" s="131"/>
      <c r="BF640" s="131"/>
    </row>
    <row r="641" spans="25:58">
      <c r="Y641" s="131"/>
      <c r="Z641" s="131"/>
      <c r="AA641" s="131"/>
      <c r="AB641" s="131"/>
      <c r="AC641" s="131"/>
      <c r="AD641" s="131"/>
      <c r="AE641" s="131"/>
      <c r="AF641" s="131"/>
      <c r="AG641" s="131"/>
      <c r="AH641" s="131"/>
      <c r="AI641" s="131"/>
      <c r="AJ641" s="131"/>
      <c r="AK641" s="131"/>
      <c r="AL641" s="131"/>
      <c r="AM641" s="131"/>
      <c r="AN641" s="131"/>
      <c r="AO641" s="131"/>
      <c r="AP641" s="131"/>
      <c r="AQ641" s="131"/>
      <c r="AR641" s="131"/>
      <c r="AS641" s="131"/>
      <c r="AT641" s="131"/>
      <c r="AU641" s="131"/>
      <c r="AV641" s="131"/>
      <c r="AW641" s="131"/>
      <c r="AX641" s="131"/>
      <c r="AY641" s="131"/>
      <c r="AZ641" s="131"/>
      <c r="BA641" s="131"/>
      <c r="BB641" s="131"/>
      <c r="BC641" s="131"/>
      <c r="BD641" s="131"/>
      <c r="BE641" s="131"/>
      <c r="BF641" s="131"/>
    </row>
    <row r="642" spans="25:58">
      <c r="Y642" s="131"/>
      <c r="Z642" s="131"/>
      <c r="AA642" s="131"/>
      <c r="AB642" s="131"/>
      <c r="AC642" s="131"/>
      <c r="AD642" s="131"/>
      <c r="AE642" s="131"/>
      <c r="AF642" s="131"/>
      <c r="AG642" s="131"/>
      <c r="AH642" s="131"/>
      <c r="AI642" s="131"/>
      <c r="AJ642" s="131"/>
      <c r="AK642" s="131"/>
      <c r="AL642" s="131"/>
      <c r="AM642" s="131"/>
      <c r="AN642" s="131"/>
      <c r="AO642" s="131"/>
      <c r="AP642" s="131"/>
      <c r="AQ642" s="131"/>
      <c r="AR642" s="131"/>
      <c r="AS642" s="131"/>
      <c r="AT642" s="131"/>
      <c r="AU642" s="131"/>
      <c r="AV642" s="131"/>
      <c r="AW642" s="131"/>
      <c r="AX642" s="131"/>
      <c r="AY642" s="131"/>
      <c r="AZ642" s="131"/>
      <c r="BA642" s="131"/>
      <c r="BB642" s="131"/>
      <c r="BC642" s="131"/>
      <c r="BD642" s="131"/>
      <c r="BE642" s="131"/>
      <c r="BF642" s="131"/>
    </row>
    <row r="643" spans="25:58">
      <c r="Y643" s="131"/>
      <c r="Z643" s="131"/>
      <c r="AA643" s="131"/>
      <c r="AB643" s="131"/>
      <c r="AC643" s="131"/>
      <c r="AD643" s="131"/>
      <c r="AE643" s="131"/>
      <c r="AF643" s="131"/>
      <c r="AG643" s="131"/>
      <c r="AH643" s="131"/>
      <c r="AI643" s="131"/>
      <c r="AJ643" s="131"/>
      <c r="AK643" s="131"/>
      <c r="AL643" s="131"/>
      <c r="AM643" s="131"/>
      <c r="AN643" s="131"/>
      <c r="AO643" s="131"/>
      <c r="AP643" s="131"/>
      <c r="AQ643" s="131"/>
      <c r="AR643" s="131"/>
      <c r="AS643" s="131"/>
      <c r="AT643" s="131"/>
      <c r="AU643" s="131"/>
      <c r="AV643" s="131"/>
      <c r="AW643" s="131"/>
      <c r="AX643" s="131"/>
      <c r="AY643" s="131"/>
      <c r="AZ643" s="131"/>
      <c r="BA643" s="131"/>
      <c r="BB643" s="131"/>
      <c r="BC643" s="131"/>
      <c r="BD643" s="131"/>
      <c r="BE643" s="131"/>
      <c r="BF643" s="131"/>
    </row>
    <row r="644" spans="25:58">
      <c r="Y644" s="131"/>
      <c r="Z644" s="131"/>
      <c r="AA644" s="131"/>
      <c r="AB644" s="131"/>
      <c r="AC644" s="131"/>
      <c r="AD644" s="131"/>
      <c r="AE644" s="131"/>
      <c r="AF644" s="131"/>
      <c r="AG644" s="131"/>
      <c r="AH644" s="131"/>
      <c r="AI644" s="131"/>
      <c r="AJ644" s="131"/>
      <c r="AK644" s="131"/>
      <c r="AL644" s="131"/>
      <c r="AM644" s="131"/>
      <c r="AN644" s="131"/>
      <c r="AO644" s="131"/>
      <c r="AP644" s="131"/>
      <c r="AQ644" s="131"/>
      <c r="AR644" s="131"/>
      <c r="AS644" s="131"/>
      <c r="AT644" s="131"/>
      <c r="AU644" s="131"/>
      <c r="AV644" s="131"/>
      <c r="AW644" s="131"/>
      <c r="AX644" s="131"/>
      <c r="AY644" s="131"/>
      <c r="AZ644" s="131"/>
      <c r="BA644" s="131"/>
      <c r="BB644" s="131"/>
      <c r="BC644" s="131"/>
      <c r="BD644" s="131"/>
      <c r="BE644" s="131"/>
      <c r="BF644" s="131"/>
    </row>
    <row r="645" spans="25:58">
      <c r="Y645" s="131"/>
      <c r="Z645" s="131"/>
      <c r="AA645" s="131"/>
      <c r="AB645" s="131"/>
      <c r="AC645" s="131"/>
      <c r="AD645" s="131"/>
      <c r="AE645" s="131"/>
      <c r="AF645" s="131"/>
      <c r="AG645" s="131"/>
      <c r="AH645" s="131"/>
      <c r="AI645" s="131"/>
      <c r="AJ645" s="131"/>
      <c r="AK645" s="131"/>
      <c r="AL645" s="131"/>
      <c r="AM645" s="131"/>
      <c r="AN645" s="131"/>
      <c r="AO645" s="131"/>
      <c r="AP645" s="131"/>
      <c r="AQ645" s="131"/>
      <c r="AR645" s="131"/>
      <c r="AS645" s="131"/>
      <c r="AT645" s="131"/>
      <c r="AU645" s="131"/>
      <c r="AV645" s="131"/>
      <c r="AW645" s="131"/>
      <c r="AX645" s="131"/>
      <c r="AY645" s="131"/>
      <c r="AZ645" s="131"/>
      <c r="BA645" s="131"/>
      <c r="BB645" s="131"/>
      <c r="BC645" s="131"/>
      <c r="BD645" s="131"/>
      <c r="BE645" s="131"/>
      <c r="BF645" s="131"/>
    </row>
    <row r="646" spans="25:58">
      <c r="Y646" s="131"/>
      <c r="Z646" s="131"/>
      <c r="AA646" s="131"/>
      <c r="AB646" s="131"/>
      <c r="AC646" s="131"/>
      <c r="AD646" s="131"/>
      <c r="AE646" s="131"/>
      <c r="AF646" s="131"/>
      <c r="AG646" s="131"/>
      <c r="AH646" s="131"/>
      <c r="AI646" s="131"/>
      <c r="AJ646" s="131"/>
      <c r="AK646" s="131"/>
      <c r="AL646" s="131"/>
      <c r="AM646" s="131"/>
      <c r="AN646" s="131"/>
      <c r="AO646" s="131"/>
      <c r="AP646" s="131"/>
      <c r="AQ646" s="131"/>
      <c r="AR646" s="131"/>
      <c r="AS646" s="131"/>
      <c r="AT646" s="131"/>
      <c r="AU646" s="131"/>
      <c r="AV646" s="131"/>
      <c r="AW646" s="131"/>
      <c r="AX646" s="131"/>
      <c r="AY646" s="131"/>
      <c r="AZ646" s="131"/>
      <c r="BA646" s="131"/>
      <c r="BB646" s="131"/>
      <c r="BC646" s="131"/>
      <c r="BD646" s="131"/>
      <c r="BE646" s="131"/>
      <c r="BF646" s="131"/>
    </row>
    <row r="647" spans="25:58">
      <c r="Y647" s="131"/>
      <c r="Z647" s="131"/>
      <c r="AA647" s="131"/>
      <c r="AB647" s="131"/>
      <c r="AC647" s="131"/>
      <c r="AD647" s="131"/>
      <c r="AE647" s="131"/>
      <c r="AF647" s="131"/>
      <c r="AG647" s="131"/>
      <c r="AH647" s="131"/>
      <c r="AI647" s="131"/>
      <c r="AJ647" s="131"/>
      <c r="AK647" s="131"/>
      <c r="AL647" s="131"/>
      <c r="AM647" s="131"/>
      <c r="AN647" s="131"/>
      <c r="AO647" s="131"/>
      <c r="AP647" s="131"/>
      <c r="AQ647" s="131"/>
      <c r="AR647" s="131"/>
      <c r="AS647" s="131"/>
      <c r="AT647" s="131"/>
      <c r="AU647" s="131"/>
      <c r="AV647" s="131"/>
      <c r="AW647" s="131"/>
      <c r="AX647" s="131"/>
      <c r="AY647" s="131"/>
      <c r="AZ647" s="131"/>
      <c r="BA647" s="131"/>
      <c r="BB647" s="131"/>
      <c r="BC647" s="131"/>
      <c r="BD647" s="131"/>
      <c r="BE647" s="131"/>
      <c r="BF647" s="131"/>
    </row>
    <row r="648" spans="25:58">
      <c r="Y648" s="131"/>
      <c r="Z648" s="131"/>
      <c r="AA648" s="131"/>
      <c r="AB648" s="131"/>
      <c r="AC648" s="131"/>
      <c r="AD648" s="131"/>
      <c r="AE648" s="131"/>
      <c r="AF648" s="131"/>
      <c r="AG648" s="131"/>
      <c r="AH648" s="131"/>
      <c r="AI648" s="131"/>
      <c r="AJ648" s="131"/>
      <c r="AK648" s="131"/>
      <c r="AL648" s="131"/>
      <c r="AM648" s="131"/>
      <c r="AN648" s="131"/>
      <c r="AO648" s="131"/>
      <c r="AP648" s="131"/>
      <c r="AQ648" s="131"/>
      <c r="AR648" s="131"/>
      <c r="AS648" s="131"/>
      <c r="AT648" s="131"/>
      <c r="AU648" s="131"/>
      <c r="AV648" s="131"/>
      <c r="AW648" s="131"/>
      <c r="AX648" s="131"/>
      <c r="AY648" s="131"/>
      <c r="AZ648" s="131"/>
      <c r="BA648" s="131"/>
      <c r="BB648" s="131"/>
      <c r="BC648" s="131"/>
      <c r="BD648" s="131"/>
      <c r="BE648" s="131"/>
      <c r="BF648" s="131"/>
    </row>
    <row r="649" spans="25:58">
      <c r="Y649" s="131"/>
      <c r="Z649" s="131"/>
      <c r="AA649" s="131"/>
      <c r="AB649" s="131"/>
      <c r="AC649" s="131"/>
      <c r="AD649" s="131"/>
      <c r="AE649" s="131"/>
      <c r="AF649" s="131"/>
      <c r="AG649" s="131"/>
      <c r="AH649" s="131"/>
      <c r="AI649" s="131"/>
      <c r="AJ649" s="131"/>
      <c r="AK649" s="131"/>
      <c r="AL649" s="131"/>
      <c r="AM649" s="131"/>
      <c r="AN649" s="131"/>
      <c r="AO649" s="131"/>
      <c r="AP649" s="131"/>
      <c r="AQ649" s="131"/>
      <c r="AR649" s="131"/>
      <c r="AS649" s="131"/>
      <c r="AT649" s="131"/>
      <c r="AU649" s="131"/>
      <c r="AV649" s="131"/>
      <c r="AW649" s="131"/>
      <c r="AX649" s="131"/>
      <c r="AY649" s="131"/>
      <c r="AZ649" s="131"/>
      <c r="BA649" s="131"/>
      <c r="BB649" s="131"/>
      <c r="BC649" s="131"/>
      <c r="BD649" s="131"/>
      <c r="BE649" s="131"/>
      <c r="BF649" s="131"/>
    </row>
    <row r="650" spans="25:58">
      <c r="Y650" s="131"/>
      <c r="Z650" s="131"/>
      <c r="AA650" s="131"/>
      <c r="AB650" s="131"/>
      <c r="AC650" s="131"/>
      <c r="AD650" s="131"/>
      <c r="AE650" s="131"/>
      <c r="AF650" s="131"/>
      <c r="AG650" s="131"/>
      <c r="AH650" s="131"/>
      <c r="AI650" s="131"/>
      <c r="AJ650" s="131"/>
      <c r="AK650" s="131"/>
      <c r="AL650" s="131"/>
      <c r="AM650" s="131"/>
      <c r="AN650" s="131"/>
      <c r="AO650" s="131"/>
      <c r="AP650" s="131"/>
      <c r="AQ650" s="131"/>
      <c r="AR650" s="131"/>
      <c r="AS650" s="131"/>
      <c r="AT650" s="131"/>
      <c r="AU650" s="131"/>
      <c r="AV650" s="131"/>
      <c r="AW650" s="131"/>
      <c r="AX650" s="131"/>
      <c r="AY650" s="131"/>
      <c r="AZ650" s="131"/>
      <c r="BA650" s="131"/>
      <c r="BB650" s="131"/>
      <c r="BC650" s="131"/>
      <c r="BD650" s="131"/>
      <c r="BE650" s="131"/>
      <c r="BF650" s="131"/>
    </row>
    <row r="651" spans="25:58">
      <c r="Y651" s="131"/>
      <c r="Z651" s="131"/>
      <c r="AA651" s="131"/>
      <c r="AB651" s="131"/>
      <c r="AC651" s="131"/>
      <c r="AD651" s="131"/>
      <c r="AE651" s="131"/>
      <c r="AF651" s="131"/>
      <c r="AG651" s="131"/>
      <c r="AH651" s="131"/>
      <c r="AI651" s="131"/>
      <c r="AJ651" s="131"/>
      <c r="AK651" s="131"/>
      <c r="AL651" s="131"/>
      <c r="AM651" s="131"/>
      <c r="AN651" s="131"/>
      <c r="AO651" s="131"/>
      <c r="AP651" s="131"/>
      <c r="AQ651" s="131"/>
      <c r="AR651" s="131"/>
      <c r="AS651" s="131"/>
      <c r="AT651" s="131"/>
      <c r="AU651" s="131"/>
      <c r="AV651" s="131"/>
      <c r="AW651" s="131"/>
      <c r="AX651" s="131"/>
      <c r="AY651" s="131"/>
      <c r="AZ651" s="131"/>
      <c r="BA651" s="131"/>
      <c r="BB651" s="131"/>
      <c r="BC651" s="131"/>
      <c r="BD651" s="131"/>
      <c r="BE651" s="131"/>
      <c r="BF651" s="131"/>
    </row>
    <row r="652" spans="25:58">
      <c r="Y652" s="131"/>
      <c r="Z652" s="131"/>
      <c r="AA652" s="131"/>
      <c r="AB652" s="131"/>
      <c r="AC652" s="131"/>
      <c r="AD652" s="131"/>
      <c r="AE652" s="131"/>
      <c r="AF652" s="131"/>
      <c r="AG652" s="131"/>
      <c r="AH652" s="131"/>
      <c r="AI652" s="131"/>
      <c r="AJ652" s="131"/>
      <c r="AK652" s="131"/>
      <c r="AL652" s="131"/>
      <c r="AM652" s="131"/>
      <c r="AN652" s="131"/>
      <c r="AO652" s="131"/>
      <c r="AP652" s="131"/>
      <c r="AQ652" s="131"/>
      <c r="AR652" s="131"/>
      <c r="AS652" s="131"/>
      <c r="AT652" s="131"/>
      <c r="AU652" s="131"/>
      <c r="AV652" s="131"/>
      <c r="AW652" s="131"/>
      <c r="AX652" s="131"/>
      <c r="AY652" s="131"/>
      <c r="AZ652" s="131"/>
      <c r="BA652" s="131"/>
      <c r="BB652" s="131"/>
      <c r="BC652" s="131"/>
      <c r="BD652" s="131"/>
      <c r="BE652" s="131"/>
      <c r="BF652" s="131"/>
    </row>
    <row r="653" spans="25:58">
      <c r="Y653" s="131"/>
      <c r="Z653" s="131"/>
      <c r="AA653" s="131"/>
      <c r="AB653" s="131"/>
      <c r="AC653" s="131"/>
      <c r="AD653" s="131"/>
      <c r="AE653" s="131"/>
      <c r="AF653" s="131"/>
      <c r="AG653" s="131"/>
      <c r="AH653" s="131"/>
      <c r="AI653" s="131"/>
      <c r="AJ653" s="131"/>
      <c r="AK653" s="131"/>
      <c r="AL653" s="131"/>
      <c r="AM653" s="131"/>
      <c r="AN653" s="131"/>
      <c r="AO653" s="131"/>
      <c r="AP653" s="131"/>
      <c r="AQ653" s="131"/>
      <c r="AR653" s="131"/>
      <c r="AS653" s="131"/>
      <c r="AT653" s="131"/>
      <c r="AU653" s="131"/>
      <c r="AV653" s="131"/>
      <c r="AW653" s="131"/>
      <c r="AX653" s="131"/>
      <c r="AY653" s="131"/>
      <c r="AZ653" s="131"/>
      <c r="BA653" s="131"/>
      <c r="BB653" s="131"/>
      <c r="BC653" s="131"/>
      <c r="BD653" s="131"/>
      <c r="BE653" s="131"/>
      <c r="BF653" s="131"/>
    </row>
    <row r="654" spans="25:58">
      <c r="Y654" s="131"/>
      <c r="Z654" s="131"/>
      <c r="AA654" s="131"/>
      <c r="AB654" s="131"/>
      <c r="AC654" s="131"/>
      <c r="AD654" s="131"/>
      <c r="AE654" s="131"/>
      <c r="AF654" s="131"/>
      <c r="AG654" s="131"/>
      <c r="AH654" s="131"/>
      <c r="AI654" s="131"/>
      <c r="AJ654" s="131"/>
      <c r="AK654" s="131"/>
      <c r="AL654" s="131"/>
      <c r="AM654" s="131"/>
      <c r="AN654" s="131"/>
      <c r="AO654" s="131"/>
      <c r="AP654" s="131"/>
      <c r="AQ654" s="131"/>
      <c r="AR654" s="131"/>
      <c r="AS654" s="131"/>
      <c r="AT654" s="131"/>
      <c r="AU654" s="131"/>
      <c r="AV654" s="131"/>
      <c r="AW654" s="131"/>
      <c r="AX654" s="131"/>
      <c r="AY654" s="131"/>
      <c r="AZ654" s="131"/>
      <c r="BA654" s="131"/>
      <c r="BB654" s="131"/>
      <c r="BC654" s="131"/>
      <c r="BD654" s="131"/>
      <c r="BE654" s="131"/>
      <c r="BF654" s="131"/>
    </row>
    <row r="655" spans="25:58">
      <c r="Y655" s="131"/>
      <c r="Z655" s="131"/>
      <c r="AA655" s="131"/>
      <c r="AB655" s="131"/>
      <c r="AC655" s="131"/>
      <c r="AD655" s="131"/>
      <c r="AE655" s="131"/>
      <c r="AF655" s="131"/>
      <c r="AG655" s="131"/>
      <c r="AH655" s="131"/>
      <c r="AI655" s="131"/>
      <c r="AJ655" s="131"/>
      <c r="AK655" s="131"/>
      <c r="AL655" s="131"/>
      <c r="AM655" s="131"/>
      <c r="AN655" s="131"/>
      <c r="AO655" s="131"/>
      <c r="AP655" s="131"/>
      <c r="AQ655" s="131"/>
      <c r="AR655" s="131"/>
      <c r="AS655" s="131"/>
      <c r="AT655" s="131"/>
      <c r="AU655" s="131"/>
      <c r="AV655" s="131"/>
      <c r="AW655" s="131"/>
      <c r="AX655" s="131"/>
      <c r="AY655" s="131"/>
      <c r="AZ655" s="131"/>
      <c r="BA655" s="131"/>
      <c r="BB655" s="131"/>
      <c r="BC655" s="131"/>
      <c r="BD655" s="131"/>
      <c r="BE655" s="131"/>
      <c r="BF655" s="131"/>
    </row>
    <row r="656" spans="25:58">
      <c r="Y656" s="131"/>
      <c r="Z656" s="131"/>
      <c r="AA656" s="131"/>
      <c r="AB656" s="131"/>
      <c r="AC656" s="131"/>
      <c r="AD656" s="131"/>
      <c r="AE656" s="131"/>
      <c r="AF656" s="131"/>
      <c r="AG656" s="131"/>
      <c r="AH656" s="131"/>
      <c r="AI656" s="131"/>
      <c r="AJ656" s="131"/>
      <c r="AK656" s="131"/>
      <c r="AL656" s="131"/>
      <c r="AM656" s="131"/>
      <c r="AN656" s="131"/>
      <c r="AO656" s="131"/>
      <c r="AP656" s="131"/>
      <c r="AQ656" s="131"/>
      <c r="AR656" s="131"/>
      <c r="AS656" s="131"/>
      <c r="AT656" s="131"/>
      <c r="AU656" s="131"/>
      <c r="AV656" s="131"/>
      <c r="AW656" s="131"/>
      <c r="AX656" s="131"/>
      <c r="AY656" s="131"/>
      <c r="AZ656" s="131"/>
      <c r="BA656" s="131"/>
      <c r="BB656" s="131"/>
      <c r="BC656" s="131"/>
      <c r="BD656" s="131"/>
      <c r="BE656" s="131"/>
      <c r="BF656" s="131"/>
    </row>
    <row r="657" spans="25:58">
      <c r="Y657" s="131"/>
      <c r="Z657" s="131"/>
      <c r="AA657" s="131"/>
      <c r="AB657" s="131"/>
      <c r="AC657" s="131"/>
      <c r="AD657" s="131"/>
      <c r="AE657" s="131"/>
      <c r="AF657" s="131"/>
      <c r="AG657" s="131"/>
      <c r="AH657" s="131"/>
      <c r="AI657" s="131"/>
      <c r="AJ657" s="131"/>
      <c r="AK657" s="131"/>
      <c r="AL657" s="131"/>
      <c r="AM657" s="131"/>
      <c r="AN657" s="131"/>
      <c r="AO657" s="131"/>
      <c r="AP657" s="131"/>
      <c r="AQ657" s="131"/>
      <c r="AR657" s="131"/>
      <c r="AS657" s="131"/>
      <c r="AT657" s="131"/>
      <c r="AU657" s="131"/>
      <c r="AV657" s="131"/>
      <c r="AW657" s="131"/>
      <c r="AX657" s="131"/>
      <c r="AY657" s="131"/>
      <c r="AZ657" s="131"/>
      <c r="BA657" s="131"/>
      <c r="BB657" s="131"/>
      <c r="BC657" s="131"/>
      <c r="BD657" s="131"/>
      <c r="BE657" s="131"/>
      <c r="BF657" s="131"/>
    </row>
    <row r="658" spans="25:58">
      <c r="Y658" s="131"/>
      <c r="Z658" s="131"/>
      <c r="AA658" s="131"/>
      <c r="AB658" s="131"/>
      <c r="AC658" s="131"/>
      <c r="AD658" s="131"/>
      <c r="AE658" s="131"/>
      <c r="AF658" s="131"/>
      <c r="AG658" s="131"/>
      <c r="AH658" s="131"/>
      <c r="AI658" s="131"/>
      <c r="AJ658" s="131"/>
      <c r="AK658" s="131"/>
      <c r="AL658" s="131"/>
      <c r="AM658" s="131"/>
      <c r="AN658" s="131"/>
      <c r="AO658" s="131"/>
      <c r="AP658" s="131"/>
      <c r="AQ658" s="131"/>
      <c r="AR658" s="131"/>
      <c r="AS658" s="131"/>
      <c r="AT658" s="131"/>
      <c r="AU658" s="131"/>
      <c r="AV658" s="131"/>
      <c r="AW658" s="131"/>
      <c r="AX658" s="131"/>
      <c r="AY658" s="131"/>
      <c r="AZ658" s="131"/>
      <c r="BA658" s="131"/>
      <c r="BB658" s="131"/>
      <c r="BC658" s="131"/>
      <c r="BD658" s="131"/>
      <c r="BE658" s="131"/>
      <c r="BF658" s="131"/>
    </row>
    <row r="659" spans="25:58">
      <c r="Y659" s="131"/>
      <c r="Z659" s="131"/>
      <c r="AA659" s="131"/>
      <c r="AB659" s="131"/>
      <c r="AC659" s="131"/>
      <c r="AD659" s="131"/>
      <c r="AE659" s="131"/>
      <c r="AF659" s="131"/>
      <c r="AG659" s="131"/>
      <c r="AH659" s="131"/>
      <c r="AI659" s="131"/>
      <c r="AJ659" s="131"/>
      <c r="AK659" s="131"/>
      <c r="AL659" s="131"/>
      <c r="AM659" s="131"/>
      <c r="AN659" s="131"/>
      <c r="AO659" s="131"/>
      <c r="AP659" s="131"/>
      <c r="AQ659" s="131"/>
      <c r="AR659" s="131"/>
      <c r="AS659" s="131"/>
      <c r="AT659" s="131"/>
      <c r="AU659" s="131"/>
      <c r="AV659" s="131"/>
      <c r="AW659" s="131"/>
      <c r="AX659" s="131"/>
      <c r="AY659" s="131"/>
      <c r="AZ659" s="131"/>
      <c r="BA659" s="131"/>
      <c r="BB659" s="131"/>
      <c r="BC659" s="131"/>
      <c r="BD659" s="131"/>
      <c r="BE659" s="131"/>
      <c r="BF659" s="131"/>
    </row>
    <row r="660" spans="25:58">
      <c r="Y660" s="131"/>
      <c r="Z660" s="131"/>
      <c r="AA660" s="131"/>
      <c r="AB660" s="131"/>
      <c r="AC660" s="131"/>
      <c r="AD660" s="131"/>
      <c r="AE660" s="131"/>
      <c r="AF660" s="131"/>
      <c r="AG660" s="131"/>
      <c r="AH660" s="131"/>
      <c r="AI660" s="131"/>
      <c r="AJ660" s="131"/>
      <c r="AK660" s="131"/>
      <c r="AL660" s="131"/>
      <c r="AM660" s="131"/>
      <c r="AN660" s="131"/>
      <c r="AO660" s="131"/>
      <c r="AP660" s="131"/>
      <c r="AQ660" s="131"/>
      <c r="AR660" s="131"/>
      <c r="AS660" s="131"/>
      <c r="AT660" s="131"/>
      <c r="AU660" s="131"/>
      <c r="AV660" s="131"/>
      <c r="AW660" s="131"/>
      <c r="AX660" s="131"/>
      <c r="AY660" s="131"/>
      <c r="AZ660" s="131"/>
      <c r="BA660" s="131"/>
      <c r="BB660" s="131"/>
      <c r="BC660" s="131"/>
      <c r="BD660" s="131"/>
      <c r="BE660" s="131"/>
      <c r="BF660" s="131"/>
    </row>
    <row r="661" spans="25:58">
      <c r="Y661" s="131"/>
      <c r="Z661" s="131"/>
      <c r="AA661" s="131"/>
      <c r="AB661" s="131"/>
      <c r="AC661" s="131"/>
      <c r="AD661" s="131"/>
      <c r="AE661" s="131"/>
      <c r="AF661" s="131"/>
      <c r="AG661" s="131"/>
      <c r="AH661" s="131"/>
      <c r="AI661" s="131"/>
      <c r="AJ661" s="131"/>
      <c r="AK661" s="131"/>
      <c r="AL661" s="131"/>
      <c r="AM661" s="131"/>
      <c r="AN661" s="131"/>
      <c r="AO661" s="131"/>
      <c r="AP661" s="131"/>
      <c r="AQ661" s="131"/>
      <c r="AR661" s="131"/>
      <c r="AS661" s="131"/>
      <c r="AT661" s="131"/>
      <c r="AU661" s="131"/>
      <c r="AV661" s="131"/>
      <c r="AW661" s="131"/>
      <c r="AX661" s="131"/>
      <c r="AY661" s="131"/>
      <c r="AZ661" s="131"/>
      <c r="BA661" s="131"/>
      <c r="BB661" s="131"/>
      <c r="BC661" s="131"/>
      <c r="BD661" s="131"/>
      <c r="BE661" s="131"/>
      <c r="BF661" s="131"/>
    </row>
    <row r="662" spans="25:58">
      <c r="Y662" s="131"/>
      <c r="Z662" s="131"/>
      <c r="AA662" s="131"/>
      <c r="AB662" s="131"/>
      <c r="AC662" s="131"/>
      <c r="AD662" s="131"/>
      <c r="AE662" s="131"/>
      <c r="AF662" s="131"/>
      <c r="AG662" s="131"/>
      <c r="AH662" s="131"/>
      <c r="AI662" s="131"/>
      <c r="AJ662" s="131"/>
      <c r="AK662" s="131"/>
      <c r="AL662" s="131"/>
      <c r="AM662" s="131"/>
      <c r="AN662" s="131"/>
      <c r="AO662" s="131"/>
      <c r="AP662" s="131"/>
      <c r="AQ662" s="131"/>
      <c r="AR662" s="131"/>
      <c r="AS662" s="131"/>
      <c r="AT662" s="131"/>
      <c r="AU662" s="131"/>
      <c r="AV662" s="131"/>
      <c r="AW662" s="131"/>
      <c r="AX662" s="131"/>
      <c r="AY662" s="131"/>
      <c r="AZ662" s="131"/>
      <c r="BA662" s="131"/>
      <c r="BB662" s="131"/>
      <c r="BC662" s="131"/>
      <c r="BD662" s="131"/>
      <c r="BE662" s="131"/>
      <c r="BF662" s="131"/>
    </row>
    <row r="663" spans="25:58">
      <c r="Y663" s="131"/>
      <c r="Z663" s="131"/>
      <c r="AA663" s="131"/>
      <c r="AB663" s="131"/>
      <c r="AC663" s="131"/>
      <c r="AD663" s="131"/>
      <c r="AE663" s="131"/>
      <c r="AF663" s="131"/>
      <c r="AG663" s="131"/>
      <c r="AH663" s="131"/>
      <c r="AI663" s="131"/>
      <c r="AJ663" s="131"/>
      <c r="AK663" s="131"/>
      <c r="AL663" s="131"/>
      <c r="AM663" s="131"/>
      <c r="AN663" s="131"/>
      <c r="AO663" s="131"/>
      <c r="AP663" s="131"/>
      <c r="AQ663" s="131"/>
      <c r="AR663" s="131"/>
      <c r="AS663" s="131"/>
      <c r="AT663" s="131"/>
      <c r="AU663" s="131"/>
      <c r="AV663" s="131"/>
      <c r="AW663" s="131"/>
      <c r="AX663" s="131"/>
      <c r="AY663" s="131"/>
      <c r="AZ663" s="131"/>
      <c r="BA663" s="131"/>
      <c r="BB663" s="131"/>
      <c r="BC663" s="131"/>
      <c r="BD663" s="131"/>
      <c r="BE663" s="131"/>
      <c r="BF663" s="131"/>
    </row>
    <row r="664" spans="25:58">
      <c r="Y664" s="131"/>
      <c r="Z664" s="131"/>
      <c r="AA664" s="131"/>
      <c r="AB664" s="131"/>
      <c r="AC664" s="131"/>
      <c r="AD664" s="131"/>
      <c r="AE664" s="131"/>
      <c r="AF664" s="131"/>
      <c r="AG664" s="131"/>
      <c r="AH664" s="131"/>
      <c r="AI664" s="131"/>
      <c r="AJ664" s="131"/>
      <c r="AK664" s="131"/>
      <c r="AL664" s="131"/>
      <c r="AM664" s="131"/>
      <c r="AN664" s="131"/>
      <c r="AO664" s="131"/>
      <c r="AP664" s="131"/>
      <c r="AQ664" s="131"/>
      <c r="AR664" s="131"/>
      <c r="AS664" s="131"/>
      <c r="AT664" s="131"/>
      <c r="AU664" s="131"/>
      <c r="AV664" s="131"/>
      <c r="AW664" s="131"/>
      <c r="AX664" s="131"/>
      <c r="AY664" s="131"/>
      <c r="AZ664" s="131"/>
      <c r="BA664" s="131"/>
      <c r="BB664" s="131"/>
      <c r="BC664" s="131"/>
      <c r="BD664" s="131"/>
      <c r="BE664" s="131"/>
      <c r="BF664" s="131"/>
    </row>
    <row r="665" spans="25:58">
      <c r="Y665" s="131"/>
      <c r="Z665" s="131"/>
      <c r="AA665" s="131"/>
      <c r="AB665" s="131"/>
      <c r="AC665" s="131"/>
      <c r="AD665" s="131"/>
      <c r="AE665" s="131"/>
      <c r="AF665" s="131"/>
      <c r="AG665" s="131"/>
      <c r="AH665" s="131"/>
      <c r="AI665" s="131"/>
      <c r="AJ665" s="131"/>
      <c r="AK665" s="131"/>
      <c r="AL665" s="131"/>
      <c r="AM665" s="131"/>
      <c r="AN665" s="131"/>
      <c r="AO665" s="131"/>
      <c r="AP665" s="131"/>
      <c r="AQ665" s="131"/>
      <c r="AR665" s="131"/>
      <c r="AS665" s="131"/>
      <c r="AT665" s="131"/>
      <c r="AU665" s="131"/>
      <c r="AV665" s="131"/>
      <c r="AW665" s="131"/>
      <c r="AX665" s="131"/>
      <c r="AY665" s="131"/>
      <c r="AZ665" s="131"/>
      <c r="BA665" s="131"/>
      <c r="BB665" s="131"/>
      <c r="BC665" s="131"/>
      <c r="BD665" s="131"/>
      <c r="BE665" s="131"/>
      <c r="BF665" s="131"/>
    </row>
    <row r="666" spans="25:58">
      <c r="Y666" s="131"/>
      <c r="Z666" s="131"/>
      <c r="AA666" s="131"/>
      <c r="AB666" s="131"/>
      <c r="AC666" s="131"/>
      <c r="AD666" s="131"/>
      <c r="AE666" s="131"/>
      <c r="AF666" s="131"/>
      <c r="AG666" s="131"/>
      <c r="AH666" s="131"/>
      <c r="AI666" s="131"/>
      <c r="AJ666" s="131"/>
      <c r="AK666" s="131"/>
      <c r="AL666" s="131"/>
      <c r="AM666" s="131"/>
      <c r="AN666" s="131"/>
      <c r="AO666" s="131"/>
      <c r="AP666" s="131"/>
      <c r="AQ666" s="131"/>
      <c r="AR666" s="131"/>
      <c r="AS666" s="131"/>
      <c r="AT666" s="131"/>
      <c r="AU666" s="131"/>
      <c r="AV666" s="131"/>
      <c r="AW666" s="131"/>
      <c r="AX666" s="131"/>
      <c r="AY666" s="131"/>
      <c r="AZ666" s="131"/>
      <c r="BA666" s="131"/>
      <c r="BB666" s="131"/>
      <c r="BC666" s="131"/>
      <c r="BD666" s="131"/>
      <c r="BE666" s="131"/>
      <c r="BF666" s="131"/>
    </row>
    <row r="667" spans="25:58">
      <c r="Y667" s="131"/>
      <c r="Z667" s="131"/>
      <c r="AA667" s="131"/>
      <c r="AB667" s="131"/>
      <c r="AC667" s="131"/>
      <c r="AD667" s="131"/>
      <c r="AE667" s="131"/>
      <c r="AF667" s="131"/>
      <c r="AG667" s="131"/>
      <c r="AH667" s="131"/>
      <c r="AI667" s="131"/>
      <c r="AJ667" s="131"/>
      <c r="AK667" s="131"/>
      <c r="AL667" s="131"/>
      <c r="AM667" s="131"/>
      <c r="AN667" s="131"/>
      <c r="AO667" s="131"/>
      <c r="AP667" s="131"/>
      <c r="AQ667" s="131"/>
      <c r="AR667" s="131"/>
      <c r="AS667" s="131"/>
      <c r="AT667" s="131"/>
      <c r="AU667" s="131"/>
      <c r="AV667" s="131"/>
      <c r="AW667" s="131"/>
      <c r="AX667" s="131"/>
      <c r="AY667" s="131"/>
      <c r="AZ667" s="131"/>
      <c r="BA667" s="131"/>
      <c r="BB667" s="131"/>
      <c r="BC667" s="131"/>
      <c r="BD667" s="131"/>
      <c r="BE667" s="131"/>
      <c r="BF667" s="131"/>
    </row>
    <row r="668" spans="25:58">
      <c r="Y668" s="131"/>
      <c r="Z668" s="131"/>
      <c r="AA668" s="131"/>
      <c r="AB668" s="131"/>
      <c r="AC668" s="131"/>
      <c r="AD668" s="131"/>
      <c r="AE668" s="131"/>
      <c r="AF668" s="131"/>
      <c r="AG668" s="131"/>
      <c r="AH668" s="131"/>
      <c r="AI668" s="131"/>
      <c r="AJ668" s="131"/>
      <c r="AK668" s="131"/>
      <c r="AL668" s="131"/>
      <c r="AM668" s="131"/>
      <c r="AN668" s="131"/>
      <c r="AO668" s="131"/>
      <c r="AP668" s="131"/>
      <c r="AQ668" s="131"/>
      <c r="AR668" s="131"/>
      <c r="AS668" s="131"/>
      <c r="AT668" s="131"/>
      <c r="AU668" s="131"/>
      <c r="AV668" s="131"/>
      <c r="AW668" s="131"/>
      <c r="AX668" s="131"/>
      <c r="AY668" s="131"/>
      <c r="AZ668" s="131"/>
      <c r="BA668" s="131"/>
      <c r="BB668" s="131"/>
      <c r="BC668" s="131"/>
      <c r="BD668" s="131"/>
      <c r="BE668" s="131"/>
      <c r="BF668" s="131"/>
    </row>
    <row r="669" spans="25:58">
      <c r="Y669" s="131"/>
      <c r="Z669" s="131"/>
      <c r="AA669" s="131"/>
      <c r="AB669" s="131"/>
      <c r="AC669" s="131"/>
      <c r="AD669" s="131"/>
      <c r="AE669" s="131"/>
      <c r="AF669" s="131"/>
      <c r="AG669" s="131"/>
      <c r="AH669" s="131"/>
      <c r="AI669" s="131"/>
      <c r="AJ669" s="131"/>
      <c r="AK669" s="131"/>
      <c r="AL669" s="131"/>
      <c r="AM669" s="131"/>
      <c r="AN669" s="131"/>
      <c r="AO669" s="131"/>
      <c r="AP669" s="131"/>
      <c r="AQ669" s="131"/>
      <c r="AR669" s="131"/>
      <c r="AS669" s="131"/>
      <c r="AT669" s="131"/>
      <c r="AU669" s="131"/>
      <c r="AV669" s="131"/>
      <c r="AW669" s="131"/>
      <c r="AX669" s="131"/>
      <c r="AY669" s="131"/>
      <c r="AZ669" s="131"/>
      <c r="BA669" s="131"/>
      <c r="BB669" s="131"/>
      <c r="BC669" s="131"/>
      <c r="BD669" s="131"/>
      <c r="BE669" s="131"/>
      <c r="BF669" s="131"/>
    </row>
    <row r="670" spans="25:58">
      <c r="Y670" s="131"/>
      <c r="Z670" s="131"/>
      <c r="AA670" s="131"/>
      <c r="AB670" s="131"/>
      <c r="AC670" s="131"/>
      <c r="AD670" s="131"/>
      <c r="AE670" s="131"/>
      <c r="AF670" s="131"/>
      <c r="AG670" s="131"/>
      <c r="AH670" s="131"/>
      <c r="AI670" s="131"/>
      <c r="AJ670" s="131"/>
      <c r="AK670" s="131"/>
      <c r="AL670" s="131"/>
      <c r="AM670" s="131"/>
      <c r="AN670" s="131"/>
      <c r="AO670" s="131"/>
      <c r="AP670" s="131"/>
      <c r="AQ670" s="131"/>
      <c r="AR670" s="131"/>
      <c r="AS670" s="131"/>
      <c r="AT670" s="131"/>
      <c r="AU670" s="131"/>
      <c r="AV670" s="131"/>
      <c r="AW670" s="131"/>
      <c r="AX670" s="131"/>
      <c r="AY670" s="131"/>
      <c r="AZ670" s="131"/>
      <c r="BA670" s="131"/>
      <c r="BB670" s="131"/>
      <c r="BC670" s="131"/>
      <c r="BD670" s="131"/>
      <c r="BE670" s="131"/>
      <c r="BF670" s="131"/>
    </row>
    <row r="671" spans="25:58">
      <c r="Y671" s="131"/>
      <c r="Z671" s="131"/>
      <c r="AA671" s="131"/>
      <c r="AB671" s="131"/>
      <c r="AC671" s="131"/>
      <c r="AD671" s="131"/>
      <c r="AE671" s="131"/>
      <c r="AF671" s="131"/>
      <c r="AG671" s="131"/>
      <c r="AH671" s="131"/>
      <c r="AI671" s="131"/>
      <c r="AJ671" s="131"/>
      <c r="AK671" s="131"/>
      <c r="AL671" s="131"/>
      <c r="AM671" s="131"/>
      <c r="AN671" s="131"/>
      <c r="AO671" s="131"/>
      <c r="AP671" s="131"/>
      <c r="AQ671" s="131"/>
      <c r="AR671" s="131"/>
      <c r="AS671" s="131"/>
      <c r="AT671" s="131"/>
      <c r="AU671" s="131"/>
      <c r="AV671" s="131"/>
      <c r="AW671" s="131"/>
      <c r="AX671" s="131"/>
      <c r="AY671" s="131"/>
      <c r="AZ671" s="131"/>
      <c r="BA671" s="131"/>
      <c r="BB671" s="131"/>
      <c r="BC671" s="131"/>
      <c r="BD671" s="131"/>
      <c r="BE671" s="131"/>
      <c r="BF671" s="131"/>
    </row>
    <row r="672" spans="25:58">
      <c r="Y672" s="131"/>
      <c r="Z672" s="131"/>
      <c r="AA672" s="131"/>
      <c r="AB672" s="131"/>
      <c r="AC672" s="131"/>
      <c r="AD672" s="131"/>
      <c r="AE672" s="131"/>
      <c r="AF672" s="131"/>
      <c r="AG672" s="131"/>
      <c r="AH672" s="131"/>
      <c r="AI672" s="131"/>
      <c r="AJ672" s="131"/>
      <c r="AK672" s="131"/>
      <c r="AL672" s="131"/>
      <c r="AM672" s="131"/>
      <c r="AN672" s="131"/>
      <c r="AO672" s="131"/>
      <c r="AP672" s="131"/>
      <c r="AQ672" s="131"/>
      <c r="AR672" s="131"/>
      <c r="AS672" s="131"/>
      <c r="AT672" s="131"/>
      <c r="AU672" s="131"/>
      <c r="AV672" s="131"/>
      <c r="AW672" s="131"/>
      <c r="AX672" s="131"/>
      <c r="AY672" s="131"/>
      <c r="AZ672" s="131"/>
      <c r="BA672" s="131"/>
      <c r="BB672" s="131"/>
      <c r="BC672" s="131"/>
      <c r="BD672" s="131"/>
      <c r="BE672" s="131"/>
      <c r="BF672" s="131"/>
    </row>
    <row r="673" spans="25:58">
      <c r="Y673" s="131"/>
      <c r="Z673" s="131"/>
      <c r="AA673" s="131"/>
      <c r="AB673" s="131"/>
      <c r="AC673" s="131"/>
      <c r="AD673" s="131"/>
      <c r="AE673" s="131"/>
      <c r="AF673" s="131"/>
      <c r="AG673" s="131"/>
      <c r="AH673" s="131"/>
      <c r="AI673" s="131"/>
      <c r="AJ673" s="131"/>
      <c r="AK673" s="131"/>
      <c r="AL673" s="131"/>
      <c r="AM673" s="131"/>
      <c r="AN673" s="131"/>
      <c r="AO673" s="131"/>
      <c r="AP673" s="131"/>
      <c r="AQ673" s="131"/>
      <c r="AR673" s="131"/>
      <c r="AS673" s="131"/>
      <c r="AT673" s="131"/>
      <c r="AU673" s="131"/>
      <c r="AV673" s="131"/>
      <c r="AW673" s="131"/>
      <c r="AX673" s="131"/>
      <c r="AY673" s="131"/>
      <c r="AZ673" s="131"/>
      <c r="BA673" s="131"/>
      <c r="BB673" s="131"/>
      <c r="BC673" s="131"/>
      <c r="BD673" s="131"/>
      <c r="BE673" s="131"/>
      <c r="BF673" s="131"/>
    </row>
    <row r="674" spans="25:58">
      <c r="Y674" s="131"/>
      <c r="Z674" s="131"/>
      <c r="AA674" s="131"/>
      <c r="AB674" s="131"/>
      <c r="AC674" s="131"/>
      <c r="AD674" s="131"/>
      <c r="AE674" s="131"/>
      <c r="AF674" s="131"/>
      <c r="AG674" s="131"/>
      <c r="AH674" s="131"/>
      <c r="AI674" s="131"/>
      <c r="AJ674" s="131"/>
      <c r="AK674" s="131"/>
      <c r="AL674" s="131"/>
      <c r="AM674" s="131"/>
      <c r="AN674" s="131"/>
      <c r="AO674" s="131"/>
      <c r="AP674" s="131"/>
      <c r="AQ674" s="131"/>
      <c r="AR674" s="131"/>
      <c r="AS674" s="131"/>
      <c r="AT674" s="131"/>
      <c r="AU674" s="131"/>
      <c r="AV674" s="131"/>
      <c r="AW674" s="131"/>
      <c r="AX674" s="131"/>
      <c r="AY674" s="131"/>
      <c r="AZ674" s="131"/>
      <c r="BA674" s="131"/>
      <c r="BB674" s="131"/>
      <c r="BC674" s="131"/>
      <c r="BD674" s="131"/>
      <c r="BE674" s="131"/>
      <c r="BF674" s="131"/>
    </row>
    <row r="675" spans="25:58">
      <c r="Y675" s="131"/>
      <c r="Z675" s="131"/>
      <c r="AA675" s="131"/>
      <c r="AB675" s="131"/>
      <c r="AC675" s="131"/>
      <c r="AD675" s="131"/>
      <c r="AE675" s="131"/>
      <c r="AF675" s="131"/>
      <c r="AG675" s="131"/>
      <c r="AH675" s="131"/>
      <c r="AI675" s="131"/>
      <c r="AJ675" s="131"/>
      <c r="AK675" s="131"/>
      <c r="AL675" s="131"/>
      <c r="AM675" s="131"/>
      <c r="AN675" s="131"/>
      <c r="AO675" s="131"/>
      <c r="AP675" s="131"/>
      <c r="AQ675" s="131"/>
      <c r="AR675" s="131"/>
      <c r="AS675" s="131"/>
      <c r="AT675" s="131"/>
      <c r="AU675" s="131"/>
      <c r="AV675" s="131"/>
      <c r="AW675" s="131"/>
      <c r="AX675" s="131"/>
      <c r="AY675" s="131"/>
      <c r="AZ675" s="131"/>
      <c r="BA675" s="131"/>
      <c r="BB675" s="131"/>
      <c r="BC675" s="131"/>
      <c r="BD675" s="131"/>
      <c r="BE675" s="131"/>
      <c r="BF675" s="131"/>
    </row>
    <row r="676" spans="25:58">
      <c r="Y676" s="131"/>
      <c r="Z676" s="131"/>
      <c r="AA676" s="131"/>
      <c r="AB676" s="131"/>
      <c r="AC676" s="131"/>
      <c r="AD676" s="131"/>
      <c r="AE676" s="131"/>
      <c r="AF676" s="131"/>
      <c r="AG676" s="131"/>
      <c r="AH676" s="131"/>
      <c r="AI676" s="131"/>
      <c r="AJ676" s="131"/>
      <c r="AK676" s="131"/>
      <c r="AL676" s="131"/>
      <c r="AM676" s="131"/>
      <c r="AN676" s="131"/>
      <c r="AO676" s="131"/>
      <c r="AP676" s="131"/>
      <c r="AQ676" s="131"/>
      <c r="AR676" s="131"/>
      <c r="AS676" s="131"/>
      <c r="AT676" s="131"/>
      <c r="AU676" s="131"/>
      <c r="AV676" s="131"/>
      <c r="AW676" s="131"/>
      <c r="AX676" s="131"/>
      <c r="AY676" s="131"/>
      <c r="AZ676" s="131"/>
      <c r="BA676" s="131"/>
      <c r="BB676" s="131"/>
      <c r="BC676" s="131"/>
      <c r="BD676" s="131"/>
      <c r="BE676" s="131"/>
      <c r="BF676" s="131"/>
    </row>
    <row r="677" spans="25:58">
      <c r="Y677" s="131"/>
      <c r="Z677" s="131"/>
      <c r="AA677" s="131"/>
      <c r="AB677" s="131"/>
      <c r="AC677" s="131"/>
      <c r="AD677" s="131"/>
      <c r="AE677" s="131"/>
      <c r="AF677" s="131"/>
      <c r="AG677" s="131"/>
      <c r="AH677" s="131"/>
      <c r="AI677" s="131"/>
      <c r="AJ677" s="131"/>
      <c r="AK677" s="131"/>
      <c r="AL677" s="131"/>
      <c r="AM677" s="131"/>
      <c r="AN677" s="131"/>
      <c r="AO677" s="131"/>
      <c r="AP677" s="131"/>
      <c r="AQ677" s="131"/>
      <c r="AR677" s="131"/>
      <c r="AS677" s="131"/>
      <c r="AT677" s="131"/>
      <c r="AU677" s="131"/>
      <c r="AV677" s="131"/>
      <c r="AW677" s="131"/>
      <c r="AX677" s="131"/>
      <c r="AY677" s="131"/>
      <c r="AZ677" s="131"/>
      <c r="BA677" s="131"/>
      <c r="BB677" s="131"/>
      <c r="BC677" s="131"/>
      <c r="BD677" s="131"/>
      <c r="BE677" s="131"/>
      <c r="BF677" s="131"/>
    </row>
    <row r="678" spans="25:58">
      <c r="Y678" s="131"/>
      <c r="Z678" s="131"/>
      <c r="AA678" s="131"/>
      <c r="AB678" s="131"/>
      <c r="AC678" s="131"/>
      <c r="AD678" s="131"/>
      <c r="AE678" s="131"/>
      <c r="AF678" s="131"/>
      <c r="AG678" s="131"/>
      <c r="AH678" s="131"/>
      <c r="AI678" s="131"/>
      <c r="AJ678" s="131"/>
      <c r="AK678" s="131"/>
      <c r="AL678" s="131"/>
      <c r="AM678" s="131"/>
      <c r="AN678" s="131"/>
      <c r="AO678" s="131"/>
      <c r="AP678" s="131"/>
      <c r="AQ678" s="131"/>
      <c r="AR678" s="131"/>
      <c r="AS678" s="131"/>
      <c r="AT678" s="131"/>
      <c r="AU678" s="131"/>
      <c r="AV678" s="131"/>
      <c r="AW678" s="131"/>
      <c r="AX678" s="131"/>
      <c r="AY678" s="131"/>
      <c r="AZ678" s="131"/>
      <c r="BA678" s="131"/>
      <c r="BB678" s="131"/>
      <c r="BC678" s="131"/>
      <c r="BD678" s="131"/>
      <c r="BE678" s="131"/>
      <c r="BF678" s="131"/>
    </row>
    <row r="679" spans="25:58">
      <c r="Y679" s="131"/>
      <c r="Z679" s="131"/>
      <c r="AA679" s="131"/>
      <c r="AB679" s="131"/>
      <c r="AC679" s="131"/>
      <c r="AD679" s="131"/>
      <c r="AE679" s="131"/>
      <c r="AF679" s="131"/>
      <c r="AG679" s="131"/>
      <c r="AH679" s="131"/>
      <c r="AI679" s="131"/>
      <c r="AJ679" s="131"/>
      <c r="AK679" s="131"/>
      <c r="AL679" s="131"/>
      <c r="AM679" s="131"/>
      <c r="AN679" s="131"/>
      <c r="AO679" s="131"/>
      <c r="AP679" s="131"/>
      <c r="AQ679" s="131"/>
      <c r="AR679" s="131"/>
      <c r="AS679" s="131"/>
      <c r="AT679" s="131"/>
      <c r="AU679" s="131"/>
      <c r="AV679" s="131"/>
      <c r="AW679" s="131"/>
      <c r="AX679" s="131"/>
      <c r="AY679" s="131"/>
      <c r="AZ679" s="131"/>
      <c r="BA679" s="131"/>
      <c r="BB679" s="131"/>
      <c r="BC679" s="131"/>
      <c r="BD679" s="131"/>
      <c r="BE679" s="131"/>
      <c r="BF679" s="131"/>
    </row>
    <row r="680" spans="25:58">
      <c r="Y680" s="131"/>
      <c r="Z680" s="131"/>
      <c r="AA680" s="131"/>
      <c r="AB680" s="131"/>
      <c r="AC680" s="131"/>
      <c r="AD680" s="131"/>
      <c r="AE680" s="131"/>
      <c r="AF680" s="131"/>
      <c r="AG680" s="131"/>
      <c r="AH680" s="131"/>
      <c r="AI680" s="131"/>
      <c r="AJ680" s="131"/>
      <c r="AK680" s="131"/>
      <c r="AL680" s="131"/>
      <c r="AM680" s="131"/>
      <c r="AN680" s="131"/>
      <c r="AO680" s="131"/>
      <c r="AP680" s="131"/>
      <c r="AQ680" s="131"/>
      <c r="AR680" s="131"/>
      <c r="AS680" s="131"/>
      <c r="AT680" s="131"/>
      <c r="AU680" s="131"/>
      <c r="AV680" s="131"/>
      <c r="AW680" s="131"/>
      <c r="AX680" s="131"/>
      <c r="AY680" s="131"/>
      <c r="AZ680" s="131"/>
      <c r="BA680" s="131"/>
      <c r="BB680" s="131"/>
      <c r="BC680" s="131"/>
      <c r="BD680" s="131"/>
      <c r="BE680" s="131"/>
      <c r="BF680" s="131"/>
    </row>
    <row r="681" spans="25:58">
      <c r="Y681" s="131"/>
      <c r="Z681" s="131"/>
      <c r="AA681" s="131"/>
      <c r="AB681" s="131"/>
      <c r="AC681" s="131"/>
      <c r="AD681" s="131"/>
      <c r="AE681" s="131"/>
      <c r="AF681" s="131"/>
      <c r="AG681" s="131"/>
      <c r="AH681" s="131"/>
      <c r="AI681" s="131"/>
      <c r="AJ681" s="131"/>
      <c r="AK681" s="131"/>
      <c r="AL681" s="131"/>
      <c r="AM681" s="131"/>
      <c r="AN681" s="131"/>
      <c r="AO681" s="131"/>
      <c r="AP681" s="131"/>
      <c r="AQ681" s="131"/>
      <c r="AR681" s="131"/>
      <c r="AS681" s="131"/>
      <c r="AT681" s="131"/>
      <c r="AU681" s="131"/>
      <c r="AV681" s="131"/>
      <c r="AW681" s="131"/>
      <c r="AX681" s="131"/>
      <c r="AY681" s="131"/>
      <c r="AZ681" s="131"/>
      <c r="BA681" s="131"/>
      <c r="BB681" s="131"/>
      <c r="BC681" s="131"/>
      <c r="BD681" s="131"/>
      <c r="BE681" s="131"/>
      <c r="BF681" s="131"/>
    </row>
    <row r="682" spans="25:58">
      <c r="Y682" s="131"/>
      <c r="Z682" s="131"/>
      <c r="AA682" s="131"/>
      <c r="AB682" s="131"/>
      <c r="AC682" s="131"/>
      <c r="AD682" s="131"/>
      <c r="AE682" s="131"/>
      <c r="AF682" s="131"/>
      <c r="AG682" s="131"/>
      <c r="AH682" s="131"/>
      <c r="AI682" s="131"/>
      <c r="AJ682" s="131"/>
      <c r="AK682" s="131"/>
      <c r="AL682" s="131"/>
      <c r="AM682" s="131"/>
      <c r="AN682" s="131"/>
      <c r="AO682" s="131"/>
      <c r="AP682" s="131"/>
      <c r="AQ682" s="131"/>
      <c r="AR682" s="131"/>
      <c r="AS682" s="131"/>
      <c r="AT682" s="131"/>
      <c r="AU682" s="131"/>
      <c r="AV682" s="131"/>
      <c r="AW682" s="131"/>
      <c r="AX682" s="131"/>
      <c r="AY682" s="131"/>
      <c r="AZ682" s="131"/>
      <c r="BA682" s="131"/>
      <c r="BB682" s="131"/>
      <c r="BC682" s="131"/>
      <c r="BD682" s="131"/>
      <c r="BE682" s="131"/>
      <c r="BF682" s="131"/>
    </row>
    <row r="683" spans="25:58">
      <c r="Y683" s="131"/>
      <c r="Z683" s="131"/>
      <c r="AA683" s="131"/>
      <c r="AB683" s="131"/>
      <c r="AC683" s="131"/>
      <c r="AD683" s="131"/>
      <c r="AE683" s="131"/>
      <c r="AF683" s="131"/>
      <c r="AG683" s="131"/>
      <c r="AH683" s="131"/>
      <c r="AI683" s="131"/>
      <c r="AJ683" s="131"/>
      <c r="AK683" s="131"/>
      <c r="AL683" s="131"/>
      <c r="AM683" s="131"/>
      <c r="AN683" s="131"/>
      <c r="AO683" s="131"/>
      <c r="AP683" s="131"/>
      <c r="AQ683" s="131"/>
      <c r="AR683" s="131"/>
      <c r="AS683" s="131"/>
      <c r="AT683" s="131"/>
      <c r="AU683" s="131"/>
      <c r="AV683" s="131"/>
      <c r="AW683" s="131"/>
      <c r="AX683" s="131"/>
      <c r="AY683" s="131"/>
      <c r="AZ683" s="131"/>
      <c r="BA683" s="131"/>
      <c r="BB683" s="131"/>
      <c r="BC683" s="131"/>
      <c r="BD683" s="131"/>
      <c r="BE683" s="131"/>
      <c r="BF683" s="131"/>
    </row>
    <row r="684" spans="25:58">
      <c r="Y684" s="131"/>
      <c r="Z684" s="131"/>
      <c r="AA684" s="131"/>
      <c r="AB684" s="131"/>
      <c r="AC684" s="131"/>
      <c r="AD684" s="131"/>
      <c r="AE684" s="131"/>
      <c r="AF684" s="131"/>
      <c r="AG684" s="131"/>
      <c r="AH684" s="131"/>
      <c r="AI684" s="131"/>
      <c r="AJ684" s="131"/>
      <c r="AK684" s="131"/>
      <c r="AL684" s="131"/>
      <c r="AM684" s="131"/>
      <c r="AN684" s="131"/>
      <c r="AO684" s="131"/>
      <c r="AP684" s="131"/>
      <c r="AQ684" s="131"/>
      <c r="AR684" s="131"/>
      <c r="AS684" s="131"/>
      <c r="AT684" s="131"/>
      <c r="AU684" s="131"/>
      <c r="AV684" s="131"/>
      <c r="AW684" s="131"/>
      <c r="AX684" s="131"/>
      <c r="AY684" s="131"/>
      <c r="AZ684" s="131"/>
      <c r="BA684" s="131"/>
      <c r="BB684" s="131"/>
      <c r="BC684" s="131"/>
      <c r="BD684" s="131"/>
      <c r="BE684" s="131"/>
      <c r="BF684" s="131"/>
    </row>
    <row r="685" spans="25:58">
      <c r="Y685" s="131"/>
      <c r="Z685" s="131"/>
      <c r="AA685" s="131"/>
      <c r="AB685" s="131"/>
      <c r="AC685" s="131"/>
      <c r="AD685" s="131"/>
      <c r="AE685" s="131"/>
      <c r="AF685" s="131"/>
      <c r="AG685" s="131"/>
      <c r="AH685" s="131"/>
      <c r="AI685" s="131"/>
      <c r="AJ685" s="131"/>
      <c r="AK685" s="131"/>
      <c r="AL685" s="131"/>
      <c r="AM685" s="131"/>
      <c r="AN685" s="131"/>
      <c r="AO685" s="131"/>
      <c r="AP685" s="131"/>
      <c r="AQ685" s="131"/>
      <c r="AR685" s="131"/>
      <c r="AS685" s="131"/>
      <c r="AT685" s="131"/>
      <c r="AU685" s="131"/>
      <c r="AV685" s="131"/>
      <c r="AW685" s="131"/>
      <c r="AX685" s="131"/>
      <c r="AY685" s="131"/>
      <c r="AZ685" s="131"/>
      <c r="BA685" s="131"/>
      <c r="BB685" s="131"/>
      <c r="BC685" s="131"/>
      <c r="BD685" s="131"/>
      <c r="BE685" s="131"/>
      <c r="BF685" s="131"/>
    </row>
    <row r="686" spans="25:58">
      <c r="Y686" s="131"/>
      <c r="Z686" s="131"/>
      <c r="AA686" s="131"/>
      <c r="AB686" s="131"/>
      <c r="AC686" s="131"/>
      <c r="AD686" s="131"/>
      <c r="AE686" s="131"/>
      <c r="AF686" s="131"/>
      <c r="AG686" s="131"/>
      <c r="AH686" s="131"/>
      <c r="AI686" s="131"/>
      <c r="AJ686" s="131"/>
      <c r="AK686" s="131"/>
      <c r="AL686" s="131"/>
      <c r="AM686" s="131"/>
      <c r="AN686" s="131"/>
      <c r="AO686" s="131"/>
      <c r="AP686" s="131"/>
      <c r="AQ686" s="131"/>
      <c r="AR686" s="131"/>
      <c r="AS686" s="131"/>
      <c r="AT686" s="131"/>
      <c r="AU686" s="131"/>
      <c r="AV686" s="131"/>
      <c r="AW686" s="131"/>
      <c r="AX686" s="131"/>
      <c r="AY686" s="131"/>
      <c r="AZ686" s="131"/>
      <c r="BA686" s="131"/>
      <c r="BB686" s="131"/>
      <c r="BC686" s="131"/>
      <c r="BD686" s="131"/>
      <c r="BE686" s="131"/>
      <c r="BF686" s="131"/>
    </row>
    <row r="687" spans="25:58">
      <c r="Y687" s="131"/>
      <c r="Z687" s="131"/>
      <c r="AA687" s="131"/>
      <c r="AB687" s="131"/>
      <c r="AC687" s="131"/>
      <c r="AD687" s="131"/>
      <c r="AE687" s="131"/>
      <c r="AF687" s="131"/>
      <c r="AG687" s="131"/>
      <c r="AH687" s="131"/>
      <c r="AI687" s="131"/>
      <c r="AJ687" s="131"/>
      <c r="AK687" s="131"/>
      <c r="AL687" s="131"/>
      <c r="AM687" s="131"/>
      <c r="AN687" s="131"/>
      <c r="AO687" s="131"/>
      <c r="AP687" s="131"/>
      <c r="AQ687" s="131"/>
      <c r="AR687" s="131"/>
      <c r="AS687" s="131"/>
      <c r="AT687" s="131"/>
      <c r="AU687" s="131"/>
      <c r="AV687" s="131"/>
      <c r="AW687" s="131"/>
      <c r="AX687" s="131"/>
      <c r="AY687" s="131"/>
      <c r="AZ687" s="131"/>
      <c r="BA687" s="131"/>
      <c r="BB687" s="131"/>
      <c r="BC687" s="131"/>
      <c r="BD687" s="131"/>
      <c r="BE687" s="131"/>
      <c r="BF687" s="131"/>
    </row>
    <row r="688" spans="25:58">
      <c r="Y688" s="131"/>
      <c r="Z688" s="131"/>
      <c r="AA688" s="131"/>
      <c r="AB688" s="131"/>
      <c r="AC688" s="131"/>
      <c r="AD688" s="131"/>
      <c r="AE688" s="131"/>
      <c r="AF688" s="131"/>
      <c r="AG688" s="131"/>
      <c r="AH688" s="131"/>
      <c r="AI688" s="131"/>
      <c r="AJ688" s="131"/>
      <c r="AK688" s="131"/>
      <c r="AL688" s="131"/>
      <c r="AM688" s="131"/>
      <c r="AN688" s="131"/>
      <c r="AO688" s="131"/>
      <c r="AP688" s="131"/>
      <c r="AQ688" s="131"/>
      <c r="AR688" s="131"/>
      <c r="AS688" s="131"/>
      <c r="AT688" s="131"/>
      <c r="AU688" s="131"/>
      <c r="AV688" s="131"/>
      <c r="AW688" s="131"/>
      <c r="AX688" s="131"/>
      <c r="AY688" s="131"/>
      <c r="AZ688" s="131"/>
      <c r="BA688" s="131"/>
      <c r="BB688" s="131"/>
      <c r="BC688" s="131"/>
      <c r="BD688" s="131"/>
      <c r="BE688" s="131"/>
      <c r="BF688" s="131"/>
    </row>
    <row r="689" spans="25:58">
      <c r="Y689" s="131"/>
      <c r="Z689" s="131"/>
      <c r="AA689" s="131"/>
      <c r="AB689" s="131"/>
      <c r="AC689" s="131"/>
      <c r="AD689" s="131"/>
      <c r="AE689" s="131"/>
      <c r="AF689" s="131"/>
      <c r="AG689" s="131"/>
      <c r="AH689" s="131"/>
      <c r="AI689" s="131"/>
      <c r="AJ689" s="131"/>
      <c r="AK689" s="131"/>
      <c r="AL689" s="131"/>
      <c r="AM689" s="131"/>
      <c r="AN689" s="131"/>
      <c r="AO689" s="131"/>
      <c r="AP689" s="131"/>
      <c r="AQ689" s="131"/>
      <c r="AR689" s="131"/>
      <c r="AS689" s="131"/>
      <c r="AT689" s="131"/>
      <c r="AU689" s="131"/>
      <c r="AV689" s="131"/>
      <c r="AW689" s="131"/>
      <c r="AX689" s="131"/>
      <c r="AY689" s="131"/>
      <c r="AZ689" s="131"/>
      <c r="BA689" s="131"/>
      <c r="BB689" s="131"/>
      <c r="BC689" s="131"/>
      <c r="BD689" s="131"/>
      <c r="BE689" s="131"/>
      <c r="BF689" s="131"/>
    </row>
    <row r="690" spans="25:58">
      <c r="Y690" s="131"/>
      <c r="Z690" s="131"/>
      <c r="AA690" s="131"/>
      <c r="AB690" s="131"/>
      <c r="AC690" s="131"/>
      <c r="AD690" s="131"/>
      <c r="AE690" s="131"/>
      <c r="AF690" s="131"/>
      <c r="AG690" s="131"/>
      <c r="AH690" s="131"/>
      <c r="AI690" s="131"/>
      <c r="AJ690" s="131"/>
      <c r="AK690" s="131"/>
      <c r="AL690" s="131"/>
      <c r="AM690" s="131"/>
      <c r="AN690" s="131"/>
      <c r="AO690" s="131"/>
      <c r="AP690" s="131"/>
      <c r="AQ690" s="131"/>
      <c r="AR690" s="131"/>
      <c r="AS690" s="131"/>
      <c r="AT690" s="131"/>
      <c r="AU690" s="131"/>
      <c r="AV690" s="131"/>
      <c r="AW690" s="131"/>
      <c r="AX690" s="131"/>
      <c r="AY690" s="131"/>
      <c r="AZ690" s="131"/>
      <c r="BA690" s="131"/>
      <c r="BB690" s="131"/>
      <c r="BC690" s="131"/>
      <c r="BD690" s="131"/>
      <c r="BE690" s="131"/>
      <c r="BF690" s="131"/>
    </row>
    <row r="691" spans="25:58">
      <c r="Y691" s="131"/>
      <c r="Z691" s="131"/>
      <c r="AA691" s="131"/>
      <c r="AB691" s="131"/>
      <c r="AC691" s="131"/>
      <c r="AD691" s="131"/>
      <c r="AE691" s="131"/>
      <c r="AF691" s="131"/>
      <c r="AG691" s="131"/>
      <c r="AH691" s="131"/>
      <c r="AI691" s="131"/>
      <c r="AJ691" s="131"/>
      <c r="AK691" s="131"/>
      <c r="AL691" s="131"/>
      <c r="AM691" s="131"/>
      <c r="AN691" s="131"/>
      <c r="AO691" s="131"/>
      <c r="AP691" s="131"/>
      <c r="AQ691" s="131"/>
      <c r="AR691" s="131"/>
      <c r="AS691" s="131"/>
      <c r="AT691" s="131"/>
      <c r="AU691" s="131"/>
      <c r="AV691" s="131"/>
      <c r="AW691" s="131"/>
      <c r="AX691" s="131"/>
      <c r="AY691" s="131"/>
      <c r="AZ691" s="131"/>
      <c r="BA691" s="131"/>
      <c r="BB691" s="131"/>
      <c r="BC691" s="131"/>
      <c r="BD691" s="131"/>
      <c r="BE691" s="131"/>
      <c r="BF691" s="131"/>
    </row>
    <row r="692" spans="25:58">
      <c r="Y692" s="131"/>
      <c r="Z692" s="131"/>
      <c r="AA692" s="131"/>
      <c r="AB692" s="131"/>
      <c r="AC692" s="131"/>
      <c r="AD692" s="131"/>
      <c r="AE692" s="131"/>
      <c r="AF692" s="131"/>
      <c r="AG692" s="131"/>
      <c r="AH692" s="131"/>
      <c r="AI692" s="131"/>
      <c r="AJ692" s="131"/>
      <c r="AK692" s="131"/>
      <c r="AL692" s="131"/>
      <c r="AM692" s="131"/>
      <c r="AN692" s="131"/>
      <c r="AO692" s="131"/>
      <c r="AP692" s="131"/>
      <c r="AQ692" s="131"/>
      <c r="AR692" s="131"/>
      <c r="AS692" s="131"/>
      <c r="AT692" s="131"/>
      <c r="AU692" s="131"/>
      <c r="AV692" s="131"/>
      <c r="AW692" s="131"/>
      <c r="AX692" s="131"/>
      <c r="AY692" s="131"/>
      <c r="AZ692" s="131"/>
      <c r="BA692" s="131"/>
      <c r="BB692" s="131"/>
      <c r="BC692" s="131"/>
      <c r="BD692" s="131"/>
      <c r="BE692" s="131"/>
      <c r="BF692" s="131"/>
    </row>
    <row r="693" spans="25:58">
      <c r="Y693" s="131"/>
      <c r="Z693" s="131"/>
      <c r="AA693" s="131"/>
      <c r="AB693" s="131"/>
      <c r="AC693" s="131"/>
      <c r="AD693" s="131"/>
      <c r="AE693" s="131"/>
      <c r="AF693" s="131"/>
      <c r="AG693" s="131"/>
      <c r="AH693" s="131"/>
      <c r="AI693" s="131"/>
      <c r="AJ693" s="131"/>
      <c r="AK693" s="131"/>
      <c r="AL693" s="131"/>
      <c r="AM693" s="131"/>
      <c r="AN693" s="131"/>
      <c r="AO693" s="131"/>
      <c r="AP693" s="131"/>
      <c r="AQ693" s="131"/>
      <c r="AR693" s="131"/>
      <c r="AS693" s="131"/>
      <c r="AT693" s="131"/>
      <c r="AU693" s="131"/>
      <c r="AV693" s="131"/>
      <c r="AW693" s="131"/>
      <c r="AX693" s="131"/>
      <c r="AY693" s="131"/>
      <c r="AZ693" s="131"/>
      <c r="BA693" s="131"/>
      <c r="BB693" s="131"/>
      <c r="BC693" s="131"/>
      <c r="BD693" s="131"/>
      <c r="BE693" s="131"/>
      <c r="BF693" s="131"/>
    </row>
    <row r="694" spans="25:58">
      <c r="Y694" s="131"/>
      <c r="Z694" s="131"/>
      <c r="AA694" s="131"/>
      <c r="AB694" s="131"/>
      <c r="AC694" s="131"/>
      <c r="AD694" s="131"/>
      <c r="AE694" s="131"/>
      <c r="AF694" s="131"/>
      <c r="AG694" s="131"/>
      <c r="AH694" s="131"/>
      <c r="AI694" s="131"/>
      <c r="AJ694" s="131"/>
      <c r="AK694" s="131"/>
      <c r="AL694" s="131"/>
      <c r="AM694" s="131"/>
      <c r="AN694" s="131"/>
      <c r="AO694" s="131"/>
      <c r="AP694" s="131"/>
      <c r="AQ694" s="131"/>
      <c r="AR694" s="131"/>
      <c r="AS694" s="131"/>
      <c r="AT694" s="131"/>
      <c r="AU694" s="131"/>
      <c r="AV694" s="131"/>
      <c r="AW694" s="131"/>
      <c r="AX694" s="131"/>
      <c r="AY694" s="131"/>
      <c r="AZ694" s="131"/>
      <c r="BA694" s="131"/>
      <c r="BB694" s="131"/>
      <c r="BC694" s="131"/>
      <c r="BD694" s="131"/>
      <c r="BE694" s="131"/>
      <c r="BF694" s="131"/>
    </row>
    <row r="695" spans="25:58">
      <c r="Y695" s="131"/>
      <c r="Z695" s="131"/>
      <c r="AA695" s="131"/>
      <c r="AB695" s="131"/>
      <c r="AC695" s="131"/>
      <c r="AD695" s="131"/>
      <c r="AE695" s="131"/>
      <c r="AF695" s="131"/>
      <c r="AG695" s="131"/>
      <c r="AH695" s="131"/>
      <c r="AI695" s="131"/>
      <c r="AJ695" s="131"/>
      <c r="AK695" s="131"/>
      <c r="AL695" s="131"/>
      <c r="AM695" s="131"/>
      <c r="AN695" s="131"/>
      <c r="AO695" s="131"/>
      <c r="AP695" s="131"/>
      <c r="AQ695" s="131"/>
      <c r="AR695" s="131"/>
      <c r="AS695" s="131"/>
      <c r="AT695" s="131"/>
      <c r="AU695" s="131"/>
      <c r="AV695" s="131"/>
      <c r="AW695" s="131"/>
      <c r="AX695" s="131"/>
      <c r="AY695" s="131"/>
      <c r="AZ695" s="131"/>
      <c r="BA695" s="131"/>
      <c r="BB695" s="131"/>
      <c r="BC695" s="131"/>
      <c r="BD695" s="131"/>
      <c r="BE695" s="131"/>
      <c r="BF695" s="131"/>
    </row>
    <row r="696" spans="25:58">
      <c r="Y696" s="131"/>
      <c r="Z696" s="131"/>
      <c r="AA696" s="131"/>
      <c r="AB696" s="131"/>
      <c r="AC696" s="131"/>
      <c r="AD696" s="131"/>
      <c r="AE696" s="131"/>
      <c r="AF696" s="131"/>
      <c r="AG696" s="131"/>
      <c r="AH696" s="131"/>
      <c r="AI696" s="131"/>
      <c r="AJ696" s="131"/>
      <c r="AK696" s="131"/>
      <c r="AL696" s="131"/>
      <c r="AM696" s="131"/>
      <c r="AN696" s="131"/>
      <c r="AO696" s="131"/>
      <c r="AP696" s="131"/>
      <c r="AQ696" s="131"/>
      <c r="AR696" s="131"/>
      <c r="AS696" s="131"/>
      <c r="AT696" s="131"/>
      <c r="AU696" s="131"/>
      <c r="AV696" s="131"/>
      <c r="AW696" s="131"/>
      <c r="AX696" s="131"/>
      <c r="AY696" s="131"/>
      <c r="AZ696" s="131"/>
      <c r="BA696" s="131"/>
      <c r="BB696" s="131"/>
      <c r="BC696" s="131"/>
      <c r="BD696" s="131"/>
      <c r="BE696" s="131"/>
      <c r="BF696" s="131"/>
    </row>
    <row r="697" spans="25:58">
      <c r="Y697" s="131"/>
      <c r="Z697" s="131"/>
      <c r="AA697" s="131"/>
      <c r="AB697" s="131"/>
      <c r="AC697" s="131"/>
      <c r="AD697" s="131"/>
      <c r="AE697" s="131"/>
      <c r="AF697" s="131"/>
      <c r="AG697" s="131"/>
      <c r="AH697" s="131"/>
      <c r="AI697" s="131"/>
      <c r="AJ697" s="131"/>
      <c r="AK697" s="131"/>
      <c r="AL697" s="131"/>
      <c r="AM697" s="131"/>
      <c r="AN697" s="131"/>
      <c r="AO697" s="131"/>
      <c r="AP697" s="131"/>
      <c r="AQ697" s="131"/>
      <c r="AR697" s="131"/>
      <c r="AS697" s="131"/>
      <c r="AT697" s="131"/>
      <c r="AU697" s="131"/>
      <c r="AV697" s="131"/>
      <c r="AW697" s="131"/>
      <c r="AX697" s="131"/>
      <c r="AY697" s="131"/>
      <c r="AZ697" s="131"/>
      <c r="BA697" s="131"/>
      <c r="BB697" s="131"/>
      <c r="BC697" s="131"/>
      <c r="BD697" s="131"/>
      <c r="BE697" s="131"/>
      <c r="BF697" s="131"/>
    </row>
    <row r="698" spans="25:58">
      <c r="Y698" s="131"/>
      <c r="Z698" s="131"/>
      <c r="AA698" s="131"/>
      <c r="AB698" s="131"/>
      <c r="AC698" s="131"/>
      <c r="AD698" s="131"/>
      <c r="AE698" s="131"/>
      <c r="AF698" s="131"/>
      <c r="AG698" s="131"/>
      <c r="AH698" s="131"/>
      <c r="AI698" s="131"/>
      <c r="AJ698" s="131"/>
      <c r="AK698" s="131"/>
      <c r="AL698" s="131"/>
      <c r="AM698" s="131"/>
      <c r="AN698" s="131"/>
      <c r="AO698" s="131"/>
      <c r="AP698" s="131"/>
      <c r="AQ698" s="131"/>
      <c r="AR698" s="131"/>
      <c r="AS698" s="131"/>
      <c r="AT698" s="131"/>
      <c r="AU698" s="131"/>
      <c r="AV698" s="131"/>
      <c r="AW698" s="131"/>
      <c r="AX698" s="131"/>
      <c r="AY698" s="131"/>
      <c r="AZ698" s="131"/>
      <c r="BA698" s="131"/>
      <c r="BB698" s="131"/>
      <c r="BC698" s="131"/>
      <c r="BD698" s="131"/>
      <c r="BE698" s="131"/>
      <c r="BF698" s="131"/>
    </row>
    <row r="699" spans="25:58">
      <c r="Y699" s="131"/>
      <c r="Z699" s="131"/>
      <c r="AA699" s="131"/>
      <c r="AB699" s="131"/>
      <c r="AC699" s="131"/>
      <c r="AD699" s="131"/>
      <c r="AE699" s="131"/>
      <c r="AF699" s="131"/>
      <c r="AG699" s="131"/>
      <c r="AH699" s="131"/>
      <c r="AI699" s="131"/>
      <c r="AJ699" s="131"/>
      <c r="AK699" s="131"/>
      <c r="AL699" s="131"/>
      <c r="AM699" s="131"/>
      <c r="AN699" s="131"/>
      <c r="AO699" s="131"/>
      <c r="AP699" s="131"/>
      <c r="AQ699" s="131"/>
      <c r="AR699" s="131"/>
      <c r="AS699" s="131"/>
      <c r="AT699" s="131"/>
      <c r="AU699" s="131"/>
      <c r="AV699" s="131"/>
      <c r="AW699" s="131"/>
      <c r="AX699" s="131"/>
      <c r="AY699" s="131"/>
      <c r="AZ699" s="131"/>
      <c r="BA699" s="131"/>
      <c r="BB699" s="131"/>
      <c r="BC699" s="131"/>
      <c r="BD699" s="131"/>
      <c r="BE699" s="131"/>
      <c r="BF699" s="131"/>
    </row>
    <row r="700" spans="25:58">
      <c r="Y700" s="131"/>
      <c r="Z700" s="131"/>
      <c r="AA700" s="131"/>
      <c r="AB700" s="131"/>
      <c r="AC700" s="131"/>
      <c r="AD700" s="131"/>
      <c r="AE700" s="131"/>
      <c r="AF700" s="131"/>
      <c r="AG700" s="131"/>
      <c r="AH700" s="131"/>
      <c r="AI700" s="131"/>
      <c r="AJ700" s="131"/>
      <c r="AK700" s="131"/>
      <c r="AL700" s="131"/>
      <c r="AM700" s="131"/>
      <c r="AN700" s="131"/>
      <c r="AO700" s="131"/>
      <c r="AP700" s="131"/>
      <c r="AQ700" s="131"/>
      <c r="AR700" s="131"/>
      <c r="AS700" s="131"/>
      <c r="AT700" s="131"/>
      <c r="AU700" s="131"/>
      <c r="AV700" s="131"/>
      <c r="AW700" s="131"/>
      <c r="AX700" s="131"/>
      <c r="AY700" s="131"/>
      <c r="AZ700" s="131"/>
      <c r="BA700" s="131"/>
      <c r="BB700" s="131"/>
      <c r="BC700" s="131"/>
      <c r="BD700" s="131"/>
      <c r="BE700" s="131"/>
      <c r="BF700" s="131"/>
    </row>
    <row r="701" spans="25:58">
      <c r="Y701" s="131"/>
      <c r="Z701" s="131"/>
      <c r="AA701" s="131"/>
      <c r="AB701" s="131"/>
      <c r="AC701" s="131"/>
      <c r="AD701" s="131"/>
      <c r="AE701" s="131"/>
      <c r="AF701" s="131"/>
      <c r="AG701" s="131"/>
      <c r="AH701" s="131"/>
      <c r="AI701" s="131"/>
      <c r="AJ701" s="131"/>
      <c r="AK701" s="131"/>
      <c r="AL701" s="131"/>
      <c r="AM701" s="131"/>
      <c r="AN701" s="131"/>
      <c r="AO701" s="131"/>
      <c r="AP701" s="131"/>
      <c r="AQ701" s="131"/>
      <c r="AR701" s="131"/>
      <c r="AS701" s="131"/>
      <c r="AT701" s="131"/>
      <c r="AU701" s="131"/>
      <c r="AV701" s="131"/>
      <c r="AW701" s="131"/>
      <c r="AX701" s="131"/>
      <c r="AY701" s="131"/>
      <c r="AZ701" s="131"/>
      <c r="BA701" s="131"/>
      <c r="BB701" s="131"/>
      <c r="BC701" s="131"/>
      <c r="BD701" s="131"/>
      <c r="BE701" s="131"/>
      <c r="BF701" s="131"/>
    </row>
    <row r="702" spans="25:58">
      <c r="Y702" s="131"/>
      <c r="Z702" s="131"/>
      <c r="AA702" s="131"/>
      <c r="AB702" s="131"/>
      <c r="AC702" s="131"/>
      <c r="AD702" s="131"/>
      <c r="AE702" s="131"/>
      <c r="AF702" s="131"/>
      <c r="AG702" s="131"/>
      <c r="AH702" s="131"/>
      <c r="AI702" s="131"/>
      <c r="AJ702" s="131"/>
      <c r="AK702" s="131"/>
      <c r="AL702" s="131"/>
      <c r="AM702" s="131"/>
      <c r="AN702" s="131"/>
      <c r="AO702" s="131"/>
      <c r="AP702" s="131"/>
      <c r="AQ702" s="131"/>
      <c r="AR702" s="131"/>
      <c r="AS702" s="131"/>
      <c r="AT702" s="131"/>
      <c r="AU702" s="131"/>
      <c r="AV702" s="131"/>
      <c r="AW702" s="131"/>
      <c r="AX702" s="131"/>
      <c r="AY702" s="131"/>
      <c r="AZ702" s="131"/>
      <c r="BA702" s="131"/>
      <c r="BB702" s="131"/>
      <c r="BC702" s="131"/>
      <c r="BD702" s="131"/>
      <c r="BE702" s="131"/>
      <c r="BF702" s="131"/>
    </row>
    <row r="703" spans="25:58">
      <c r="Y703" s="131"/>
      <c r="Z703" s="131"/>
      <c r="AA703" s="131"/>
      <c r="AB703" s="131"/>
      <c r="AC703" s="131"/>
      <c r="AD703" s="131"/>
      <c r="AE703" s="131"/>
      <c r="AF703" s="131"/>
      <c r="AG703" s="131"/>
      <c r="AH703" s="131"/>
      <c r="AI703" s="131"/>
      <c r="AJ703" s="131"/>
      <c r="AK703" s="131"/>
      <c r="AL703" s="131"/>
      <c r="AM703" s="131"/>
      <c r="AN703" s="131"/>
      <c r="AO703" s="131"/>
      <c r="AP703" s="131"/>
      <c r="AQ703" s="131"/>
      <c r="AR703" s="131"/>
      <c r="AS703" s="131"/>
      <c r="AT703" s="131"/>
      <c r="AU703" s="131"/>
      <c r="AV703" s="131"/>
      <c r="AW703" s="131"/>
      <c r="AX703" s="131"/>
      <c r="AY703" s="131"/>
      <c r="AZ703" s="131"/>
      <c r="BA703" s="131"/>
      <c r="BB703" s="131"/>
      <c r="BC703" s="131"/>
      <c r="BD703" s="131"/>
      <c r="BE703" s="131"/>
      <c r="BF703" s="131"/>
    </row>
    <row r="704" spans="25:58">
      <c r="Y704" s="131"/>
      <c r="Z704" s="131"/>
      <c r="AA704" s="131"/>
      <c r="AB704" s="131"/>
      <c r="AC704" s="131"/>
      <c r="AD704" s="131"/>
      <c r="AE704" s="131"/>
      <c r="AF704" s="131"/>
      <c r="AG704" s="131"/>
      <c r="AH704" s="131"/>
      <c r="AI704" s="131"/>
      <c r="AJ704" s="131"/>
      <c r="AK704" s="131"/>
      <c r="AL704" s="131"/>
      <c r="AM704" s="131"/>
      <c r="AN704" s="131"/>
      <c r="AO704" s="131"/>
      <c r="AP704" s="131"/>
      <c r="AQ704" s="131"/>
      <c r="AR704" s="131"/>
      <c r="AS704" s="131"/>
      <c r="AT704" s="131"/>
      <c r="AU704" s="131"/>
      <c r="AV704" s="131"/>
      <c r="AW704" s="131"/>
      <c r="AX704" s="131"/>
      <c r="AY704" s="131"/>
      <c r="AZ704" s="131"/>
      <c r="BA704" s="131"/>
      <c r="BB704" s="131"/>
      <c r="BC704" s="131"/>
      <c r="BD704" s="131"/>
      <c r="BE704" s="131"/>
      <c r="BF704" s="131"/>
    </row>
    <row r="705" spans="25:58">
      <c r="Y705" s="131"/>
      <c r="Z705" s="131"/>
      <c r="AA705" s="131"/>
      <c r="AB705" s="131"/>
      <c r="AC705" s="131"/>
      <c r="AD705" s="131"/>
      <c r="AE705" s="131"/>
      <c r="AF705" s="131"/>
      <c r="AG705" s="131"/>
      <c r="AH705" s="131"/>
      <c r="AI705" s="131"/>
      <c r="AJ705" s="131"/>
      <c r="AK705" s="131"/>
      <c r="AL705" s="131"/>
      <c r="AM705" s="131"/>
      <c r="AN705" s="131"/>
      <c r="AO705" s="131"/>
      <c r="AP705" s="131"/>
      <c r="AQ705" s="131"/>
      <c r="AR705" s="131"/>
      <c r="AS705" s="131"/>
      <c r="AT705" s="131"/>
      <c r="AU705" s="131"/>
      <c r="AV705" s="131"/>
      <c r="AW705" s="131"/>
      <c r="AX705" s="131"/>
      <c r="AY705" s="131"/>
      <c r="AZ705" s="131"/>
      <c r="BA705" s="131"/>
      <c r="BB705" s="131"/>
      <c r="BC705" s="131"/>
      <c r="BD705" s="131"/>
      <c r="BE705" s="131"/>
      <c r="BF705" s="131"/>
    </row>
    <row r="706" spans="25:58">
      <c r="Y706" s="131"/>
      <c r="Z706" s="131"/>
      <c r="AA706" s="131"/>
      <c r="AB706" s="131"/>
      <c r="AC706" s="131"/>
      <c r="AD706" s="131"/>
      <c r="AE706" s="131"/>
      <c r="AF706" s="131"/>
      <c r="AG706" s="131"/>
      <c r="AH706" s="131"/>
      <c r="AI706" s="131"/>
      <c r="AJ706" s="131"/>
      <c r="AK706" s="131"/>
      <c r="AL706" s="131"/>
      <c r="AM706" s="131"/>
      <c r="AN706" s="131"/>
      <c r="AO706" s="131"/>
      <c r="AP706" s="131"/>
      <c r="AQ706" s="131"/>
      <c r="AR706" s="131"/>
      <c r="AS706" s="131"/>
      <c r="AT706" s="131"/>
      <c r="AU706" s="131"/>
      <c r="AV706" s="131"/>
      <c r="AW706" s="131"/>
      <c r="AX706" s="131"/>
      <c r="AY706" s="131"/>
      <c r="AZ706" s="131"/>
      <c r="BA706" s="131"/>
      <c r="BB706" s="131"/>
      <c r="BC706" s="131"/>
      <c r="BD706" s="131"/>
      <c r="BE706" s="131"/>
      <c r="BF706" s="131"/>
    </row>
    <row r="707" spans="25:58">
      <c r="Y707" s="131"/>
      <c r="Z707" s="131"/>
      <c r="AA707" s="131"/>
      <c r="AB707" s="131"/>
      <c r="AC707" s="131"/>
      <c r="AD707" s="131"/>
      <c r="AE707" s="131"/>
      <c r="AF707" s="131"/>
      <c r="AG707" s="131"/>
      <c r="AH707" s="131"/>
      <c r="AI707" s="131"/>
      <c r="AJ707" s="131"/>
      <c r="AK707" s="131"/>
      <c r="AL707" s="131"/>
      <c r="AM707" s="131"/>
      <c r="AN707" s="131"/>
      <c r="AO707" s="131"/>
      <c r="AP707" s="131"/>
      <c r="AQ707" s="131"/>
      <c r="AR707" s="131"/>
      <c r="AS707" s="131"/>
      <c r="AT707" s="131"/>
      <c r="AU707" s="131"/>
      <c r="AV707" s="131"/>
      <c r="AW707" s="131"/>
      <c r="AX707" s="131"/>
      <c r="AY707" s="131"/>
      <c r="AZ707" s="131"/>
      <c r="BA707" s="131"/>
      <c r="BB707" s="131"/>
      <c r="BC707" s="131"/>
      <c r="BD707" s="131"/>
      <c r="BE707" s="131"/>
      <c r="BF707" s="131"/>
    </row>
    <row r="708" spans="25:58">
      <c r="Y708" s="131"/>
      <c r="Z708" s="131"/>
      <c r="AA708" s="131"/>
      <c r="AB708" s="131"/>
      <c r="AC708" s="131"/>
      <c r="AD708" s="131"/>
      <c r="AE708" s="131"/>
      <c r="AF708" s="131"/>
      <c r="AG708" s="131"/>
      <c r="AH708" s="131"/>
      <c r="AI708" s="131"/>
      <c r="AJ708" s="131"/>
      <c r="AK708" s="131"/>
      <c r="AL708" s="131"/>
      <c r="AM708" s="131"/>
      <c r="AN708" s="131"/>
      <c r="AO708" s="131"/>
      <c r="AP708" s="131"/>
      <c r="AQ708" s="131"/>
      <c r="AR708" s="131"/>
      <c r="AS708" s="131"/>
      <c r="AT708" s="131"/>
      <c r="AU708" s="131"/>
      <c r="AV708" s="131"/>
      <c r="AW708" s="131"/>
      <c r="AX708" s="131"/>
      <c r="AY708" s="131"/>
      <c r="AZ708" s="131"/>
      <c r="BA708" s="131"/>
      <c r="BB708" s="131"/>
      <c r="BC708" s="131"/>
      <c r="BD708" s="131"/>
      <c r="BE708" s="131"/>
      <c r="BF708" s="131"/>
    </row>
    <row r="709" spans="25:58">
      <c r="Y709" s="131"/>
      <c r="Z709" s="131"/>
      <c r="AA709" s="131"/>
      <c r="AB709" s="131"/>
      <c r="AC709" s="131"/>
      <c r="AD709" s="131"/>
      <c r="AE709" s="131"/>
      <c r="AF709" s="131"/>
      <c r="AG709" s="131"/>
      <c r="AH709" s="131"/>
      <c r="AI709" s="131"/>
      <c r="AJ709" s="131"/>
      <c r="AK709" s="131"/>
      <c r="AL709" s="131"/>
      <c r="AM709" s="131"/>
      <c r="AN709" s="131"/>
      <c r="AO709" s="131"/>
      <c r="AP709" s="131"/>
      <c r="AQ709" s="131"/>
      <c r="AR709" s="131"/>
      <c r="AS709" s="131"/>
      <c r="AT709" s="131"/>
      <c r="AU709" s="131"/>
      <c r="AV709" s="131"/>
      <c r="AW709" s="131"/>
      <c r="AX709" s="131"/>
      <c r="AY709" s="131"/>
      <c r="AZ709" s="131"/>
      <c r="BA709" s="131"/>
      <c r="BB709" s="131"/>
      <c r="BC709" s="131"/>
      <c r="BD709" s="131"/>
      <c r="BE709" s="131"/>
      <c r="BF709" s="131"/>
    </row>
    <row r="710" spans="25:58">
      <c r="Y710" s="131"/>
      <c r="Z710" s="131"/>
      <c r="AA710" s="131"/>
      <c r="AB710" s="131"/>
      <c r="AC710" s="131"/>
      <c r="AD710" s="131"/>
      <c r="AE710" s="131"/>
      <c r="AF710" s="131"/>
      <c r="AG710" s="131"/>
      <c r="AH710" s="131"/>
      <c r="AI710" s="131"/>
      <c r="AJ710" s="131"/>
      <c r="AK710" s="131"/>
      <c r="AL710" s="131"/>
      <c r="AM710" s="131"/>
      <c r="AN710" s="131"/>
      <c r="AO710" s="131"/>
      <c r="AP710" s="131"/>
      <c r="AQ710" s="131"/>
      <c r="AR710" s="131"/>
      <c r="AS710" s="131"/>
      <c r="AT710" s="131"/>
      <c r="AU710" s="131"/>
      <c r="AV710" s="131"/>
      <c r="AW710" s="131"/>
      <c r="AX710" s="131"/>
      <c r="AY710" s="131"/>
      <c r="AZ710" s="131"/>
      <c r="BA710" s="131"/>
      <c r="BB710" s="131"/>
      <c r="BC710" s="131"/>
      <c r="BD710" s="131"/>
      <c r="BE710" s="131"/>
      <c r="BF710" s="131"/>
    </row>
    <row r="711" spans="25:58">
      <c r="Y711" s="131"/>
      <c r="Z711" s="131"/>
      <c r="AA711" s="131"/>
      <c r="AB711" s="131"/>
      <c r="AC711" s="131"/>
      <c r="AD711" s="131"/>
      <c r="AE711" s="131"/>
      <c r="AF711" s="131"/>
      <c r="AG711" s="131"/>
      <c r="AH711" s="131"/>
      <c r="AI711" s="131"/>
      <c r="AJ711" s="131"/>
      <c r="AK711" s="131"/>
      <c r="AL711" s="131"/>
      <c r="AM711" s="131"/>
      <c r="AN711" s="131"/>
      <c r="AO711" s="131"/>
      <c r="AP711" s="131"/>
      <c r="AQ711" s="131"/>
      <c r="AR711" s="131"/>
      <c r="AS711" s="131"/>
      <c r="AT711" s="131"/>
      <c r="AU711" s="131"/>
      <c r="AV711" s="131"/>
      <c r="AW711" s="131"/>
      <c r="AX711" s="131"/>
      <c r="AY711" s="131"/>
      <c r="AZ711" s="131"/>
      <c r="BA711" s="131"/>
      <c r="BB711" s="131"/>
      <c r="BC711" s="131"/>
      <c r="BD711" s="131"/>
      <c r="BE711" s="131"/>
      <c r="BF711" s="131"/>
    </row>
    <row r="712" spans="25:58">
      <c r="Y712" s="131"/>
      <c r="Z712" s="131"/>
      <c r="AA712" s="131"/>
      <c r="AB712" s="131"/>
      <c r="AC712" s="131"/>
      <c r="AD712" s="131"/>
      <c r="AE712" s="131"/>
      <c r="AF712" s="131"/>
      <c r="AG712" s="131"/>
      <c r="AH712" s="131"/>
      <c r="AI712" s="131"/>
      <c r="AJ712" s="131"/>
      <c r="AK712" s="131"/>
      <c r="AL712" s="131"/>
      <c r="AM712" s="131"/>
      <c r="AN712" s="131"/>
      <c r="AO712" s="131"/>
      <c r="AP712" s="131"/>
      <c r="AQ712" s="131"/>
      <c r="AR712" s="131"/>
      <c r="AS712" s="131"/>
      <c r="AT712" s="131"/>
      <c r="AU712" s="131"/>
      <c r="AV712" s="131"/>
      <c r="AW712" s="131"/>
      <c r="AX712" s="131"/>
      <c r="AY712" s="131"/>
      <c r="AZ712" s="131"/>
      <c r="BA712" s="131"/>
      <c r="BB712" s="131"/>
      <c r="BC712" s="131"/>
      <c r="BD712" s="131"/>
      <c r="BE712" s="131"/>
      <c r="BF712" s="131"/>
    </row>
    <row r="713" spans="25:58">
      <c r="Y713" s="131"/>
      <c r="Z713" s="131"/>
      <c r="AA713" s="131"/>
      <c r="AB713" s="131"/>
      <c r="AC713" s="131"/>
      <c r="AD713" s="131"/>
      <c r="AE713" s="131"/>
      <c r="AF713" s="131"/>
      <c r="AG713" s="131"/>
      <c r="AH713" s="131"/>
      <c r="AI713" s="131"/>
      <c r="AJ713" s="131"/>
      <c r="AK713" s="131"/>
      <c r="AL713" s="131"/>
      <c r="AM713" s="131"/>
      <c r="AN713" s="131"/>
      <c r="AO713" s="131"/>
      <c r="AP713" s="131"/>
      <c r="AQ713" s="131"/>
      <c r="AR713" s="131"/>
      <c r="AS713" s="131"/>
      <c r="AT713" s="131"/>
      <c r="AU713" s="131"/>
      <c r="AV713" s="131"/>
      <c r="AW713" s="131"/>
      <c r="AX713" s="131"/>
      <c r="AY713" s="131"/>
      <c r="AZ713" s="131"/>
      <c r="BA713" s="131"/>
      <c r="BB713" s="131"/>
      <c r="BC713" s="131"/>
      <c r="BD713" s="131"/>
      <c r="BE713" s="131"/>
      <c r="BF713" s="131"/>
    </row>
    <row r="714" spans="25:58">
      <c r="Y714" s="131"/>
      <c r="Z714" s="131"/>
      <c r="AA714" s="131"/>
      <c r="AB714" s="131"/>
      <c r="AC714" s="131"/>
      <c r="AD714" s="131"/>
      <c r="AE714" s="131"/>
      <c r="AF714" s="131"/>
      <c r="AG714" s="131"/>
      <c r="AH714" s="131"/>
      <c r="AI714" s="131"/>
      <c r="AJ714" s="131"/>
      <c r="AK714" s="131"/>
      <c r="AL714" s="131"/>
      <c r="AM714" s="131"/>
      <c r="AN714" s="131"/>
      <c r="AO714" s="131"/>
      <c r="AP714" s="131"/>
      <c r="AQ714" s="131"/>
      <c r="AR714" s="131"/>
      <c r="AS714" s="131"/>
      <c r="AT714" s="131"/>
      <c r="AU714" s="131"/>
      <c r="AV714" s="131"/>
      <c r="AW714" s="131"/>
      <c r="AX714" s="131"/>
      <c r="AY714" s="131"/>
      <c r="AZ714" s="131"/>
      <c r="BA714" s="131"/>
      <c r="BB714" s="131"/>
      <c r="BC714" s="131"/>
      <c r="BD714" s="131"/>
      <c r="BE714" s="131"/>
      <c r="BF714" s="131"/>
    </row>
    <row r="715" spans="25:58">
      <c r="Y715" s="131"/>
      <c r="Z715" s="131"/>
      <c r="AA715" s="131"/>
      <c r="AB715" s="131"/>
      <c r="AC715" s="131"/>
      <c r="AD715" s="131"/>
      <c r="AE715" s="131"/>
      <c r="AF715" s="131"/>
      <c r="AG715" s="131"/>
      <c r="AH715" s="131"/>
      <c r="AI715" s="131"/>
      <c r="AJ715" s="131"/>
      <c r="AK715" s="131"/>
      <c r="AL715" s="131"/>
      <c r="AM715" s="131"/>
      <c r="AN715" s="131"/>
      <c r="AO715" s="131"/>
      <c r="AP715" s="131"/>
      <c r="AQ715" s="131"/>
      <c r="AR715" s="131"/>
      <c r="AS715" s="131"/>
      <c r="AT715" s="131"/>
      <c r="AU715" s="131"/>
      <c r="AV715" s="131"/>
      <c r="AW715" s="131"/>
      <c r="AX715" s="131"/>
      <c r="AY715" s="131"/>
      <c r="AZ715" s="131"/>
      <c r="BA715" s="131"/>
      <c r="BB715" s="131"/>
      <c r="BC715" s="131"/>
      <c r="BD715" s="131"/>
      <c r="BE715" s="131"/>
      <c r="BF715" s="131"/>
    </row>
    <row r="716" spans="25:58">
      <c r="Y716" s="131"/>
      <c r="Z716" s="131"/>
      <c r="AA716" s="131"/>
      <c r="AB716" s="131"/>
      <c r="AC716" s="131"/>
      <c r="AD716" s="131"/>
      <c r="AE716" s="131"/>
      <c r="AF716" s="131"/>
      <c r="AG716" s="131"/>
      <c r="AH716" s="131"/>
      <c r="AI716" s="131"/>
      <c r="AJ716" s="131"/>
      <c r="AK716" s="131"/>
      <c r="AL716" s="131"/>
      <c r="AM716" s="131"/>
      <c r="AN716" s="131"/>
      <c r="AO716" s="131"/>
      <c r="AP716" s="131"/>
      <c r="AQ716" s="131"/>
      <c r="AR716" s="131"/>
      <c r="AS716" s="131"/>
      <c r="AT716" s="131"/>
      <c r="AU716" s="131"/>
      <c r="AV716" s="131"/>
      <c r="AW716" s="131"/>
      <c r="AX716" s="131"/>
      <c r="AY716" s="131"/>
      <c r="AZ716" s="131"/>
      <c r="BA716" s="131"/>
      <c r="BB716" s="131"/>
      <c r="BC716" s="131"/>
      <c r="BD716" s="131"/>
      <c r="BE716" s="131"/>
      <c r="BF716" s="131"/>
    </row>
    <row r="717" spans="25:58">
      <c r="Y717" s="131"/>
      <c r="Z717" s="131"/>
      <c r="AA717" s="131"/>
      <c r="AB717" s="131"/>
      <c r="AC717" s="131"/>
      <c r="AD717" s="131"/>
      <c r="AE717" s="131"/>
      <c r="AF717" s="131"/>
      <c r="AG717" s="131"/>
      <c r="AH717" s="131"/>
      <c r="AI717" s="131"/>
      <c r="AJ717" s="131"/>
      <c r="AK717" s="131"/>
      <c r="AL717" s="131"/>
      <c r="AM717" s="131"/>
      <c r="AN717" s="131"/>
      <c r="AO717" s="131"/>
      <c r="AP717" s="131"/>
      <c r="AQ717" s="131"/>
      <c r="AR717" s="131"/>
      <c r="AS717" s="131"/>
      <c r="AT717" s="131"/>
      <c r="AU717" s="131"/>
      <c r="AV717" s="131"/>
      <c r="AW717" s="131"/>
      <c r="AX717" s="131"/>
      <c r="AY717" s="131"/>
      <c r="AZ717" s="131"/>
      <c r="BA717" s="131"/>
      <c r="BB717" s="131"/>
      <c r="BC717" s="131"/>
      <c r="BD717" s="131"/>
      <c r="BE717" s="131"/>
      <c r="BF717" s="131"/>
    </row>
    <row r="718" spans="25:58">
      <c r="Y718" s="131"/>
      <c r="Z718" s="131"/>
      <c r="AA718" s="131"/>
      <c r="AB718" s="131"/>
      <c r="AC718" s="131"/>
      <c r="AD718" s="131"/>
      <c r="AE718" s="131"/>
      <c r="AF718" s="131"/>
      <c r="AG718" s="131"/>
      <c r="AH718" s="131"/>
      <c r="AI718" s="131"/>
      <c r="AJ718" s="131"/>
      <c r="AK718" s="131"/>
      <c r="AL718" s="131"/>
      <c r="AM718" s="131"/>
      <c r="AN718" s="131"/>
      <c r="AO718" s="131"/>
      <c r="AP718" s="131"/>
      <c r="AQ718" s="131"/>
      <c r="AR718" s="131"/>
      <c r="AS718" s="131"/>
      <c r="AT718" s="131"/>
      <c r="AU718" s="131"/>
      <c r="AV718" s="131"/>
      <c r="AW718" s="131"/>
      <c r="AX718" s="131"/>
      <c r="AY718" s="131"/>
      <c r="AZ718" s="131"/>
      <c r="BA718" s="131"/>
      <c r="BB718" s="131"/>
      <c r="BC718" s="131"/>
      <c r="BD718" s="131"/>
      <c r="BE718" s="131"/>
      <c r="BF718" s="131"/>
    </row>
    <row r="719" spans="25:58">
      <c r="Y719" s="131"/>
      <c r="Z719" s="131"/>
      <c r="AA719" s="131"/>
      <c r="AB719" s="131"/>
      <c r="AC719" s="131"/>
      <c r="AD719" s="131"/>
      <c r="AE719" s="131"/>
      <c r="AF719" s="131"/>
      <c r="AG719" s="131"/>
      <c r="AH719" s="131"/>
      <c r="AI719" s="131"/>
      <c r="AJ719" s="131"/>
      <c r="AK719" s="131"/>
      <c r="AL719" s="131"/>
      <c r="AM719" s="131"/>
      <c r="AN719" s="131"/>
      <c r="AO719" s="131"/>
      <c r="AP719" s="131"/>
      <c r="AQ719" s="131"/>
      <c r="AR719" s="131"/>
      <c r="AS719" s="131"/>
      <c r="AT719" s="131"/>
      <c r="AU719" s="131"/>
      <c r="AV719" s="131"/>
      <c r="AW719" s="131"/>
      <c r="AX719" s="131"/>
      <c r="AY719" s="131"/>
      <c r="AZ719" s="131"/>
      <c r="BA719" s="131"/>
      <c r="BB719" s="131"/>
      <c r="BC719" s="131"/>
      <c r="BD719" s="131"/>
      <c r="BE719" s="131"/>
      <c r="BF719" s="131"/>
    </row>
    <row r="720" spans="25:58">
      <c r="Y720" s="131"/>
      <c r="Z720" s="131"/>
      <c r="AA720" s="131"/>
      <c r="AB720" s="131"/>
      <c r="AC720" s="131"/>
      <c r="AD720" s="131"/>
      <c r="AE720" s="131"/>
      <c r="AF720" s="131"/>
      <c r="AG720" s="131"/>
      <c r="AH720" s="131"/>
      <c r="AI720" s="131"/>
      <c r="AJ720" s="131"/>
      <c r="AK720" s="131"/>
      <c r="AL720" s="131"/>
      <c r="AM720" s="131"/>
      <c r="AN720" s="131"/>
      <c r="AO720" s="131"/>
      <c r="AP720" s="131"/>
      <c r="AQ720" s="131"/>
      <c r="AR720" s="131"/>
      <c r="AS720" s="131"/>
      <c r="AT720" s="131"/>
      <c r="AU720" s="131"/>
      <c r="AV720" s="131"/>
      <c r="AW720" s="131"/>
      <c r="AX720" s="131"/>
      <c r="AY720" s="131"/>
      <c r="AZ720" s="131"/>
      <c r="BA720" s="131"/>
      <c r="BB720" s="131"/>
      <c r="BC720" s="131"/>
      <c r="BD720" s="131"/>
      <c r="BE720" s="131"/>
      <c r="BF720" s="131"/>
    </row>
    <row r="721" spans="25:58">
      <c r="Y721" s="131"/>
      <c r="Z721" s="131"/>
      <c r="AA721" s="131"/>
      <c r="AB721" s="131"/>
      <c r="AC721" s="131"/>
      <c r="AD721" s="131"/>
      <c r="AE721" s="131"/>
      <c r="AF721" s="131"/>
      <c r="AG721" s="131"/>
      <c r="AH721" s="131"/>
      <c r="AI721" s="131"/>
      <c r="AJ721" s="131"/>
      <c r="AK721" s="131"/>
      <c r="AL721" s="131"/>
      <c r="AM721" s="131"/>
      <c r="AN721" s="131"/>
      <c r="AO721" s="131"/>
      <c r="AP721" s="131"/>
      <c r="AQ721" s="131"/>
      <c r="AR721" s="131"/>
      <c r="AS721" s="131"/>
      <c r="AT721" s="131"/>
      <c r="AU721" s="131"/>
      <c r="AV721" s="131"/>
      <c r="AW721" s="131"/>
      <c r="AX721" s="131"/>
      <c r="AY721" s="131"/>
      <c r="AZ721" s="131"/>
      <c r="BA721" s="131"/>
      <c r="BB721" s="131"/>
      <c r="BC721" s="131"/>
      <c r="BD721" s="131"/>
      <c r="BE721" s="131"/>
      <c r="BF721" s="131"/>
    </row>
    <row r="722" spans="25:58">
      <c r="Y722" s="131"/>
      <c r="Z722" s="131"/>
      <c r="AA722" s="131"/>
      <c r="AB722" s="131"/>
      <c r="AC722" s="131"/>
      <c r="AD722" s="131"/>
      <c r="AE722" s="131"/>
      <c r="AF722" s="131"/>
      <c r="AG722" s="131"/>
      <c r="AH722" s="131"/>
      <c r="AI722" s="131"/>
      <c r="AJ722" s="131"/>
      <c r="AK722" s="131"/>
      <c r="AL722" s="131"/>
      <c r="AM722" s="131"/>
      <c r="AN722" s="131"/>
      <c r="AO722" s="131"/>
      <c r="AP722" s="131"/>
      <c r="AQ722" s="131"/>
      <c r="AR722" s="131"/>
      <c r="AS722" s="131"/>
      <c r="AT722" s="131"/>
      <c r="AU722" s="131"/>
      <c r="AV722" s="131"/>
      <c r="AW722" s="131"/>
      <c r="AX722" s="131"/>
      <c r="AY722" s="131"/>
      <c r="AZ722" s="131"/>
      <c r="BA722" s="131"/>
      <c r="BB722" s="131"/>
      <c r="BC722" s="131"/>
      <c r="BD722" s="131"/>
      <c r="BE722" s="131"/>
      <c r="BF722" s="131"/>
    </row>
    <row r="723" spans="25:58">
      <c r="Y723" s="131"/>
      <c r="Z723" s="131"/>
      <c r="AA723" s="131"/>
      <c r="AB723" s="131"/>
      <c r="AC723" s="131"/>
      <c r="AD723" s="131"/>
      <c r="AE723" s="131"/>
      <c r="AF723" s="131"/>
      <c r="AG723" s="131"/>
      <c r="AH723" s="131"/>
      <c r="AI723" s="131"/>
      <c r="AJ723" s="131"/>
      <c r="AK723" s="131"/>
      <c r="AL723" s="131"/>
      <c r="AM723" s="131"/>
      <c r="AN723" s="131"/>
      <c r="AO723" s="131"/>
      <c r="AP723" s="131"/>
      <c r="AQ723" s="131"/>
      <c r="AR723" s="131"/>
      <c r="AS723" s="131"/>
      <c r="AT723" s="131"/>
      <c r="AU723" s="131"/>
      <c r="AV723" s="131"/>
      <c r="AW723" s="131"/>
      <c r="AX723" s="131"/>
      <c r="AY723" s="131"/>
      <c r="AZ723" s="131"/>
      <c r="BA723" s="131"/>
      <c r="BB723" s="131"/>
      <c r="BC723" s="131"/>
      <c r="BD723" s="131"/>
      <c r="BE723" s="131"/>
      <c r="BF723" s="131"/>
    </row>
    <row r="724" spans="25:58">
      <c r="Y724" s="131"/>
      <c r="Z724" s="131"/>
      <c r="AA724" s="131"/>
      <c r="AB724" s="131"/>
      <c r="AC724" s="131"/>
      <c r="AD724" s="131"/>
      <c r="AE724" s="131"/>
      <c r="AF724" s="131"/>
      <c r="AG724" s="131"/>
      <c r="AH724" s="131"/>
      <c r="AI724" s="131"/>
      <c r="AJ724" s="131"/>
      <c r="AK724" s="131"/>
      <c r="AL724" s="131"/>
      <c r="AM724" s="131"/>
      <c r="AN724" s="131"/>
      <c r="AO724" s="131"/>
      <c r="AP724" s="131"/>
      <c r="AQ724" s="131"/>
      <c r="AR724" s="131"/>
      <c r="AS724" s="131"/>
      <c r="AT724" s="131"/>
      <c r="AU724" s="131"/>
      <c r="AV724" s="131"/>
      <c r="AW724" s="131"/>
      <c r="AX724" s="131"/>
      <c r="AY724" s="131"/>
      <c r="AZ724" s="131"/>
      <c r="BA724" s="131"/>
      <c r="BB724" s="131"/>
      <c r="BC724" s="131"/>
      <c r="BD724" s="131"/>
      <c r="BE724" s="131"/>
      <c r="BF724" s="131"/>
    </row>
    <row r="725" spans="25:58">
      <c r="Y725" s="131"/>
      <c r="Z725" s="131"/>
      <c r="AA725" s="131"/>
      <c r="AB725" s="131"/>
      <c r="AC725" s="131"/>
      <c r="AD725" s="131"/>
      <c r="AE725" s="131"/>
      <c r="AF725" s="131"/>
      <c r="AG725" s="131"/>
      <c r="AH725" s="131"/>
      <c r="AI725" s="131"/>
      <c r="AJ725" s="131"/>
      <c r="AK725" s="131"/>
      <c r="AL725" s="131"/>
      <c r="AM725" s="131"/>
      <c r="AN725" s="131"/>
      <c r="AO725" s="131"/>
      <c r="AP725" s="131"/>
      <c r="AQ725" s="131"/>
      <c r="AR725" s="131"/>
      <c r="AS725" s="131"/>
      <c r="AT725" s="131"/>
      <c r="AU725" s="131"/>
      <c r="AV725" s="131"/>
      <c r="AW725" s="131"/>
      <c r="AX725" s="131"/>
      <c r="AY725" s="131"/>
      <c r="AZ725" s="131"/>
      <c r="BA725" s="131"/>
      <c r="BB725" s="131"/>
      <c r="BC725" s="131"/>
      <c r="BD725" s="131"/>
      <c r="BE725" s="131"/>
      <c r="BF725" s="131"/>
    </row>
    <row r="726" spans="25:58">
      <c r="Y726" s="131"/>
      <c r="Z726" s="131"/>
      <c r="AA726" s="131"/>
      <c r="AB726" s="131"/>
      <c r="AC726" s="131"/>
      <c r="AD726" s="131"/>
      <c r="AE726" s="131"/>
      <c r="AF726" s="131"/>
      <c r="AG726" s="131"/>
      <c r="AH726" s="131"/>
      <c r="AI726" s="131"/>
      <c r="AJ726" s="131"/>
      <c r="AK726" s="131"/>
      <c r="AL726" s="131"/>
      <c r="AM726" s="131"/>
      <c r="AN726" s="131"/>
      <c r="AO726" s="131"/>
      <c r="AP726" s="131"/>
      <c r="AQ726" s="131"/>
      <c r="AR726" s="131"/>
      <c r="AS726" s="131"/>
      <c r="AT726" s="131"/>
      <c r="AU726" s="131"/>
      <c r="AV726" s="131"/>
      <c r="AW726" s="131"/>
      <c r="AX726" s="131"/>
      <c r="AY726" s="131"/>
      <c r="AZ726" s="131"/>
      <c r="BA726" s="131"/>
      <c r="BB726" s="131"/>
      <c r="BC726" s="131"/>
      <c r="BD726" s="131"/>
      <c r="BE726" s="131"/>
      <c r="BF726" s="131"/>
    </row>
    <row r="727" spans="25:58">
      <c r="Y727" s="131"/>
      <c r="Z727" s="131"/>
      <c r="AA727" s="131"/>
      <c r="AB727" s="131"/>
      <c r="AC727" s="131"/>
      <c r="AD727" s="131"/>
      <c r="AE727" s="131"/>
      <c r="AF727" s="131"/>
      <c r="AG727" s="131"/>
      <c r="AH727" s="131"/>
      <c r="AI727" s="131"/>
      <c r="AJ727" s="131"/>
      <c r="AK727" s="131"/>
      <c r="AL727" s="131"/>
      <c r="AM727" s="131"/>
      <c r="AN727" s="131"/>
      <c r="AO727" s="131"/>
      <c r="AP727" s="131"/>
      <c r="AQ727" s="131"/>
      <c r="AR727" s="131"/>
      <c r="AS727" s="131"/>
      <c r="AT727" s="131"/>
      <c r="AU727" s="131"/>
      <c r="AV727" s="131"/>
      <c r="AW727" s="131"/>
      <c r="AX727" s="131"/>
      <c r="AY727" s="131"/>
      <c r="AZ727" s="131"/>
      <c r="BA727" s="131"/>
      <c r="BB727" s="131"/>
      <c r="BC727" s="131"/>
      <c r="BD727" s="131"/>
      <c r="BE727" s="131"/>
      <c r="BF727" s="131"/>
    </row>
    <row r="728" spans="25:58">
      <c r="Y728" s="131"/>
      <c r="Z728" s="131"/>
      <c r="AA728" s="131"/>
      <c r="AB728" s="131"/>
      <c r="AC728" s="131"/>
      <c r="AD728" s="131"/>
      <c r="AE728" s="131"/>
      <c r="AF728" s="131"/>
      <c r="AG728" s="131"/>
      <c r="AH728" s="131"/>
      <c r="AI728" s="131"/>
      <c r="AJ728" s="131"/>
      <c r="AK728" s="131"/>
      <c r="AL728" s="131"/>
      <c r="AM728" s="131"/>
      <c r="AN728" s="131"/>
      <c r="AO728" s="131"/>
      <c r="AP728" s="131"/>
      <c r="AQ728" s="131"/>
      <c r="AR728" s="131"/>
      <c r="AS728" s="131"/>
      <c r="AT728" s="131"/>
      <c r="AU728" s="131"/>
      <c r="AV728" s="131"/>
      <c r="AW728" s="131"/>
      <c r="AX728" s="131"/>
      <c r="AY728" s="131"/>
      <c r="AZ728" s="131"/>
      <c r="BA728" s="131"/>
      <c r="BB728" s="131"/>
      <c r="BC728" s="131"/>
      <c r="BD728" s="131"/>
      <c r="BE728" s="131"/>
      <c r="BF728" s="131"/>
    </row>
    <row r="729" spans="25:58">
      <c r="Y729" s="131"/>
      <c r="Z729" s="131"/>
      <c r="AA729" s="131"/>
      <c r="AB729" s="131"/>
      <c r="AC729" s="131"/>
      <c r="AD729" s="131"/>
      <c r="AE729" s="131"/>
      <c r="AF729" s="131"/>
      <c r="AG729" s="131"/>
      <c r="AH729" s="131"/>
      <c r="AI729" s="131"/>
      <c r="AJ729" s="131"/>
      <c r="AK729" s="131"/>
      <c r="AL729" s="131"/>
      <c r="AM729" s="131"/>
      <c r="AN729" s="131"/>
      <c r="AO729" s="131"/>
      <c r="AP729" s="131"/>
      <c r="AQ729" s="131"/>
      <c r="AR729" s="131"/>
      <c r="AS729" s="131"/>
      <c r="AT729" s="131"/>
      <c r="AU729" s="131"/>
      <c r="AV729" s="131"/>
      <c r="AW729" s="131"/>
      <c r="AX729" s="131"/>
      <c r="AY729" s="131"/>
      <c r="AZ729" s="131"/>
      <c r="BA729" s="131"/>
      <c r="BB729" s="131"/>
      <c r="BC729" s="131"/>
      <c r="BD729" s="131"/>
      <c r="BE729" s="131"/>
      <c r="BF729" s="131"/>
    </row>
    <row r="730" spans="25:58">
      <c r="Y730" s="131"/>
      <c r="Z730" s="131"/>
      <c r="AA730" s="131"/>
      <c r="AB730" s="131"/>
      <c r="AC730" s="131"/>
      <c r="AD730" s="131"/>
      <c r="AE730" s="131"/>
      <c r="AF730" s="131"/>
      <c r="AG730" s="131"/>
      <c r="AH730" s="131"/>
      <c r="AI730" s="131"/>
      <c r="AJ730" s="131"/>
      <c r="AK730" s="131"/>
      <c r="AL730" s="131"/>
      <c r="AM730" s="131"/>
      <c r="AN730" s="131"/>
      <c r="AO730" s="131"/>
      <c r="AP730" s="131"/>
      <c r="AQ730" s="131"/>
      <c r="AR730" s="131"/>
      <c r="AS730" s="131"/>
      <c r="AT730" s="131"/>
      <c r="AU730" s="131"/>
      <c r="AV730" s="131"/>
      <c r="AW730" s="131"/>
      <c r="AX730" s="131"/>
      <c r="AY730" s="131"/>
      <c r="AZ730" s="131"/>
      <c r="BA730" s="131"/>
      <c r="BB730" s="131"/>
      <c r="BC730" s="131"/>
      <c r="BD730" s="131"/>
      <c r="BE730" s="131"/>
      <c r="BF730" s="131"/>
    </row>
    <row r="731" spans="25:58">
      <c r="Y731" s="131"/>
      <c r="Z731" s="131"/>
      <c r="AA731" s="131"/>
      <c r="AB731" s="131"/>
      <c r="AC731" s="131"/>
      <c r="AD731" s="131"/>
      <c r="AE731" s="131"/>
      <c r="AF731" s="131"/>
      <c r="AG731" s="131"/>
      <c r="AH731" s="131"/>
      <c r="AI731" s="131"/>
      <c r="AJ731" s="131"/>
      <c r="AK731" s="131"/>
      <c r="AL731" s="131"/>
      <c r="AM731" s="131"/>
      <c r="AN731" s="131"/>
      <c r="AO731" s="131"/>
      <c r="AP731" s="131"/>
      <c r="AQ731" s="131"/>
      <c r="AR731" s="131"/>
      <c r="AS731" s="131"/>
      <c r="AT731" s="131"/>
      <c r="AU731" s="131"/>
      <c r="AV731" s="131"/>
      <c r="AW731" s="131"/>
      <c r="AX731" s="131"/>
      <c r="AY731" s="131"/>
      <c r="AZ731" s="131"/>
      <c r="BA731" s="131"/>
      <c r="BB731" s="131"/>
      <c r="BC731" s="131"/>
      <c r="BD731" s="131"/>
      <c r="BE731" s="131"/>
      <c r="BF731" s="131"/>
    </row>
    <row r="732" spans="25:58">
      <c r="Y732" s="131"/>
      <c r="Z732" s="131"/>
      <c r="AA732" s="131"/>
      <c r="AB732" s="131"/>
      <c r="AC732" s="131"/>
      <c r="AD732" s="131"/>
      <c r="AE732" s="131"/>
      <c r="AF732" s="131"/>
      <c r="AG732" s="131"/>
      <c r="AH732" s="131"/>
      <c r="AI732" s="131"/>
      <c r="AJ732" s="131"/>
      <c r="AK732" s="131"/>
      <c r="AL732" s="131"/>
      <c r="AM732" s="131"/>
      <c r="AN732" s="131"/>
      <c r="AO732" s="131"/>
      <c r="AP732" s="131"/>
      <c r="AQ732" s="131"/>
      <c r="AR732" s="131"/>
      <c r="AS732" s="131"/>
      <c r="AT732" s="131"/>
      <c r="AU732" s="131"/>
      <c r="AV732" s="131"/>
      <c r="AW732" s="131"/>
      <c r="AX732" s="131"/>
      <c r="AY732" s="131"/>
      <c r="AZ732" s="131"/>
      <c r="BA732" s="131"/>
      <c r="BB732" s="131"/>
      <c r="BC732" s="131"/>
      <c r="BD732" s="131"/>
      <c r="BE732" s="131"/>
      <c r="BF732" s="131"/>
    </row>
    <row r="733" spans="25:58">
      <c r="Y733" s="131"/>
      <c r="Z733" s="131"/>
      <c r="AA733" s="131"/>
      <c r="AB733" s="131"/>
      <c r="AC733" s="131"/>
      <c r="AD733" s="131"/>
      <c r="AE733" s="131"/>
      <c r="AF733" s="131"/>
      <c r="AG733" s="131"/>
      <c r="AH733" s="131"/>
      <c r="AI733" s="131"/>
      <c r="AJ733" s="131"/>
      <c r="AK733" s="131"/>
      <c r="AL733" s="131"/>
      <c r="AM733" s="131"/>
      <c r="AN733" s="131"/>
      <c r="AO733" s="131"/>
      <c r="AP733" s="131"/>
      <c r="AQ733" s="131"/>
      <c r="AR733" s="131"/>
      <c r="AS733" s="131"/>
      <c r="AT733" s="131"/>
      <c r="AU733" s="131"/>
      <c r="AV733" s="131"/>
      <c r="AW733" s="131"/>
      <c r="AX733" s="131"/>
      <c r="AY733" s="131"/>
      <c r="AZ733" s="131"/>
      <c r="BA733" s="131"/>
      <c r="BB733" s="131"/>
      <c r="BC733" s="131"/>
      <c r="BD733" s="131"/>
      <c r="BE733" s="131"/>
      <c r="BF733" s="131"/>
    </row>
    <row r="734" spans="25:58">
      <c r="Y734" s="131"/>
      <c r="Z734" s="131"/>
      <c r="AA734" s="131"/>
      <c r="AB734" s="131"/>
      <c r="AC734" s="131"/>
      <c r="AD734" s="131"/>
      <c r="AE734" s="131"/>
      <c r="AF734" s="131"/>
      <c r="AG734" s="131"/>
      <c r="AH734" s="131"/>
      <c r="AI734" s="131"/>
      <c r="AJ734" s="131"/>
      <c r="AK734" s="131"/>
      <c r="AL734" s="131"/>
      <c r="AM734" s="131"/>
      <c r="AN734" s="131"/>
      <c r="AO734" s="131"/>
      <c r="AP734" s="131"/>
      <c r="AQ734" s="131"/>
      <c r="AR734" s="131"/>
      <c r="AS734" s="131"/>
      <c r="AT734" s="131"/>
      <c r="AU734" s="131"/>
      <c r="AV734" s="131"/>
      <c r="AW734" s="131"/>
      <c r="AX734" s="131"/>
      <c r="AY734" s="131"/>
      <c r="AZ734" s="131"/>
      <c r="BA734" s="131"/>
      <c r="BB734" s="131"/>
      <c r="BC734" s="131"/>
      <c r="BD734" s="131"/>
      <c r="BE734" s="131"/>
      <c r="BF734" s="131"/>
    </row>
    <row r="735" spans="25:58">
      <c r="Y735" s="131"/>
      <c r="Z735" s="131"/>
      <c r="AA735" s="131"/>
      <c r="AB735" s="131"/>
      <c r="AC735" s="131"/>
      <c r="AD735" s="131"/>
      <c r="AE735" s="131"/>
      <c r="AF735" s="131"/>
      <c r="AG735" s="131"/>
      <c r="AH735" s="131"/>
      <c r="AI735" s="131"/>
      <c r="AJ735" s="131"/>
      <c r="AK735" s="131"/>
      <c r="AL735" s="131"/>
      <c r="AM735" s="131"/>
      <c r="AN735" s="131"/>
      <c r="AO735" s="131"/>
      <c r="AP735" s="131"/>
      <c r="AQ735" s="131"/>
      <c r="AR735" s="131"/>
      <c r="AS735" s="131"/>
      <c r="AT735" s="131"/>
      <c r="AU735" s="131"/>
      <c r="AV735" s="131"/>
      <c r="AW735" s="131"/>
      <c r="AX735" s="131"/>
      <c r="AY735" s="131"/>
      <c r="AZ735" s="131"/>
      <c r="BA735" s="131"/>
      <c r="BB735" s="131"/>
      <c r="BC735" s="131"/>
      <c r="BD735" s="131"/>
      <c r="BE735" s="131"/>
      <c r="BF735" s="131"/>
    </row>
    <row r="736" spans="25:58">
      <c r="Y736" s="131"/>
      <c r="Z736" s="131"/>
      <c r="AA736" s="131"/>
      <c r="AB736" s="131"/>
      <c r="AC736" s="131"/>
      <c r="AD736" s="131"/>
      <c r="AE736" s="131"/>
      <c r="AF736" s="131"/>
      <c r="AG736" s="131"/>
      <c r="AH736" s="131"/>
      <c r="AI736" s="131"/>
      <c r="AJ736" s="131"/>
      <c r="AK736" s="131"/>
      <c r="AL736" s="131"/>
      <c r="AM736" s="131"/>
      <c r="AN736" s="131"/>
      <c r="AO736" s="131"/>
      <c r="AP736" s="131"/>
      <c r="AQ736" s="131"/>
      <c r="AR736" s="131"/>
      <c r="AS736" s="131"/>
      <c r="AT736" s="131"/>
      <c r="AU736" s="131"/>
      <c r="AV736" s="131"/>
      <c r="AW736" s="131"/>
      <c r="AX736" s="131"/>
      <c r="AY736" s="131"/>
      <c r="AZ736" s="131"/>
      <c r="BA736" s="131"/>
      <c r="BB736" s="131"/>
      <c r="BC736" s="131"/>
      <c r="BD736" s="131"/>
      <c r="BE736" s="131"/>
      <c r="BF736" s="131"/>
    </row>
    <row r="737" spans="25:58">
      <c r="Y737" s="131"/>
      <c r="Z737" s="131"/>
      <c r="AA737" s="131"/>
      <c r="AB737" s="131"/>
      <c r="AC737" s="131"/>
      <c r="AD737" s="131"/>
      <c r="AE737" s="131"/>
      <c r="AF737" s="131"/>
      <c r="AG737" s="131"/>
      <c r="AH737" s="131"/>
      <c r="AI737" s="131"/>
      <c r="AJ737" s="131"/>
      <c r="AK737" s="131"/>
      <c r="AL737" s="131"/>
      <c r="AM737" s="131"/>
      <c r="AN737" s="131"/>
      <c r="AO737" s="131"/>
      <c r="AP737" s="131"/>
      <c r="AQ737" s="131"/>
      <c r="AR737" s="131"/>
      <c r="AS737" s="131"/>
      <c r="AT737" s="131"/>
      <c r="AU737" s="131"/>
      <c r="AV737" s="131"/>
      <c r="AW737" s="131"/>
      <c r="AX737" s="131"/>
      <c r="AY737" s="131"/>
      <c r="AZ737" s="131"/>
      <c r="BA737" s="131"/>
      <c r="BB737" s="131"/>
      <c r="BC737" s="131"/>
      <c r="BD737" s="131"/>
      <c r="BE737" s="131"/>
      <c r="BF737" s="131"/>
    </row>
    <row r="738" spans="25:58">
      <c r="Y738" s="131"/>
      <c r="Z738" s="131"/>
      <c r="AA738" s="131"/>
      <c r="AB738" s="131"/>
      <c r="AC738" s="131"/>
      <c r="AD738" s="131"/>
      <c r="AE738" s="131"/>
      <c r="AF738" s="131"/>
      <c r="AG738" s="131"/>
      <c r="AH738" s="131"/>
      <c r="AI738" s="131"/>
      <c r="AJ738" s="131"/>
      <c r="AK738" s="131"/>
      <c r="AL738" s="131"/>
      <c r="AM738" s="131"/>
      <c r="AN738" s="131"/>
      <c r="AO738" s="131"/>
      <c r="AP738" s="131"/>
      <c r="AQ738" s="131"/>
      <c r="AR738" s="131"/>
      <c r="AS738" s="131"/>
      <c r="AT738" s="131"/>
      <c r="AU738" s="131"/>
      <c r="AV738" s="131"/>
      <c r="AW738" s="131"/>
      <c r="AX738" s="131"/>
      <c r="AY738" s="131"/>
      <c r="AZ738" s="131"/>
      <c r="BA738" s="131"/>
      <c r="BB738" s="131"/>
      <c r="BC738" s="131"/>
      <c r="BD738" s="131"/>
      <c r="BE738" s="131"/>
      <c r="BF738" s="131"/>
    </row>
    <row r="739" spans="25:58">
      <c r="Y739" s="131"/>
      <c r="Z739" s="131"/>
      <c r="AA739" s="131"/>
      <c r="AB739" s="131"/>
      <c r="AC739" s="131"/>
      <c r="AD739" s="131"/>
      <c r="AE739" s="131"/>
      <c r="AF739" s="131"/>
      <c r="AG739" s="131"/>
      <c r="AH739" s="131"/>
      <c r="AI739" s="131"/>
      <c r="AJ739" s="131"/>
      <c r="AK739" s="131"/>
      <c r="AL739" s="131"/>
      <c r="AM739" s="131"/>
      <c r="AN739" s="131"/>
      <c r="AO739" s="131"/>
      <c r="AP739" s="131"/>
      <c r="AQ739" s="131"/>
      <c r="AR739" s="131"/>
      <c r="AS739" s="131"/>
      <c r="AT739" s="131"/>
      <c r="AU739" s="131"/>
      <c r="AV739" s="131"/>
      <c r="AW739" s="131"/>
      <c r="AX739" s="131"/>
      <c r="AY739" s="131"/>
      <c r="AZ739" s="131"/>
      <c r="BA739" s="131"/>
      <c r="BB739" s="131"/>
      <c r="BC739" s="131"/>
      <c r="BD739" s="131"/>
      <c r="BE739" s="131"/>
      <c r="BF739" s="131"/>
    </row>
    <row r="740" spans="25:58">
      <c r="Y740" s="131"/>
      <c r="Z740" s="131"/>
      <c r="AA740" s="131"/>
      <c r="AB740" s="131"/>
      <c r="AC740" s="131"/>
      <c r="AD740" s="131"/>
      <c r="AE740" s="131"/>
      <c r="AF740" s="131"/>
      <c r="AG740" s="131"/>
      <c r="AH740" s="131"/>
      <c r="AI740" s="131"/>
      <c r="AJ740" s="131"/>
      <c r="AK740" s="131"/>
      <c r="AL740" s="131"/>
      <c r="AM740" s="131"/>
      <c r="AN740" s="131"/>
      <c r="AO740" s="131"/>
      <c r="AP740" s="131"/>
      <c r="AQ740" s="131"/>
      <c r="AR740" s="131"/>
      <c r="AS740" s="131"/>
      <c r="AT740" s="131"/>
      <c r="AU740" s="131"/>
      <c r="AV740" s="131"/>
      <c r="AW740" s="131"/>
      <c r="AX740" s="131"/>
      <c r="AY740" s="131"/>
      <c r="AZ740" s="131"/>
      <c r="BA740" s="131"/>
      <c r="BB740" s="131"/>
      <c r="BC740" s="131"/>
      <c r="BD740" s="131"/>
      <c r="BE740" s="131"/>
      <c r="BF740" s="131"/>
    </row>
    <row r="741" spans="25:58">
      <c r="Y741" s="131"/>
      <c r="Z741" s="131"/>
      <c r="AA741" s="131"/>
      <c r="AB741" s="131"/>
      <c r="AC741" s="131"/>
      <c r="AD741" s="131"/>
      <c r="AE741" s="131"/>
      <c r="AF741" s="131"/>
      <c r="AG741" s="131"/>
      <c r="AH741" s="131"/>
      <c r="AI741" s="131"/>
      <c r="AJ741" s="131"/>
      <c r="AK741" s="131"/>
      <c r="AL741" s="131"/>
      <c r="AM741" s="131"/>
      <c r="AN741" s="131"/>
      <c r="AO741" s="131"/>
      <c r="AP741" s="131"/>
      <c r="AQ741" s="131"/>
      <c r="AR741" s="131"/>
      <c r="AS741" s="131"/>
      <c r="AT741" s="131"/>
      <c r="AU741" s="131"/>
      <c r="AV741" s="131"/>
      <c r="AW741" s="131"/>
      <c r="AX741" s="131"/>
      <c r="AY741" s="131"/>
      <c r="AZ741" s="131"/>
      <c r="BA741" s="131"/>
      <c r="BB741" s="131"/>
      <c r="BC741" s="131"/>
      <c r="BD741" s="131"/>
      <c r="BE741" s="131"/>
      <c r="BF741" s="131"/>
    </row>
    <row r="742" spans="25:58">
      <c r="Y742" s="131"/>
      <c r="Z742" s="131"/>
      <c r="AA742" s="131"/>
      <c r="AB742" s="131"/>
      <c r="AC742" s="131"/>
      <c r="AD742" s="131"/>
      <c r="AE742" s="131"/>
      <c r="AF742" s="131"/>
      <c r="AG742" s="131"/>
      <c r="AH742" s="131"/>
      <c r="AI742" s="131"/>
      <c r="AJ742" s="131"/>
      <c r="AK742" s="131"/>
      <c r="AL742" s="131"/>
      <c r="AM742" s="131"/>
      <c r="AN742" s="131"/>
      <c r="AO742" s="131"/>
      <c r="AP742" s="131"/>
      <c r="AQ742" s="131"/>
      <c r="AR742" s="131"/>
      <c r="AS742" s="131"/>
      <c r="AT742" s="131"/>
      <c r="AU742" s="131"/>
      <c r="AV742" s="131"/>
      <c r="AW742" s="131"/>
      <c r="AX742" s="131"/>
      <c r="AY742" s="131"/>
      <c r="AZ742" s="131"/>
      <c r="BA742" s="131"/>
      <c r="BB742" s="131"/>
      <c r="BC742" s="131"/>
      <c r="BD742" s="131"/>
      <c r="BE742" s="131"/>
      <c r="BF742" s="131"/>
    </row>
    <row r="743" spans="25:58">
      <c r="Y743" s="131"/>
      <c r="Z743" s="131"/>
      <c r="AA743" s="131"/>
      <c r="AB743" s="131"/>
      <c r="AC743" s="131"/>
      <c r="AD743" s="131"/>
      <c r="AE743" s="131"/>
      <c r="AF743" s="131"/>
      <c r="AG743" s="131"/>
      <c r="AH743" s="131"/>
      <c r="AI743" s="131"/>
      <c r="AJ743" s="131"/>
      <c r="AK743" s="131"/>
      <c r="AL743" s="131"/>
      <c r="AM743" s="131"/>
      <c r="AN743" s="131"/>
      <c r="AO743" s="131"/>
      <c r="AP743" s="131"/>
      <c r="AQ743" s="131"/>
      <c r="AR743" s="131"/>
      <c r="AS743" s="131"/>
      <c r="AT743" s="131"/>
      <c r="AU743" s="131"/>
      <c r="AV743" s="131"/>
      <c r="AW743" s="131"/>
      <c r="AX743" s="131"/>
      <c r="AY743" s="131"/>
      <c r="AZ743" s="131"/>
      <c r="BA743" s="131"/>
      <c r="BB743" s="131"/>
      <c r="BC743" s="131"/>
      <c r="BD743" s="131"/>
      <c r="BE743" s="131"/>
      <c r="BF743" s="131"/>
    </row>
    <row r="744" spans="25:58">
      <c r="Y744" s="131"/>
      <c r="Z744" s="131"/>
      <c r="AA744" s="131"/>
      <c r="AB744" s="131"/>
      <c r="AC744" s="131"/>
      <c r="AD744" s="131"/>
      <c r="AE744" s="131"/>
      <c r="AF744" s="131"/>
      <c r="AG744" s="131"/>
      <c r="AH744" s="131"/>
      <c r="AI744" s="131"/>
      <c r="AJ744" s="131"/>
      <c r="AK744" s="131"/>
      <c r="AL744" s="131"/>
      <c r="AM744" s="131"/>
      <c r="AN744" s="131"/>
      <c r="AO744" s="131"/>
      <c r="AP744" s="131"/>
      <c r="AQ744" s="131"/>
      <c r="AR744" s="131"/>
      <c r="AS744" s="131"/>
      <c r="AT744" s="131"/>
      <c r="AU744" s="131"/>
      <c r="AV744" s="131"/>
      <c r="AW744" s="131"/>
      <c r="AX744" s="131"/>
      <c r="AY744" s="131"/>
      <c r="AZ744" s="131"/>
      <c r="BA744" s="131"/>
      <c r="BB744" s="131"/>
      <c r="BC744" s="131"/>
      <c r="BD744" s="131"/>
      <c r="BE744" s="131"/>
      <c r="BF744" s="131"/>
    </row>
    <row r="745" spans="25:58">
      <c r="Y745" s="131"/>
      <c r="Z745" s="131"/>
      <c r="AA745" s="131"/>
      <c r="AB745" s="131"/>
      <c r="AC745" s="131"/>
      <c r="AD745" s="131"/>
      <c r="AE745" s="131"/>
      <c r="AF745" s="131"/>
      <c r="AG745" s="131"/>
      <c r="AH745" s="131"/>
      <c r="AI745" s="131"/>
      <c r="AJ745" s="131"/>
      <c r="AK745" s="131"/>
      <c r="AL745" s="131"/>
      <c r="AM745" s="131"/>
      <c r="AN745" s="131"/>
      <c r="AO745" s="131"/>
      <c r="AP745" s="131"/>
      <c r="AQ745" s="131"/>
      <c r="AR745" s="131"/>
      <c r="AS745" s="131"/>
      <c r="AT745" s="131"/>
      <c r="AU745" s="131"/>
      <c r="AV745" s="131"/>
      <c r="AW745" s="131"/>
      <c r="AX745" s="131"/>
      <c r="AY745" s="131"/>
      <c r="AZ745" s="131"/>
      <c r="BA745" s="131"/>
      <c r="BB745" s="131"/>
      <c r="BC745" s="131"/>
      <c r="BD745" s="131"/>
      <c r="BE745" s="131"/>
      <c r="BF745" s="131"/>
    </row>
    <row r="746" spans="25:58">
      <c r="Y746" s="131"/>
      <c r="Z746" s="131"/>
      <c r="AA746" s="131"/>
      <c r="AB746" s="131"/>
      <c r="AC746" s="131"/>
      <c r="AD746" s="131"/>
      <c r="AE746" s="131"/>
      <c r="AF746" s="131"/>
      <c r="AG746" s="131"/>
      <c r="AH746" s="131"/>
      <c r="AI746" s="131"/>
      <c r="AJ746" s="131"/>
      <c r="AK746" s="131"/>
      <c r="AL746" s="131"/>
      <c r="AM746" s="131"/>
      <c r="AN746" s="131"/>
      <c r="AO746" s="131"/>
      <c r="AP746" s="131"/>
      <c r="AQ746" s="131"/>
      <c r="AR746" s="131"/>
      <c r="AS746" s="131"/>
      <c r="AT746" s="131"/>
      <c r="AU746" s="131"/>
      <c r="AV746" s="131"/>
      <c r="AW746" s="131"/>
      <c r="AX746" s="131"/>
      <c r="AY746" s="131"/>
      <c r="AZ746" s="131"/>
      <c r="BA746" s="131"/>
      <c r="BB746" s="131"/>
      <c r="BC746" s="131"/>
      <c r="BD746" s="131"/>
      <c r="BE746" s="131"/>
      <c r="BF746" s="131"/>
    </row>
    <row r="747" spans="25:58">
      <c r="Y747" s="131"/>
      <c r="Z747" s="131"/>
      <c r="AA747" s="131"/>
      <c r="AB747" s="131"/>
      <c r="AC747" s="131"/>
      <c r="AD747" s="131"/>
      <c r="AE747" s="131"/>
      <c r="AF747" s="131"/>
      <c r="AG747" s="131"/>
      <c r="AH747" s="131"/>
      <c r="AI747" s="131"/>
      <c r="AJ747" s="131"/>
      <c r="AK747" s="131"/>
      <c r="AL747" s="131"/>
      <c r="AM747" s="131"/>
      <c r="AN747" s="131"/>
      <c r="AO747" s="131"/>
      <c r="AP747" s="131"/>
      <c r="AQ747" s="131"/>
      <c r="AR747" s="131"/>
      <c r="AS747" s="131"/>
      <c r="AT747" s="131"/>
      <c r="AU747" s="131"/>
      <c r="AV747" s="131"/>
      <c r="AW747" s="131"/>
      <c r="AX747" s="131"/>
      <c r="AY747" s="131"/>
      <c r="AZ747" s="131"/>
      <c r="BA747" s="131"/>
      <c r="BB747" s="131"/>
      <c r="BC747" s="131"/>
      <c r="BD747" s="131"/>
      <c r="BE747" s="131"/>
      <c r="BF747" s="131"/>
    </row>
    <row r="748" spans="25:58">
      <c r="Y748" s="131"/>
      <c r="Z748" s="131"/>
      <c r="AA748" s="131"/>
      <c r="AB748" s="131"/>
      <c r="AC748" s="131"/>
      <c r="AD748" s="131"/>
      <c r="AE748" s="131"/>
      <c r="AF748" s="131"/>
      <c r="AG748" s="131"/>
      <c r="AH748" s="131"/>
      <c r="AI748" s="131"/>
      <c r="AJ748" s="131"/>
      <c r="AK748" s="131"/>
      <c r="AL748" s="131"/>
      <c r="AM748" s="131"/>
      <c r="AN748" s="131"/>
      <c r="AO748" s="131"/>
      <c r="AP748" s="131"/>
      <c r="AQ748" s="131"/>
      <c r="AR748" s="131"/>
      <c r="AS748" s="131"/>
      <c r="AT748" s="131"/>
      <c r="AU748" s="131"/>
      <c r="AV748" s="131"/>
      <c r="AW748" s="131"/>
      <c r="AX748" s="131"/>
      <c r="AY748" s="131"/>
      <c r="AZ748" s="131"/>
      <c r="BA748" s="131"/>
      <c r="BB748" s="131"/>
      <c r="BC748" s="131"/>
      <c r="BD748" s="131"/>
      <c r="BE748" s="131"/>
      <c r="BF748" s="131"/>
    </row>
    <row r="749" spans="25:58">
      <c r="Y749" s="131"/>
      <c r="Z749" s="131"/>
      <c r="AA749" s="131"/>
      <c r="AB749" s="131"/>
      <c r="AC749" s="131"/>
      <c r="AD749" s="131"/>
      <c r="AE749" s="131"/>
      <c r="AF749" s="131"/>
      <c r="AG749" s="131"/>
      <c r="AH749" s="131"/>
      <c r="AI749" s="131"/>
      <c r="AJ749" s="131"/>
      <c r="AK749" s="131"/>
      <c r="AL749" s="131"/>
      <c r="AM749" s="131"/>
      <c r="AN749" s="131"/>
      <c r="AO749" s="131"/>
      <c r="AP749" s="131"/>
      <c r="AQ749" s="131"/>
      <c r="AR749" s="131"/>
      <c r="AS749" s="131"/>
      <c r="AT749" s="131"/>
      <c r="AU749" s="131"/>
      <c r="AV749" s="131"/>
      <c r="AW749" s="131"/>
      <c r="AX749" s="131"/>
      <c r="AY749" s="131"/>
      <c r="AZ749" s="131"/>
      <c r="BA749" s="131"/>
      <c r="BB749" s="131"/>
      <c r="BC749" s="131"/>
      <c r="BD749" s="131"/>
      <c r="BE749" s="131"/>
      <c r="BF749" s="131"/>
    </row>
    <row r="750" spans="25:58">
      <c r="Y750" s="131"/>
      <c r="Z750" s="131"/>
      <c r="AA750" s="131"/>
      <c r="AB750" s="131"/>
      <c r="AC750" s="131"/>
      <c r="AD750" s="131"/>
      <c r="AE750" s="131"/>
      <c r="AF750" s="131"/>
      <c r="AG750" s="131"/>
      <c r="AH750" s="131"/>
      <c r="AI750" s="131"/>
      <c r="AJ750" s="131"/>
      <c r="AK750" s="131"/>
      <c r="AL750" s="131"/>
      <c r="AM750" s="131"/>
      <c r="AN750" s="131"/>
      <c r="AO750" s="131"/>
      <c r="AP750" s="131"/>
      <c r="AQ750" s="131"/>
      <c r="AR750" s="131"/>
      <c r="AS750" s="131"/>
      <c r="AT750" s="131"/>
      <c r="AU750" s="131"/>
      <c r="AV750" s="131"/>
      <c r="AW750" s="131"/>
      <c r="AX750" s="131"/>
      <c r="AY750" s="131"/>
      <c r="AZ750" s="131"/>
      <c r="BA750" s="131"/>
      <c r="BB750" s="131"/>
      <c r="BC750" s="131"/>
      <c r="BD750" s="131"/>
      <c r="BE750" s="131"/>
      <c r="BF750" s="131"/>
    </row>
    <row r="751" spans="25:58">
      <c r="Y751" s="131"/>
      <c r="Z751" s="131"/>
      <c r="AA751" s="131"/>
      <c r="AB751" s="131"/>
      <c r="AC751" s="131"/>
      <c r="AD751" s="131"/>
      <c r="AE751" s="131"/>
      <c r="AF751" s="131"/>
      <c r="AG751" s="131"/>
      <c r="AH751" s="131"/>
      <c r="AI751" s="131"/>
      <c r="AJ751" s="131"/>
      <c r="AK751" s="131"/>
      <c r="AL751" s="131"/>
      <c r="AM751" s="131"/>
      <c r="AN751" s="131"/>
      <c r="AO751" s="131"/>
      <c r="AP751" s="131"/>
      <c r="AQ751" s="131"/>
      <c r="AR751" s="131"/>
      <c r="AS751" s="131"/>
      <c r="AT751" s="131"/>
      <c r="AU751" s="131"/>
      <c r="AV751" s="131"/>
      <c r="AW751" s="131"/>
      <c r="AX751" s="131"/>
      <c r="AY751" s="131"/>
      <c r="AZ751" s="131"/>
      <c r="BA751" s="131"/>
      <c r="BB751" s="131"/>
      <c r="BC751" s="131"/>
      <c r="BD751" s="131"/>
      <c r="BE751" s="131"/>
      <c r="BF751" s="131"/>
    </row>
    <row r="752" spans="25:58">
      <c r="Y752" s="131"/>
      <c r="Z752" s="131"/>
      <c r="AA752" s="131"/>
      <c r="AB752" s="131"/>
      <c r="AC752" s="131"/>
      <c r="AD752" s="131"/>
      <c r="AE752" s="131"/>
      <c r="AF752" s="131"/>
      <c r="AG752" s="131"/>
      <c r="AH752" s="131"/>
      <c r="AI752" s="131"/>
      <c r="AJ752" s="131"/>
      <c r="AK752" s="131"/>
      <c r="AL752" s="131"/>
      <c r="AM752" s="131"/>
      <c r="AN752" s="131"/>
      <c r="AO752" s="131"/>
      <c r="AP752" s="131"/>
      <c r="AQ752" s="131"/>
      <c r="AR752" s="131"/>
      <c r="AS752" s="131"/>
      <c r="AT752" s="131"/>
      <c r="AU752" s="131"/>
      <c r="AV752" s="131"/>
      <c r="AW752" s="131"/>
      <c r="AX752" s="131"/>
      <c r="AY752" s="131"/>
      <c r="AZ752" s="131"/>
      <c r="BA752" s="131"/>
      <c r="BB752" s="131"/>
      <c r="BC752" s="131"/>
      <c r="BD752" s="131"/>
      <c r="BE752" s="131"/>
      <c r="BF752" s="131"/>
    </row>
    <row r="753" spans="25:58">
      <c r="Y753" s="131"/>
      <c r="Z753" s="131"/>
      <c r="AA753" s="131"/>
      <c r="AB753" s="131"/>
      <c r="AC753" s="131"/>
      <c r="AD753" s="131"/>
      <c r="AE753" s="131"/>
      <c r="AF753" s="131"/>
      <c r="AG753" s="131"/>
      <c r="AH753" s="131"/>
      <c r="AI753" s="131"/>
      <c r="AJ753" s="131"/>
      <c r="AK753" s="131"/>
      <c r="AL753" s="131"/>
      <c r="AM753" s="131"/>
      <c r="AN753" s="131"/>
      <c r="AO753" s="131"/>
      <c r="AP753" s="131"/>
      <c r="AQ753" s="131"/>
      <c r="AR753" s="131"/>
      <c r="AS753" s="131"/>
      <c r="AT753" s="131"/>
      <c r="AU753" s="131"/>
      <c r="AV753" s="131"/>
      <c r="AW753" s="131"/>
      <c r="AX753" s="131"/>
      <c r="AY753" s="131"/>
      <c r="AZ753" s="131"/>
      <c r="BA753" s="131"/>
      <c r="BB753" s="131"/>
      <c r="BC753" s="131"/>
      <c r="BD753" s="131"/>
      <c r="BE753" s="131"/>
      <c r="BF753" s="131"/>
    </row>
    <row r="754" spans="25:58">
      <c r="Y754" s="131"/>
      <c r="Z754" s="131"/>
      <c r="AA754" s="131"/>
      <c r="AB754" s="131"/>
      <c r="AC754" s="131"/>
      <c r="AD754" s="131"/>
      <c r="AE754" s="131"/>
      <c r="AF754" s="131"/>
      <c r="AG754" s="131"/>
      <c r="AH754" s="131"/>
      <c r="AI754" s="131"/>
      <c r="AJ754" s="131"/>
      <c r="AK754" s="131"/>
      <c r="AL754" s="131"/>
      <c r="AM754" s="131"/>
      <c r="AN754" s="131"/>
      <c r="AO754" s="131"/>
      <c r="AP754" s="131"/>
      <c r="AQ754" s="131"/>
      <c r="AR754" s="131"/>
      <c r="AS754" s="131"/>
      <c r="AT754" s="131"/>
      <c r="AU754" s="131"/>
      <c r="AV754" s="131"/>
      <c r="AW754" s="131"/>
      <c r="AX754" s="131"/>
      <c r="AY754" s="131"/>
      <c r="AZ754" s="131"/>
      <c r="BA754" s="131"/>
      <c r="BB754" s="131"/>
      <c r="BC754" s="131"/>
      <c r="BD754" s="131"/>
      <c r="BE754" s="131"/>
      <c r="BF754" s="131"/>
    </row>
    <row r="755" spans="25:58">
      <c r="Y755" s="131"/>
      <c r="Z755" s="131"/>
      <c r="AA755" s="131"/>
      <c r="AB755" s="131"/>
      <c r="AC755" s="131"/>
      <c r="AD755" s="131"/>
      <c r="AE755" s="131"/>
      <c r="AF755" s="131"/>
      <c r="AG755" s="131"/>
      <c r="AH755" s="131"/>
      <c r="AI755" s="131"/>
      <c r="AJ755" s="131"/>
      <c r="AK755" s="131"/>
      <c r="AL755" s="131"/>
      <c r="AM755" s="131"/>
      <c r="AN755" s="131"/>
      <c r="AO755" s="131"/>
      <c r="AP755" s="131"/>
      <c r="AQ755" s="131"/>
      <c r="AR755" s="131"/>
      <c r="AS755" s="131"/>
      <c r="AT755" s="131"/>
      <c r="AU755" s="131"/>
      <c r="AV755" s="131"/>
      <c r="AW755" s="131"/>
      <c r="AX755" s="131"/>
      <c r="AY755" s="131"/>
      <c r="AZ755" s="131"/>
      <c r="BA755" s="131"/>
      <c r="BB755" s="131"/>
      <c r="BC755" s="131"/>
      <c r="BD755" s="131"/>
      <c r="BE755" s="131"/>
      <c r="BF755" s="131"/>
    </row>
    <row r="756" spans="25:58">
      <c r="Y756" s="131"/>
      <c r="Z756" s="131"/>
      <c r="AA756" s="131"/>
      <c r="AB756" s="131"/>
      <c r="AC756" s="131"/>
      <c r="AD756" s="131"/>
      <c r="AE756" s="131"/>
      <c r="AF756" s="131"/>
      <c r="AG756" s="131"/>
      <c r="AH756" s="131"/>
      <c r="AI756" s="131"/>
      <c r="AJ756" s="131"/>
      <c r="AK756" s="131"/>
      <c r="AL756" s="131"/>
      <c r="AM756" s="131"/>
      <c r="AN756" s="131"/>
      <c r="AO756" s="131"/>
      <c r="AP756" s="131"/>
      <c r="AQ756" s="131"/>
      <c r="AR756" s="131"/>
      <c r="AS756" s="131"/>
      <c r="AT756" s="131"/>
      <c r="AU756" s="131"/>
      <c r="AV756" s="131"/>
      <c r="AW756" s="131"/>
      <c r="AX756" s="131"/>
      <c r="AY756" s="131"/>
      <c r="AZ756" s="131"/>
      <c r="BA756" s="131"/>
      <c r="BB756" s="131"/>
      <c r="BC756" s="131"/>
      <c r="BD756" s="131"/>
      <c r="BE756" s="131"/>
      <c r="BF756" s="131"/>
    </row>
    <row r="757" spans="25:58">
      <c r="Y757" s="131"/>
      <c r="Z757" s="131"/>
      <c r="AA757" s="131"/>
      <c r="AB757" s="131"/>
      <c r="AC757" s="131"/>
      <c r="AD757" s="131"/>
      <c r="AE757" s="131"/>
      <c r="AF757" s="131"/>
      <c r="AG757" s="131"/>
      <c r="AH757" s="131"/>
      <c r="AI757" s="131"/>
      <c r="AJ757" s="131"/>
      <c r="AK757" s="131"/>
      <c r="AL757" s="131"/>
      <c r="AM757" s="131"/>
      <c r="AN757" s="131"/>
      <c r="AO757" s="131"/>
      <c r="AP757" s="131"/>
      <c r="AQ757" s="131"/>
      <c r="AR757" s="131"/>
      <c r="AS757" s="131"/>
      <c r="AT757" s="131"/>
      <c r="AU757" s="131"/>
      <c r="AV757" s="131"/>
      <c r="AW757" s="131"/>
      <c r="AX757" s="131"/>
      <c r="AY757" s="131"/>
      <c r="AZ757" s="131"/>
      <c r="BA757" s="131"/>
      <c r="BB757" s="131"/>
      <c r="BC757" s="131"/>
      <c r="BD757" s="131"/>
      <c r="BE757" s="131"/>
      <c r="BF757" s="131"/>
    </row>
    <row r="758" spans="25:58">
      <c r="Y758" s="131"/>
      <c r="Z758" s="131"/>
      <c r="AA758" s="131"/>
      <c r="AB758" s="131"/>
      <c r="AC758" s="131"/>
      <c r="AD758" s="131"/>
      <c r="AE758" s="131"/>
      <c r="AF758" s="131"/>
      <c r="AG758" s="131"/>
      <c r="AH758" s="131"/>
      <c r="AI758" s="131"/>
      <c r="AJ758" s="131"/>
      <c r="AK758" s="131"/>
      <c r="AL758" s="131"/>
      <c r="AM758" s="131"/>
      <c r="AN758" s="131"/>
      <c r="AO758" s="131"/>
      <c r="AP758" s="131"/>
      <c r="AQ758" s="131"/>
      <c r="AR758" s="131"/>
      <c r="AS758" s="131"/>
      <c r="AT758" s="131"/>
      <c r="AU758" s="131"/>
      <c r="AV758" s="131"/>
      <c r="AW758" s="131"/>
      <c r="AX758" s="131"/>
      <c r="AY758" s="131"/>
      <c r="AZ758" s="131"/>
      <c r="BA758" s="131"/>
      <c r="BB758" s="131"/>
      <c r="BC758" s="131"/>
      <c r="BD758" s="131"/>
      <c r="BE758" s="131"/>
      <c r="BF758" s="131"/>
    </row>
    <row r="759" spans="25:58">
      <c r="Y759" s="131"/>
      <c r="Z759" s="131"/>
      <c r="AA759" s="131"/>
      <c r="AB759" s="131"/>
      <c r="AC759" s="131"/>
      <c r="AD759" s="131"/>
      <c r="AE759" s="131"/>
      <c r="AF759" s="131"/>
      <c r="AG759" s="131"/>
      <c r="AH759" s="131"/>
      <c r="AI759" s="131"/>
      <c r="AJ759" s="131"/>
      <c r="AK759" s="131"/>
      <c r="AL759" s="131"/>
      <c r="AM759" s="131"/>
      <c r="AN759" s="131"/>
      <c r="AO759" s="131"/>
      <c r="AP759" s="131"/>
      <c r="AQ759" s="131"/>
      <c r="AR759" s="131"/>
      <c r="AS759" s="131"/>
      <c r="AT759" s="131"/>
      <c r="AU759" s="131"/>
      <c r="AV759" s="131"/>
      <c r="AW759" s="131"/>
      <c r="AX759" s="131"/>
      <c r="AY759" s="131"/>
      <c r="AZ759" s="131"/>
      <c r="BA759" s="131"/>
      <c r="BB759" s="131"/>
      <c r="BC759" s="131"/>
      <c r="BD759" s="131"/>
      <c r="BE759" s="131"/>
      <c r="BF759" s="131"/>
    </row>
    <row r="760" spans="25:58">
      <c r="Y760" s="131"/>
      <c r="Z760" s="131"/>
      <c r="AA760" s="131"/>
      <c r="AB760" s="131"/>
      <c r="AC760" s="131"/>
      <c r="AD760" s="131"/>
      <c r="AE760" s="131"/>
      <c r="AF760" s="131"/>
      <c r="AG760" s="131"/>
      <c r="AH760" s="131"/>
      <c r="AI760" s="131"/>
      <c r="AJ760" s="131"/>
      <c r="AK760" s="131"/>
      <c r="AL760" s="131"/>
      <c r="AM760" s="131"/>
      <c r="AN760" s="131"/>
      <c r="AO760" s="131"/>
      <c r="AP760" s="131"/>
      <c r="AQ760" s="131"/>
      <c r="AR760" s="131"/>
      <c r="AS760" s="131"/>
      <c r="AT760" s="131"/>
      <c r="AU760" s="131"/>
      <c r="AV760" s="131"/>
      <c r="AW760" s="131"/>
      <c r="AX760" s="131"/>
      <c r="AY760" s="131"/>
      <c r="AZ760" s="131"/>
      <c r="BA760" s="131"/>
      <c r="BB760" s="131"/>
      <c r="BC760" s="131"/>
      <c r="BD760" s="131"/>
      <c r="BE760" s="131"/>
      <c r="BF760" s="131"/>
    </row>
    <row r="761" spans="25:58">
      <c r="Y761" s="131"/>
      <c r="Z761" s="131"/>
      <c r="AA761" s="131"/>
      <c r="AB761" s="131"/>
      <c r="AC761" s="131"/>
      <c r="AD761" s="131"/>
      <c r="AE761" s="131"/>
      <c r="AF761" s="131"/>
      <c r="AG761" s="131"/>
      <c r="AH761" s="131"/>
      <c r="AI761" s="131"/>
      <c r="AJ761" s="131"/>
      <c r="AK761" s="131"/>
      <c r="AL761" s="131"/>
      <c r="AM761" s="131"/>
      <c r="AN761" s="131"/>
      <c r="AO761" s="131"/>
      <c r="AP761" s="131"/>
      <c r="AQ761" s="131"/>
      <c r="AR761" s="131"/>
      <c r="AS761" s="131"/>
      <c r="AT761" s="131"/>
      <c r="AU761" s="131"/>
      <c r="AV761" s="131"/>
      <c r="AW761" s="131"/>
      <c r="AX761" s="131"/>
      <c r="AY761" s="131"/>
      <c r="AZ761" s="131"/>
      <c r="BA761" s="131"/>
      <c r="BB761" s="131"/>
      <c r="BC761" s="131"/>
      <c r="BD761" s="131"/>
      <c r="BE761" s="131"/>
      <c r="BF761" s="131"/>
    </row>
    <row r="762" spans="25:58">
      <c r="Y762" s="131"/>
      <c r="Z762" s="131"/>
      <c r="AA762" s="131"/>
      <c r="AB762" s="131"/>
      <c r="AC762" s="131"/>
      <c r="AD762" s="131"/>
      <c r="AE762" s="131"/>
      <c r="AF762" s="131"/>
      <c r="AG762" s="131"/>
      <c r="AH762" s="131"/>
      <c r="AI762" s="131"/>
      <c r="AJ762" s="131"/>
      <c r="AK762" s="131"/>
      <c r="AL762" s="131"/>
      <c r="AM762" s="131"/>
      <c r="AN762" s="131"/>
      <c r="AO762" s="131"/>
      <c r="AP762" s="131"/>
      <c r="AQ762" s="131"/>
      <c r="AR762" s="131"/>
      <c r="AS762" s="131"/>
      <c r="AT762" s="131"/>
      <c r="AU762" s="131"/>
      <c r="AV762" s="131"/>
      <c r="AW762" s="131"/>
      <c r="AX762" s="131"/>
      <c r="AY762" s="131"/>
      <c r="AZ762" s="131"/>
      <c r="BA762" s="131"/>
      <c r="BB762" s="131"/>
      <c r="BC762" s="131"/>
      <c r="BD762" s="131"/>
      <c r="BE762" s="131"/>
      <c r="BF762" s="131"/>
    </row>
    <row r="763" spans="25:58">
      <c r="Y763" s="131"/>
      <c r="Z763" s="131"/>
      <c r="AA763" s="131"/>
      <c r="AB763" s="131"/>
      <c r="AC763" s="131"/>
      <c r="AD763" s="131"/>
      <c r="AE763" s="131"/>
      <c r="AF763" s="131"/>
      <c r="AG763" s="131"/>
      <c r="AH763" s="131"/>
      <c r="AI763" s="131"/>
      <c r="AJ763" s="131"/>
      <c r="AK763" s="131"/>
      <c r="AL763" s="131"/>
      <c r="AM763" s="131"/>
      <c r="AN763" s="131"/>
      <c r="AO763" s="131"/>
      <c r="AP763" s="131"/>
      <c r="AQ763" s="131"/>
      <c r="AR763" s="131"/>
      <c r="AS763" s="131"/>
      <c r="AT763" s="131"/>
      <c r="AU763" s="131"/>
      <c r="AV763" s="131"/>
      <c r="AW763" s="131"/>
      <c r="AX763" s="131"/>
      <c r="AY763" s="131"/>
      <c r="AZ763" s="131"/>
      <c r="BA763" s="131"/>
      <c r="BB763" s="131"/>
      <c r="BC763" s="131"/>
      <c r="BD763" s="131"/>
      <c r="BE763" s="131"/>
      <c r="BF763" s="131"/>
    </row>
    <row r="764" spans="25:58">
      <c r="Y764" s="131"/>
      <c r="Z764" s="131"/>
      <c r="AA764" s="131"/>
      <c r="AB764" s="131"/>
      <c r="AC764" s="131"/>
      <c r="AD764" s="131"/>
      <c r="AE764" s="131"/>
      <c r="AF764" s="131"/>
      <c r="AG764" s="131"/>
      <c r="AH764" s="131"/>
      <c r="AI764" s="131"/>
      <c r="AJ764" s="131"/>
      <c r="AK764" s="131"/>
      <c r="AL764" s="131"/>
      <c r="AM764" s="131"/>
      <c r="AN764" s="131"/>
      <c r="AO764" s="131"/>
      <c r="AP764" s="131"/>
      <c r="AQ764" s="131"/>
      <c r="AR764" s="131"/>
      <c r="AS764" s="131"/>
      <c r="AT764" s="131"/>
      <c r="AU764" s="131"/>
      <c r="AV764" s="131"/>
      <c r="AW764" s="131"/>
      <c r="AX764" s="131"/>
      <c r="AY764" s="131"/>
      <c r="AZ764" s="131"/>
      <c r="BA764" s="131"/>
      <c r="BB764" s="131"/>
      <c r="BC764" s="131"/>
      <c r="BD764" s="131"/>
      <c r="BE764" s="131"/>
      <c r="BF764" s="131"/>
    </row>
    <row r="765" spans="25:58">
      <c r="Y765" s="131"/>
      <c r="Z765" s="131"/>
      <c r="AA765" s="131"/>
      <c r="AB765" s="131"/>
      <c r="AC765" s="131"/>
      <c r="AD765" s="131"/>
      <c r="AE765" s="131"/>
      <c r="AF765" s="131"/>
      <c r="AG765" s="131"/>
      <c r="AH765" s="131"/>
      <c r="AI765" s="131"/>
      <c r="AJ765" s="131"/>
      <c r="AK765" s="131"/>
      <c r="AL765" s="131"/>
      <c r="AM765" s="131"/>
      <c r="AN765" s="131"/>
      <c r="AO765" s="131"/>
      <c r="AP765" s="131"/>
      <c r="AQ765" s="131"/>
      <c r="AR765" s="131"/>
      <c r="AS765" s="131"/>
      <c r="AT765" s="131"/>
      <c r="AU765" s="131"/>
      <c r="AV765" s="131"/>
      <c r="AW765" s="131"/>
      <c r="AX765" s="131"/>
      <c r="AY765" s="131"/>
      <c r="AZ765" s="131"/>
      <c r="BA765" s="131"/>
      <c r="BB765" s="131"/>
      <c r="BC765" s="131"/>
      <c r="BD765" s="131"/>
      <c r="BE765" s="131"/>
      <c r="BF765" s="131"/>
    </row>
    <row r="766" spans="25:58">
      <c r="Y766" s="131"/>
      <c r="Z766" s="131"/>
      <c r="AA766" s="131"/>
      <c r="AB766" s="131"/>
      <c r="AC766" s="131"/>
      <c r="AD766" s="131"/>
      <c r="AE766" s="131"/>
      <c r="AF766" s="131"/>
      <c r="AG766" s="131"/>
      <c r="AH766" s="131"/>
      <c r="AI766" s="131"/>
      <c r="AJ766" s="131"/>
      <c r="AK766" s="131"/>
      <c r="AL766" s="131"/>
      <c r="AM766" s="131"/>
      <c r="AN766" s="131"/>
      <c r="AO766" s="131"/>
      <c r="AP766" s="131"/>
      <c r="AQ766" s="131"/>
      <c r="AR766" s="131"/>
      <c r="AS766" s="131"/>
      <c r="AT766" s="131"/>
      <c r="AU766" s="131"/>
      <c r="AV766" s="131"/>
      <c r="AW766" s="131"/>
      <c r="AX766" s="131"/>
      <c r="AY766" s="131"/>
      <c r="AZ766" s="131"/>
      <c r="BA766" s="131"/>
      <c r="BB766" s="131"/>
      <c r="BC766" s="131"/>
      <c r="BD766" s="131"/>
      <c r="BE766" s="131"/>
      <c r="BF766" s="131"/>
    </row>
    <row r="767" spans="25:58">
      <c r="Y767" s="131"/>
      <c r="Z767" s="131"/>
      <c r="AA767" s="131"/>
      <c r="AB767" s="131"/>
      <c r="AC767" s="131"/>
      <c r="AD767" s="131"/>
      <c r="AE767" s="131"/>
      <c r="AF767" s="131"/>
      <c r="AG767" s="131"/>
      <c r="AH767" s="131"/>
      <c r="AI767" s="131"/>
      <c r="AJ767" s="131"/>
      <c r="AK767" s="131"/>
      <c r="AL767" s="131"/>
      <c r="AM767" s="131"/>
      <c r="AN767" s="131"/>
      <c r="AO767" s="131"/>
      <c r="AP767" s="131"/>
      <c r="AQ767" s="131"/>
      <c r="AR767" s="131"/>
      <c r="AS767" s="131"/>
      <c r="AT767" s="131"/>
      <c r="AU767" s="131"/>
      <c r="AV767" s="131"/>
      <c r="AW767" s="131"/>
      <c r="AX767" s="131"/>
      <c r="AY767" s="131"/>
      <c r="AZ767" s="131"/>
      <c r="BA767" s="131"/>
      <c r="BB767" s="131"/>
      <c r="BC767" s="131"/>
      <c r="BD767" s="131"/>
      <c r="BE767" s="131"/>
      <c r="BF767" s="131"/>
    </row>
    <row r="768" spans="25:58">
      <c r="Y768" s="131"/>
      <c r="Z768" s="131"/>
      <c r="AA768" s="131"/>
      <c r="AB768" s="131"/>
      <c r="AC768" s="131"/>
      <c r="AD768" s="131"/>
      <c r="AE768" s="131"/>
      <c r="AF768" s="131"/>
      <c r="AG768" s="131"/>
      <c r="AH768" s="131"/>
      <c r="AI768" s="131"/>
      <c r="AJ768" s="131"/>
      <c r="AK768" s="131"/>
      <c r="AL768" s="131"/>
      <c r="AM768" s="131"/>
      <c r="AN768" s="131"/>
      <c r="AO768" s="131"/>
      <c r="AP768" s="131"/>
      <c r="AQ768" s="131"/>
      <c r="AR768" s="131"/>
      <c r="AS768" s="131"/>
      <c r="AT768" s="131"/>
      <c r="AU768" s="131"/>
      <c r="AV768" s="131"/>
      <c r="AW768" s="131"/>
      <c r="AX768" s="131"/>
      <c r="AY768" s="131"/>
      <c r="AZ768" s="131"/>
      <c r="BA768" s="131"/>
      <c r="BB768" s="131"/>
      <c r="BC768" s="131"/>
      <c r="BD768" s="131"/>
      <c r="BE768" s="131"/>
      <c r="BF768" s="131"/>
    </row>
    <row r="769" spans="25:58">
      <c r="Y769" s="131"/>
      <c r="Z769" s="131"/>
      <c r="AA769" s="131"/>
      <c r="AB769" s="131"/>
      <c r="AC769" s="131"/>
      <c r="AD769" s="131"/>
      <c r="AE769" s="131"/>
      <c r="AF769" s="131"/>
      <c r="AG769" s="131"/>
      <c r="AH769" s="131"/>
      <c r="AI769" s="131"/>
      <c r="AJ769" s="131"/>
      <c r="AK769" s="131"/>
      <c r="AL769" s="131"/>
      <c r="AM769" s="131"/>
      <c r="AN769" s="131"/>
      <c r="AO769" s="131"/>
      <c r="AP769" s="131"/>
      <c r="AQ769" s="131"/>
      <c r="AR769" s="131"/>
      <c r="AS769" s="131"/>
      <c r="AT769" s="131"/>
      <c r="AU769" s="131"/>
      <c r="AV769" s="131"/>
      <c r="AW769" s="131"/>
      <c r="AX769" s="131"/>
      <c r="AY769" s="131"/>
      <c r="AZ769" s="131"/>
      <c r="BA769" s="131"/>
      <c r="BB769" s="131"/>
      <c r="BC769" s="131"/>
      <c r="BD769" s="131"/>
      <c r="BE769" s="131"/>
      <c r="BF769" s="131"/>
    </row>
    <row r="770" spans="25:58">
      <c r="Y770" s="131"/>
      <c r="Z770" s="131"/>
      <c r="AA770" s="131"/>
      <c r="AB770" s="131"/>
      <c r="AC770" s="131"/>
      <c r="AD770" s="131"/>
      <c r="AE770" s="131"/>
      <c r="AF770" s="131"/>
      <c r="AG770" s="131"/>
      <c r="AH770" s="131"/>
      <c r="AI770" s="131"/>
      <c r="AJ770" s="131"/>
      <c r="AK770" s="131"/>
      <c r="AL770" s="131"/>
      <c r="AM770" s="131"/>
      <c r="AN770" s="131"/>
      <c r="AO770" s="131"/>
      <c r="AP770" s="131"/>
      <c r="AQ770" s="131"/>
      <c r="AR770" s="131"/>
      <c r="AS770" s="131"/>
      <c r="AT770" s="131"/>
      <c r="AU770" s="131"/>
      <c r="AV770" s="131"/>
      <c r="AW770" s="131"/>
      <c r="AX770" s="131"/>
      <c r="AY770" s="131"/>
      <c r="AZ770" s="131"/>
      <c r="BA770" s="131"/>
      <c r="BB770" s="131"/>
      <c r="BC770" s="131"/>
      <c r="BD770" s="131"/>
      <c r="BE770" s="131"/>
      <c r="BF770" s="131"/>
    </row>
    <row r="771" spans="25:58">
      <c r="Y771" s="131"/>
      <c r="Z771" s="131"/>
      <c r="AA771" s="131"/>
      <c r="AB771" s="131"/>
      <c r="AC771" s="131"/>
      <c r="AD771" s="131"/>
      <c r="AE771" s="131"/>
      <c r="AF771" s="131"/>
      <c r="AG771" s="131"/>
      <c r="AH771" s="131"/>
      <c r="AI771" s="131"/>
      <c r="AJ771" s="131"/>
      <c r="AK771" s="131"/>
      <c r="AL771" s="131"/>
      <c r="AM771" s="131"/>
      <c r="AN771" s="131"/>
      <c r="AO771" s="131"/>
      <c r="AP771" s="131"/>
      <c r="AQ771" s="131"/>
      <c r="AR771" s="131"/>
      <c r="AS771" s="131"/>
      <c r="AT771" s="131"/>
      <c r="AU771" s="131"/>
      <c r="AV771" s="131"/>
      <c r="AW771" s="131"/>
      <c r="AX771" s="131"/>
      <c r="AY771" s="131"/>
      <c r="AZ771" s="131"/>
      <c r="BA771" s="131"/>
      <c r="BB771" s="131"/>
      <c r="BC771" s="131"/>
      <c r="BD771" s="131"/>
      <c r="BE771" s="131"/>
      <c r="BF771" s="131"/>
    </row>
    <row r="772" spans="25:58">
      <c r="Y772" s="131"/>
      <c r="Z772" s="131"/>
      <c r="AA772" s="131"/>
      <c r="AB772" s="131"/>
      <c r="AC772" s="131"/>
      <c r="AD772" s="131"/>
      <c r="AE772" s="131"/>
      <c r="AF772" s="131"/>
      <c r="AG772" s="131"/>
      <c r="AH772" s="131"/>
      <c r="AI772" s="131"/>
      <c r="AJ772" s="131"/>
      <c r="AK772" s="131"/>
      <c r="AL772" s="131"/>
      <c r="AM772" s="131"/>
      <c r="AN772" s="131"/>
      <c r="AO772" s="131"/>
      <c r="AP772" s="131"/>
      <c r="AQ772" s="131"/>
      <c r="AR772" s="131"/>
      <c r="AS772" s="131"/>
      <c r="AT772" s="131"/>
      <c r="AU772" s="131"/>
      <c r="AV772" s="131"/>
      <c r="AW772" s="131"/>
      <c r="AX772" s="131"/>
      <c r="AY772" s="131"/>
      <c r="AZ772" s="131"/>
      <c r="BA772" s="131"/>
      <c r="BB772" s="131"/>
      <c r="BC772" s="131"/>
      <c r="BD772" s="131"/>
      <c r="BE772" s="131"/>
      <c r="BF772" s="131"/>
    </row>
    <row r="773" spans="25:58">
      <c r="Y773" s="131"/>
      <c r="Z773" s="131"/>
      <c r="AA773" s="131"/>
      <c r="AB773" s="131"/>
      <c r="AC773" s="131"/>
      <c r="AD773" s="131"/>
      <c r="AE773" s="131"/>
      <c r="AF773" s="131"/>
      <c r="AG773" s="131"/>
      <c r="AH773" s="131"/>
      <c r="AI773" s="131"/>
      <c r="AJ773" s="131"/>
      <c r="AK773" s="131"/>
      <c r="AL773" s="131"/>
      <c r="AM773" s="131"/>
      <c r="AN773" s="131"/>
      <c r="AO773" s="131"/>
      <c r="AP773" s="131"/>
      <c r="AQ773" s="131"/>
      <c r="AR773" s="131"/>
      <c r="AS773" s="131"/>
      <c r="AT773" s="131"/>
      <c r="AU773" s="131"/>
      <c r="AV773" s="131"/>
      <c r="AW773" s="131"/>
      <c r="AX773" s="131"/>
      <c r="AY773" s="131"/>
      <c r="AZ773" s="131"/>
      <c r="BA773" s="131"/>
      <c r="BB773" s="131"/>
      <c r="BC773" s="131"/>
      <c r="BD773" s="131"/>
      <c r="BE773" s="131"/>
      <c r="BF773" s="131"/>
    </row>
    <row r="774" spans="25:58">
      <c r="Y774" s="131"/>
      <c r="Z774" s="131"/>
      <c r="AA774" s="131"/>
      <c r="AB774" s="131"/>
      <c r="AC774" s="131"/>
      <c r="AD774" s="131"/>
      <c r="AE774" s="131"/>
      <c r="AF774" s="131"/>
      <c r="AG774" s="131"/>
      <c r="AH774" s="131"/>
      <c r="AI774" s="131"/>
      <c r="AJ774" s="131"/>
      <c r="AK774" s="131"/>
      <c r="AL774" s="131"/>
      <c r="AM774" s="131"/>
      <c r="AN774" s="131"/>
      <c r="AO774" s="131"/>
      <c r="AP774" s="131"/>
      <c r="AQ774" s="131"/>
      <c r="AR774" s="131"/>
      <c r="AS774" s="131"/>
      <c r="AT774" s="131"/>
      <c r="AU774" s="131"/>
      <c r="AV774" s="131"/>
      <c r="AW774" s="131"/>
      <c r="AX774" s="131"/>
      <c r="AY774" s="131"/>
      <c r="AZ774" s="131"/>
      <c r="BA774" s="131"/>
      <c r="BB774" s="131"/>
      <c r="BC774" s="131"/>
      <c r="BD774" s="131"/>
      <c r="BE774" s="131"/>
      <c r="BF774" s="131"/>
    </row>
    <row r="775" spans="25:58">
      <c r="Y775" s="131"/>
      <c r="Z775" s="131"/>
      <c r="AA775" s="131"/>
      <c r="AB775" s="131"/>
      <c r="AC775" s="131"/>
      <c r="AD775" s="131"/>
      <c r="AE775" s="131"/>
      <c r="AF775" s="131"/>
      <c r="AG775" s="131"/>
      <c r="AH775" s="131"/>
      <c r="AI775" s="131"/>
      <c r="AJ775" s="131"/>
      <c r="AK775" s="131"/>
      <c r="AL775" s="131"/>
      <c r="AM775" s="131"/>
      <c r="AN775" s="131"/>
      <c r="AO775" s="131"/>
      <c r="AP775" s="131"/>
      <c r="AQ775" s="131"/>
      <c r="AR775" s="131"/>
      <c r="AS775" s="131"/>
      <c r="AT775" s="131"/>
      <c r="AU775" s="131"/>
      <c r="AV775" s="131"/>
      <c r="AW775" s="131"/>
      <c r="AX775" s="131"/>
      <c r="AY775" s="131"/>
      <c r="AZ775" s="131"/>
      <c r="BA775" s="131"/>
      <c r="BB775" s="131"/>
      <c r="BC775" s="131"/>
      <c r="BD775" s="131"/>
      <c r="BE775" s="131"/>
      <c r="BF775" s="131"/>
    </row>
    <row r="776" spans="25:58">
      <c r="Y776" s="131"/>
      <c r="Z776" s="131"/>
      <c r="AA776" s="131"/>
      <c r="AB776" s="131"/>
      <c r="AC776" s="131"/>
      <c r="AD776" s="131"/>
      <c r="AE776" s="131"/>
      <c r="AF776" s="131"/>
      <c r="AG776" s="131"/>
      <c r="AH776" s="131"/>
      <c r="AI776" s="131"/>
      <c r="AJ776" s="131"/>
      <c r="AK776" s="131"/>
      <c r="AL776" s="131"/>
      <c r="AM776" s="131"/>
      <c r="AN776" s="131"/>
      <c r="AO776" s="131"/>
      <c r="AP776" s="131"/>
      <c r="AQ776" s="131"/>
      <c r="AR776" s="131"/>
      <c r="AS776" s="131"/>
      <c r="AT776" s="131"/>
      <c r="AU776" s="131"/>
      <c r="AV776" s="131"/>
      <c r="AW776" s="131"/>
      <c r="AX776" s="131"/>
      <c r="AY776" s="131"/>
      <c r="AZ776" s="131"/>
      <c r="BA776" s="131"/>
      <c r="BB776" s="131"/>
      <c r="BC776" s="131"/>
      <c r="BD776" s="131"/>
      <c r="BE776" s="131"/>
      <c r="BF776" s="131"/>
    </row>
    <row r="777" spans="25:58">
      <c r="Y777" s="131"/>
      <c r="Z777" s="131"/>
      <c r="AA777" s="131"/>
      <c r="AB777" s="131"/>
      <c r="AC777" s="131"/>
      <c r="AD777" s="131"/>
      <c r="AE777" s="131"/>
      <c r="AF777" s="131"/>
      <c r="AG777" s="131"/>
      <c r="AH777" s="131"/>
      <c r="AI777" s="131"/>
      <c r="AJ777" s="131"/>
      <c r="AK777" s="131"/>
      <c r="AL777" s="131"/>
      <c r="AM777" s="131"/>
      <c r="AN777" s="131"/>
      <c r="AO777" s="131"/>
      <c r="AP777" s="131"/>
      <c r="AQ777" s="131"/>
      <c r="AR777" s="131"/>
      <c r="AS777" s="131"/>
      <c r="AT777" s="131"/>
      <c r="AU777" s="131"/>
      <c r="AV777" s="131"/>
      <c r="AW777" s="131"/>
      <c r="AX777" s="131"/>
      <c r="AY777" s="131"/>
      <c r="AZ777" s="131"/>
      <c r="BA777" s="131"/>
      <c r="BB777" s="131"/>
      <c r="BC777" s="131"/>
      <c r="BD777" s="131"/>
      <c r="BE777" s="131"/>
      <c r="BF777" s="131"/>
    </row>
    <row r="778" spans="25:58">
      <c r="Y778" s="131"/>
      <c r="Z778" s="131"/>
      <c r="AA778" s="131"/>
      <c r="AB778" s="131"/>
      <c r="AC778" s="131"/>
      <c r="AD778" s="131"/>
      <c r="AE778" s="131"/>
      <c r="AF778" s="131"/>
      <c r="AG778" s="131"/>
      <c r="AH778" s="131"/>
      <c r="AI778" s="131"/>
      <c r="AJ778" s="131"/>
      <c r="AK778" s="131"/>
      <c r="AL778" s="131"/>
      <c r="AM778" s="131"/>
      <c r="AN778" s="131"/>
      <c r="AO778" s="131"/>
      <c r="AP778" s="131"/>
      <c r="AQ778" s="131"/>
      <c r="AR778" s="131"/>
      <c r="AS778" s="131"/>
      <c r="AT778" s="131"/>
      <c r="AU778" s="131"/>
      <c r="AV778" s="131"/>
      <c r="AW778" s="131"/>
      <c r="AX778" s="131"/>
      <c r="AY778" s="131"/>
      <c r="AZ778" s="131"/>
      <c r="BA778" s="131"/>
      <c r="BB778" s="131"/>
      <c r="BC778" s="131"/>
      <c r="BD778" s="131"/>
      <c r="BE778" s="131"/>
      <c r="BF778" s="131"/>
    </row>
    <row r="779" spans="25:58">
      <c r="Y779" s="131"/>
      <c r="Z779" s="131"/>
      <c r="AA779" s="131"/>
      <c r="AB779" s="131"/>
      <c r="AC779" s="131"/>
      <c r="AD779" s="131"/>
      <c r="AE779" s="131"/>
      <c r="AF779" s="131"/>
      <c r="AG779" s="131"/>
      <c r="AH779" s="131"/>
      <c r="AI779" s="131"/>
      <c r="AJ779" s="131"/>
      <c r="AK779" s="131"/>
      <c r="AL779" s="131"/>
      <c r="AM779" s="131"/>
      <c r="AN779" s="131"/>
      <c r="AO779" s="131"/>
      <c r="AP779" s="131"/>
      <c r="AQ779" s="131"/>
      <c r="AR779" s="131"/>
      <c r="AS779" s="131"/>
      <c r="AT779" s="131"/>
      <c r="AU779" s="131"/>
      <c r="AV779" s="131"/>
      <c r="AW779" s="131"/>
      <c r="AX779" s="131"/>
      <c r="AY779" s="131"/>
      <c r="AZ779" s="131"/>
      <c r="BA779" s="131"/>
      <c r="BB779" s="131"/>
      <c r="BC779" s="131"/>
      <c r="BD779" s="131"/>
      <c r="BE779" s="131"/>
      <c r="BF779" s="131"/>
    </row>
    <row r="780" spans="25:58">
      <c r="Y780" s="131"/>
      <c r="Z780" s="131"/>
      <c r="AA780" s="131"/>
      <c r="AB780" s="131"/>
      <c r="AC780" s="131"/>
      <c r="AD780" s="131"/>
      <c r="AE780" s="131"/>
      <c r="AF780" s="131"/>
      <c r="AG780" s="131"/>
      <c r="AH780" s="131"/>
      <c r="AI780" s="131"/>
      <c r="AJ780" s="131"/>
      <c r="AK780" s="131"/>
      <c r="AL780" s="131"/>
      <c r="AM780" s="131"/>
      <c r="AN780" s="131"/>
      <c r="AO780" s="131"/>
      <c r="AP780" s="131"/>
      <c r="AQ780" s="131"/>
      <c r="AR780" s="131"/>
      <c r="AS780" s="131"/>
      <c r="AT780" s="131"/>
      <c r="AU780" s="131"/>
      <c r="AV780" s="131"/>
      <c r="AW780" s="131"/>
      <c r="AX780" s="131"/>
      <c r="AY780" s="131"/>
      <c r="AZ780" s="131"/>
      <c r="BA780" s="131"/>
      <c r="BB780" s="131"/>
      <c r="BC780" s="131"/>
      <c r="BD780" s="131"/>
      <c r="BE780" s="131"/>
      <c r="BF780" s="131"/>
    </row>
    <row r="781" spans="25:58">
      <c r="Y781" s="131"/>
      <c r="Z781" s="131"/>
      <c r="AA781" s="131"/>
      <c r="AB781" s="131"/>
      <c r="AC781" s="131"/>
      <c r="AD781" s="131"/>
      <c r="AE781" s="131"/>
      <c r="AF781" s="131"/>
      <c r="AG781" s="131"/>
      <c r="AH781" s="131"/>
      <c r="AI781" s="131"/>
      <c r="AJ781" s="131"/>
      <c r="AK781" s="131"/>
      <c r="AL781" s="131"/>
      <c r="AM781" s="131"/>
      <c r="AN781" s="131"/>
      <c r="AO781" s="131"/>
      <c r="AP781" s="131"/>
      <c r="AQ781" s="131"/>
      <c r="AR781" s="131"/>
      <c r="AS781" s="131"/>
      <c r="AT781" s="131"/>
      <c r="AU781" s="131"/>
      <c r="AV781" s="131"/>
      <c r="AW781" s="131"/>
      <c r="AX781" s="131"/>
      <c r="AY781" s="131"/>
      <c r="AZ781" s="131"/>
      <c r="BA781" s="131"/>
      <c r="BB781" s="131"/>
      <c r="BC781" s="131"/>
      <c r="BD781" s="131"/>
      <c r="BE781" s="131"/>
      <c r="BF781" s="131"/>
    </row>
    <row r="782" spans="25:58">
      <c r="Y782" s="131"/>
      <c r="Z782" s="131"/>
      <c r="AA782" s="131"/>
      <c r="AB782" s="131"/>
      <c r="AC782" s="131"/>
      <c r="AD782" s="131"/>
      <c r="AE782" s="131"/>
      <c r="AF782" s="131"/>
      <c r="AG782" s="131"/>
      <c r="AH782" s="131"/>
      <c r="AI782" s="131"/>
      <c r="AJ782" s="131"/>
      <c r="AK782" s="131"/>
      <c r="AL782" s="131"/>
      <c r="AM782" s="131"/>
      <c r="AN782" s="131"/>
      <c r="AO782" s="131"/>
      <c r="AP782" s="131"/>
      <c r="AQ782" s="131"/>
      <c r="AR782" s="131"/>
      <c r="AS782" s="131"/>
      <c r="AT782" s="131"/>
      <c r="AU782" s="131"/>
      <c r="AV782" s="131"/>
      <c r="AW782" s="131"/>
      <c r="AX782" s="131"/>
      <c r="AY782" s="131"/>
      <c r="AZ782" s="131"/>
      <c r="BA782" s="131"/>
      <c r="BB782" s="131"/>
      <c r="BC782" s="131"/>
      <c r="BD782" s="131"/>
      <c r="BE782" s="131"/>
      <c r="BF782" s="131"/>
    </row>
    <row r="783" spans="25:58">
      <c r="Y783" s="131"/>
      <c r="Z783" s="131"/>
      <c r="AA783" s="131"/>
      <c r="AB783" s="131"/>
      <c r="AC783" s="131"/>
      <c r="AD783" s="131"/>
      <c r="AE783" s="131"/>
      <c r="AF783" s="131"/>
      <c r="AG783" s="131"/>
      <c r="AH783" s="131"/>
      <c r="AI783" s="131"/>
      <c r="AJ783" s="131"/>
      <c r="AK783" s="131"/>
      <c r="AL783" s="131"/>
      <c r="AM783" s="131"/>
      <c r="AN783" s="131"/>
      <c r="AO783" s="131"/>
      <c r="AP783" s="131"/>
      <c r="AQ783" s="131"/>
      <c r="AR783" s="131"/>
      <c r="AS783" s="131"/>
      <c r="AT783" s="131"/>
      <c r="AU783" s="131"/>
      <c r="AV783" s="131"/>
      <c r="AW783" s="131"/>
      <c r="AX783" s="131"/>
      <c r="AY783" s="131"/>
      <c r="AZ783" s="131"/>
      <c r="BA783" s="131"/>
      <c r="BB783" s="131"/>
      <c r="BC783" s="131"/>
      <c r="BD783" s="131"/>
      <c r="BE783" s="131"/>
      <c r="BF783" s="131"/>
    </row>
    <row r="784" spans="25:58">
      <c r="Y784" s="131"/>
      <c r="Z784" s="131"/>
      <c r="AA784" s="131"/>
      <c r="AB784" s="131"/>
      <c r="AC784" s="131"/>
      <c r="AD784" s="131"/>
      <c r="AE784" s="131"/>
      <c r="AF784" s="131"/>
      <c r="AG784" s="131"/>
      <c r="AH784" s="131"/>
      <c r="AI784" s="131"/>
      <c r="AJ784" s="131"/>
      <c r="AK784" s="131"/>
      <c r="AL784" s="131"/>
      <c r="AM784" s="131"/>
      <c r="AN784" s="131"/>
      <c r="AO784" s="131"/>
      <c r="AP784" s="131"/>
      <c r="AQ784" s="131"/>
      <c r="AR784" s="131"/>
      <c r="AS784" s="131"/>
      <c r="AT784" s="131"/>
      <c r="AU784" s="131"/>
      <c r="AV784" s="131"/>
      <c r="AW784" s="131"/>
      <c r="AX784" s="131"/>
      <c r="AY784" s="131"/>
      <c r="AZ784" s="131"/>
      <c r="BA784" s="131"/>
      <c r="BB784" s="131"/>
      <c r="BC784" s="131"/>
      <c r="BD784" s="131"/>
      <c r="BE784" s="131"/>
      <c r="BF784" s="131"/>
    </row>
    <row r="785" spans="25:58">
      <c r="Y785" s="131"/>
      <c r="Z785" s="131"/>
      <c r="AA785" s="131"/>
      <c r="AB785" s="131"/>
      <c r="AC785" s="131"/>
      <c r="AD785" s="131"/>
      <c r="AE785" s="131"/>
      <c r="AF785" s="131"/>
      <c r="AG785" s="131"/>
      <c r="AH785" s="131"/>
      <c r="AI785" s="131"/>
      <c r="AJ785" s="131"/>
      <c r="AK785" s="131"/>
      <c r="AL785" s="131"/>
      <c r="AM785" s="131"/>
      <c r="AN785" s="131"/>
      <c r="AO785" s="131"/>
      <c r="AP785" s="131"/>
      <c r="AQ785" s="131"/>
      <c r="AR785" s="131"/>
      <c r="AS785" s="131"/>
      <c r="AT785" s="131"/>
      <c r="AU785" s="131"/>
      <c r="AV785" s="131"/>
      <c r="AW785" s="131"/>
      <c r="AX785" s="131"/>
      <c r="AY785" s="131"/>
      <c r="AZ785" s="131"/>
      <c r="BA785" s="131"/>
      <c r="BB785" s="131"/>
      <c r="BC785" s="131"/>
      <c r="BD785" s="131"/>
      <c r="BE785" s="131"/>
      <c r="BF785" s="131"/>
    </row>
    <row r="786" spans="25:58">
      <c r="Y786" s="131"/>
      <c r="Z786" s="131"/>
      <c r="AA786" s="131"/>
      <c r="AB786" s="131"/>
      <c r="AC786" s="131"/>
      <c r="AD786" s="131"/>
      <c r="AE786" s="131"/>
      <c r="AF786" s="131"/>
      <c r="AG786" s="131"/>
      <c r="AH786" s="131"/>
      <c r="AI786" s="131"/>
      <c r="AJ786" s="131"/>
      <c r="AK786" s="131"/>
      <c r="AL786" s="131"/>
      <c r="AM786" s="131"/>
      <c r="AN786" s="131"/>
      <c r="AO786" s="131"/>
      <c r="AP786" s="131"/>
      <c r="AQ786" s="131"/>
      <c r="AR786" s="131"/>
      <c r="AS786" s="131"/>
      <c r="AT786" s="131"/>
      <c r="AU786" s="131"/>
      <c r="AV786" s="131"/>
      <c r="AW786" s="131"/>
      <c r="AX786" s="131"/>
      <c r="AY786" s="131"/>
      <c r="AZ786" s="131"/>
      <c r="BA786" s="131"/>
      <c r="BB786" s="131"/>
      <c r="BC786" s="131"/>
      <c r="BD786" s="131"/>
      <c r="BE786" s="131"/>
      <c r="BF786" s="131"/>
    </row>
    <row r="787" spans="25:58">
      <c r="Y787" s="131"/>
      <c r="Z787" s="131"/>
      <c r="AA787" s="131"/>
      <c r="AB787" s="131"/>
      <c r="AC787" s="131"/>
      <c r="AD787" s="131"/>
      <c r="AE787" s="131"/>
      <c r="AF787" s="131"/>
      <c r="AG787" s="131"/>
      <c r="AH787" s="131"/>
      <c r="AI787" s="131"/>
      <c r="AJ787" s="131"/>
      <c r="AK787" s="131"/>
      <c r="AL787" s="131"/>
      <c r="AM787" s="131"/>
      <c r="AN787" s="131"/>
      <c r="AO787" s="131"/>
      <c r="AP787" s="131"/>
      <c r="AQ787" s="131"/>
      <c r="AR787" s="131"/>
      <c r="AS787" s="131"/>
      <c r="AT787" s="131"/>
      <c r="AU787" s="131"/>
      <c r="AV787" s="131"/>
      <c r="AW787" s="131"/>
      <c r="AX787" s="131"/>
      <c r="AY787" s="131"/>
      <c r="AZ787" s="131"/>
      <c r="BA787" s="131"/>
      <c r="BB787" s="131"/>
      <c r="BC787" s="131"/>
      <c r="BD787" s="131"/>
      <c r="BE787" s="131"/>
      <c r="BF787" s="131"/>
    </row>
    <row r="788" spans="25:58">
      <c r="Y788" s="131"/>
      <c r="Z788" s="131"/>
      <c r="AA788" s="131"/>
      <c r="AB788" s="131"/>
      <c r="AC788" s="131"/>
      <c r="AD788" s="131"/>
      <c r="AE788" s="131"/>
      <c r="AF788" s="131"/>
      <c r="AG788" s="131"/>
      <c r="AH788" s="131"/>
      <c r="AI788" s="131"/>
      <c r="AJ788" s="131"/>
      <c r="AK788" s="131"/>
      <c r="AL788" s="131"/>
      <c r="AM788" s="131"/>
      <c r="AN788" s="131"/>
      <c r="AO788" s="131"/>
      <c r="AP788" s="131"/>
      <c r="AQ788" s="131"/>
      <c r="AR788" s="131"/>
      <c r="AS788" s="131"/>
      <c r="AT788" s="131"/>
      <c r="AU788" s="131"/>
      <c r="AV788" s="131"/>
      <c r="AW788" s="131"/>
      <c r="AX788" s="131"/>
      <c r="AY788" s="131"/>
      <c r="AZ788" s="131"/>
      <c r="BA788" s="131"/>
      <c r="BB788" s="131"/>
      <c r="BC788" s="131"/>
      <c r="BD788" s="131"/>
      <c r="BE788" s="131"/>
      <c r="BF788" s="131"/>
    </row>
    <row r="789" spans="25:58">
      <c r="Y789" s="131"/>
      <c r="Z789" s="131"/>
      <c r="AA789" s="131"/>
      <c r="AB789" s="131"/>
      <c r="AC789" s="131"/>
      <c r="AD789" s="131"/>
      <c r="AE789" s="131"/>
      <c r="AF789" s="131"/>
      <c r="AG789" s="131"/>
      <c r="AH789" s="131"/>
      <c r="AI789" s="131"/>
      <c r="AJ789" s="131"/>
      <c r="AK789" s="131"/>
      <c r="AL789" s="131"/>
      <c r="AM789" s="131"/>
      <c r="AN789" s="131"/>
      <c r="AO789" s="131"/>
      <c r="AP789" s="131"/>
      <c r="AQ789" s="131"/>
      <c r="AR789" s="131"/>
      <c r="AS789" s="131"/>
      <c r="AT789" s="131"/>
      <c r="AU789" s="131"/>
      <c r="AV789" s="131"/>
      <c r="AW789" s="131"/>
      <c r="AX789" s="131"/>
      <c r="AY789" s="131"/>
      <c r="AZ789" s="131"/>
      <c r="BA789" s="131"/>
      <c r="BB789" s="131"/>
      <c r="BC789" s="131"/>
      <c r="BD789" s="131"/>
      <c r="BE789" s="131"/>
      <c r="BF789" s="131"/>
    </row>
    <row r="790" spans="25:58">
      <c r="Y790" s="131"/>
      <c r="Z790" s="131"/>
      <c r="AA790" s="131"/>
      <c r="AB790" s="131"/>
      <c r="AC790" s="131"/>
      <c r="AD790" s="131"/>
      <c r="AE790" s="131"/>
      <c r="AF790" s="131"/>
      <c r="AG790" s="131"/>
      <c r="AH790" s="131"/>
      <c r="AI790" s="131"/>
      <c r="AJ790" s="131"/>
      <c r="AK790" s="131"/>
      <c r="AL790" s="131"/>
      <c r="AM790" s="131"/>
      <c r="AN790" s="131"/>
      <c r="AO790" s="131"/>
      <c r="AP790" s="131"/>
      <c r="AQ790" s="131"/>
      <c r="AR790" s="131"/>
      <c r="AS790" s="131"/>
      <c r="AT790" s="131"/>
      <c r="AU790" s="131"/>
      <c r="AV790" s="131"/>
      <c r="AW790" s="131"/>
      <c r="AX790" s="131"/>
      <c r="AY790" s="131"/>
      <c r="AZ790" s="131"/>
      <c r="BA790" s="131"/>
      <c r="BB790" s="131"/>
      <c r="BC790" s="131"/>
      <c r="BD790" s="131"/>
      <c r="BE790" s="131"/>
      <c r="BF790" s="131"/>
    </row>
    <row r="791" spans="25:58">
      <c r="Y791" s="131"/>
      <c r="Z791" s="131"/>
      <c r="AA791" s="131"/>
      <c r="AB791" s="131"/>
      <c r="AC791" s="131"/>
      <c r="AD791" s="131"/>
      <c r="AE791" s="131"/>
      <c r="AF791" s="131"/>
      <c r="AG791" s="131"/>
      <c r="AH791" s="131"/>
      <c r="AI791" s="131"/>
      <c r="AJ791" s="131"/>
      <c r="AK791" s="131"/>
      <c r="AL791" s="131"/>
      <c r="AM791" s="131"/>
      <c r="AN791" s="131"/>
      <c r="AO791" s="131"/>
      <c r="AP791" s="131"/>
      <c r="AQ791" s="131"/>
      <c r="AR791" s="131"/>
      <c r="AS791" s="131"/>
      <c r="AT791" s="131"/>
      <c r="AU791" s="131"/>
      <c r="AV791" s="131"/>
      <c r="AW791" s="131"/>
      <c r="AX791" s="131"/>
      <c r="AY791" s="131"/>
      <c r="AZ791" s="131"/>
      <c r="BA791" s="131"/>
      <c r="BB791" s="131"/>
      <c r="BC791" s="131"/>
      <c r="BD791" s="131"/>
      <c r="BE791" s="131"/>
      <c r="BF791" s="131"/>
    </row>
    <row r="792" spans="25:58">
      <c r="Y792" s="131"/>
      <c r="Z792" s="131"/>
      <c r="AA792" s="131"/>
      <c r="AB792" s="131"/>
      <c r="AC792" s="131"/>
      <c r="AD792" s="131"/>
      <c r="AE792" s="131"/>
      <c r="AF792" s="131"/>
      <c r="AG792" s="131"/>
      <c r="AH792" s="131"/>
      <c r="AI792" s="131"/>
      <c r="AJ792" s="131"/>
      <c r="AK792" s="131"/>
      <c r="AL792" s="131"/>
      <c r="AM792" s="131"/>
      <c r="AN792" s="131"/>
      <c r="AO792" s="131"/>
      <c r="AP792" s="131"/>
      <c r="AQ792" s="131"/>
      <c r="AR792" s="131"/>
      <c r="AS792" s="131"/>
      <c r="AT792" s="131"/>
      <c r="AU792" s="131"/>
      <c r="AV792" s="131"/>
      <c r="AW792" s="131"/>
      <c r="AX792" s="131"/>
      <c r="AY792" s="131"/>
      <c r="AZ792" s="131"/>
      <c r="BA792" s="131"/>
      <c r="BB792" s="131"/>
      <c r="BC792" s="131"/>
      <c r="BD792" s="131"/>
      <c r="BE792" s="131"/>
      <c r="BF792" s="131"/>
    </row>
    <row r="793" spans="25:58">
      <c r="Y793" s="131"/>
      <c r="Z793" s="131"/>
      <c r="AA793" s="131"/>
      <c r="AB793" s="131"/>
      <c r="AC793" s="131"/>
      <c r="AD793" s="131"/>
      <c r="AE793" s="131"/>
      <c r="AF793" s="131"/>
      <c r="AG793" s="131"/>
      <c r="AH793" s="131"/>
      <c r="AI793" s="131"/>
      <c r="AJ793" s="131"/>
      <c r="AK793" s="131"/>
      <c r="AL793" s="131"/>
      <c r="AM793" s="131"/>
      <c r="AN793" s="131"/>
      <c r="AO793" s="131"/>
      <c r="AP793" s="131"/>
      <c r="AQ793" s="131"/>
      <c r="AR793" s="131"/>
      <c r="AS793" s="131"/>
      <c r="AT793" s="131"/>
      <c r="AU793" s="131"/>
      <c r="AV793" s="131"/>
      <c r="AW793" s="131"/>
      <c r="AX793" s="131"/>
      <c r="AY793" s="131"/>
      <c r="AZ793" s="131"/>
      <c r="BA793" s="131"/>
      <c r="BB793" s="131"/>
      <c r="BC793" s="131"/>
      <c r="BD793" s="131"/>
      <c r="BE793" s="131"/>
      <c r="BF793" s="131"/>
    </row>
    <row r="794" spans="25:58">
      <c r="Y794" s="131"/>
      <c r="Z794" s="131"/>
      <c r="AA794" s="131"/>
      <c r="AB794" s="131"/>
      <c r="AC794" s="131"/>
      <c r="AD794" s="131"/>
      <c r="AE794" s="131"/>
      <c r="AF794" s="131"/>
      <c r="AG794" s="131"/>
      <c r="AH794" s="131"/>
      <c r="AI794" s="131"/>
      <c r="AJ794" s="131"/>
      <c r="AK794" s="131"/>
      <c r="AL794" s="131"/>
      <c r="AM794" s="131"/>
      <c r="AN794" s="131"/>
      <c r="AO794" s="131"/>
      <c r="AP794" s="131"/>
      <c r="AQ794" s="131"/>
      <c r="AR794" s="131"/>
      <c r="AS794" s="131"/>
      <c r="AT794" s="131"/>
      <c r="AU794" s="131"/>
      <c r="AV794" s="131"/>
      <c r="AW794" s="131"/>
      <c r="AX794" s="131"/>
      <c r="AY794" s="131"/>
      <c r="AZ794" s="131"/>
      <c r="BA794" s="131"/>
      <c r="BB794" s="131"/>
      <c r="BC794" s="131"/>
      <c r="BD794" s="131"/>
      <c r="BE794" s="131"/>
      <c r="BF794" s="131"/>
    </row>
    <row r="795" spans="25:58">
      <c r="Y795" s="131"/>
      <c r="Z795" s="131"/>
      <c r="AA795" s="131"/>
      <c r="AB795" s="131"/>
      <c r="AC795" s="131"/>
      <c r="AD795" s="131"/>
      <c r="AE795" s="131"/>
      <c r="AF795" s="131"/>
      <c r="AG795" s="131"/>
      <c r="AH795" s="131"/>
      <c r="AI795" s="131"/>
      <c r="AJ795" s="131"/>
      <c r="AK795" s="131"/>
      <c r="AL795" s="131"/>
      <c r="AM795" s="131"/>
      <c r="AN795" s="131"/>
      <c r="AO795" s="131"/>
      <c r="AP795" s="131"/>
      <c r="AQ795" s="131"/>
      <c r="AR795" s="131"/>
      <c r="AS795" s="131"/>
      <c r="AT795" s="131"/>
      <c r="AU795" s="131"/>
      <c r="AV795" s="131"/>
      <c r="AW795" s="131"/>
      <c r="AX795" s="131"/>
      <c r="AY795" s="131"/>
      <c r="AZ795" s="131"/>
      <c r="BA795" s="131"/>
      <c r="BB795" s="131"/>
      <c r="BC795" s="131"/>
      <c r="BD795" s="131"/>
      <c r="BE795" s="131"/>
      <c r="BF795" s="131"/>
    </row>
    <row r="796" spans="25:58">
      <c r="Y796" s="131"/>
      <c r="Z796" s="131"/>
      <c r="AA796" s="131"/>
      <c r="AB796" s="131"/>
      <c r="AC796" s="131"/>
      <c r="AD796" s="131"/>
      <c r="AE796" s="131"/>
      <c r="AF796" s="131"/>
      <c r="AG796" s="131"/>
      <c r="AH796" s="131"/>
      <c r="AI796" s="131"/>
      <c r="AJ796" s="131"/>
      <c r="AK796" s="131"/>
      <c r="AL796" s="131"/>
      <c r="AM796" s="131"/>
      <c r="AN796" s="131"/>
      <c r="AO796" s="131"/>
      <c r="AP796" s="131"/>
      <c r="AQ796" s="131"/>
      <c r="AR796" s="131"/>
      <c r="AS796" s="131"/>
      <c r="AT796" s="131"/>
      <c r="AU796" s="131"/>
      <c r="AV796" s="131"/>
      <c r="AW796" s="131"/>
      <c r="AX796" s="131"/>
      <c r="AY796" s="131"/>
      <c r="AZ796" s="131"/>
      <c r="BA796" s="131"/>
      <c r="BB796" s="131"/>
      <c r="BC796" s="131"/>
      <c r="BD796" s="131"/>
      <c r="BE796" s="131"/>
      <c r="BF796" s="131"/>
    </row>
    <row r="797" spans="25:58">
      <c r="Y797" s="131"/>
      <c r="Z797" s="131"/>
      <c r="AA797" s="131"/>
      <c r="AB797" s="131"/>
      <c r="AC797" s="131"/>
      <c r="AD797" s="131"/>
      <c r="AE797" s="131"/>
      <c r="AF797" s="131"/>
      <c r="AG797" s="131"/>
      <c r="AH797" s="131"/>
      <c r="AI797" s="131"/>
      <c r="AJ797" s="131"/>
      <c r="AK797" s="131"/>
      <c r="AL797" s="131"/>
      <c r="AM797" s="131"/>
      <c r="AN797" s="131"/>
      <c r="AO797" s="131"/>
      <c r="AP797" s="131"/>
      <c r="AQ797" s="131"/>
      <c r="AR797" s="131"/>
      <c r="AS797" s="131"/>
      <c r="AT797" s="131"/>
      <c r="AU797" s="131"/>
      <c r="AV797" s="131"/>
      <c r="AW797" s="131"/>
      <c r="AX797" s="131"/>
      <c r="AY797" s="131"/>
      <c r="AZ797" s="131"/>
      <c r="BA797" s="131"/>
      <c r="BB797" s="131"/>
      <c r="BC797" s="131"/>
      <c r="BD797" s="131"/>
      <c r="BE797" s="131"/>
      <c r="BF797" s="131"/>
    </row>
    <row r="798" spans="25:58">
      <c r="Y798" s="131"/>
      <c r="Z798" s="131"/>
      <c r="AA798" s="131"/>
      <c r="AB798" s="131"/>
      <c r="AC798" s="131"/>
      <c r="AD798" s="131"/>
      <c r="AE798" s="131"/>
      <c r="AF798" s="131"/>
      <c r="AG798" s="131"/>
      <c r="AH798" s="131"/>
      <c r="AI798" s="131"/>
      <c r="AJ798" s="131"/>
      <c r="AK798" s="131"/>
      <c r="AL798" s="131"/>
      <c r="AM798" s="131"/>
      <c r="AN798" s="131"/>
      <c r="AO798" s="131"/>
      <c r="AP798" s="131"/>
      <c r="AQ798" s="131"/>
      <c r="AR798" s="131"/>
      <c r="AS798" s="131"/>
      <c r="AT798" s="131"/>
      <c r="AU798" s="131"/>
      <c r="AV798" s="131"/>
      <c r="AW798" s="131"/>
      <c r="AX798" s="131"/>
      <c r="AY798" s="131"/>
      <c r="AZ798" s="131"/>
      <c r="BA798" s="131"/>
      <c r="BB798" s="131"/>
      <c r="BC798" s="131"/>
      <c r="BD798" s="131"/>
      <c r="BE798" s="131"/>
      <c r="BF798" s="131"/>
    </row>
    <row r="799" spans="25:58">
      <c r="Y799" s="131"/>
      <c r="Z799" s="131"/>
      <c r="AA799" s="131"/>
      <c r="AB799" s="131"/>
      <c r="AC799" s="131"/>
      <c r="AD799" s="131"/>
      <c r="AE799" s="131"/>
      <c r="AF799" s="131"/>
      <c r="AG799" s="131"/>
      <c r="AH799" s="131"/>
      <c r="AI799" s="131"/>
      <c r="AJ799" s="131"/>
      <c r="AK799" s="131"/>
      <c r="AL799" s="131"/>
      <c r="AM799" s="131"/>
      <c r="AN799" s="131"/>
      <c r="AO799" s="131"/>
      <c r="AP799" s="131"/>
      <c r="AQ799" s="131"/>
      <c r="AR799" s="131"/>
      <c r="AS799" s="131"/>
      <c r="AT799" s="131"/>
      <c r="AU799" s="131"/>
      <c r="AV799" s="131"/>
      <c r="AW799" s="131"/>
      <c r="AX799" s="131"/>
      <c r="AY799" s="131"/>
      <c r="AZ799" s="131"/>
      <c r="BA799" s="131"/>
      <c r="BB799" s="131"/>
      <c r="BC799" s="131"/>
      <c r="BD799" s="131"/>
      <c r="BE799" s="131"/>
      <c r="BF799" s="131"/>
    </row>
    <row r="800" spans="25:58">
      <c r="Y800" s="131"/>
      <c r="Z800" s="131"/>
      <c r="AA800" s="131"/>
      <c r="AB800" s="131"/>
      <c r="AC800" s="131"/>
      <c r="AD800" s="131"/>
      <c r="AE800" s="131"/>
      <c r="AF800" s="131"/>
      <c r="AG800" s="131"/>
      <c r="AH800" s="131"/>
      <c r="AI800" s="131"/>
      <c r="AJ800" s="131"/>
      <c r="AK800" s="131"/>
      <c r="AL800" s="131"/>
      <c r="AM800" s="131"/>
      <c r="AN800" s="131"/>
      <c r="AO800" s="131"/>
      <c r="AP800" s="131"/>
      <c r="AQ800" s="131"/>
      <c r="AR800" s="131"/>
      <c r="AS800" s="131"/>
      <c r="AT800" s="131"/>
      <c r="AU800" s="131"/>
      <c r="AV800" s="131"/>
      <c r="AW800" s="131"/>
      <c r="AX800" s="131"/>
      <c r="AY800" s="131"/>
      <c r="AZ800" s="131"/>
      <c r="BA800" s="131"/>
      <c r="BB800" s="131"/>
      <c r="BC800" s="131"/>
      <c r="BD800" s="131"/>
      <c r="BE800" s="131"/>
      <c r="BF800" s="131"/>
    </row>
    <row r="801" spans="25:58">
      <c r="Y801" s="131"/>
      <c r="Z801" s="131"/>
      <c r="AA801" s="131"/>
      <c r="AB801" s="131"/>
      <c r="AC801" s="131"/>
      <c r="AD801" s="131"/>
      <c r="AE801" s="131"/>
      <c r="AF801" s="131"/>
      <c r="AG801" s="131"/>
      <c r="AH801" s="131"/>
      <c r="AI801" s="131"/>
      <c r="AJ801" s="131"/>
      <c r="AK801" s="131"/>
      <c r="AL801" s="131"/>
      <c r="AM801" s="131"/>
      <c r="AN801" s="131"/>
      <c r="AO801" s="131"/>
      <c r="AP801" s="131"/>
      <c r="AQ801" s="131"/>
      <c r="AR801" s="131"/>
      <c r="AS801" s="131"/>
      <c r="AT801" s="131"/>
      <c r="AU801" s="131"/>
      <c r="AV801" s="131"/>
      <c r="AW801" s="131"/>
      <c r="AX801" s="131"/>
      <c r="AY801" s="131"/>
      <c r="AZ801" s="131"/>
      <c r="BA801" s="131"/>
      <c r="BB801" s="131"/>
      <c r="BC801" s="131"/>
      <c r="BD801" s="131"/>
      <c r="BE801" s="131"/>
      <c r="BF801" s="131"/>
    </row>
    <row r="802" spans="25:58">
      <c r="Y802" s="131"/>
      <c r="Z802" s="131"/>
      <c r="AA802" s="131"/>
      <c r="AB802" s="131"/>
      <c r="AC802" s="131"/>
      <c r="AD802" s="131"/>
      <c r="AE802" s="131"/>
      <c r="AF802" s="131"/>
      <c r="AG802" s="131"/>
      <c r="AH802" s="131"/>
      <c r="AI802" s="131"/>
      <c r="AJ802" s="131"/>
      <c r="AK802" s="131"/>
      <c r="AL802" s="131"/>
      <c r="AM802" s="131"/>
      <c r="AN802" s="131"/>
      <c r="AO802" s="131"/>
      <c r="AP802" s="131"/>
      <c r="AQ802" s="131"/>
      <c r="AR802" s="131"/>
      <c r="AS802" s="131"/>
      <c r="AT802" s="131"/>
      <c r="AU802" s="131"/>
      <c r="AV802" s="131"/>
      <c r="AW802" s="131"/>
      <c r="AX802" s="131"/>
      <c r="AY802" s="131"/>
      <c r="AZ802" s="131"/>
      <c r="BA802" s="131"/>
      <c r="BB802" s="131"/>
      <c r="BC802" s="131"/>
      <c r="BD802" s="131"/>
      <c r="BE802" s="131"/>
      <c r="BF802" s="131"/>
    </row>
    <row r="803" spans="25:58">
      <c r="Y803" s="131"/>
      <c r="Z803" s="131"/>
      <c r="AA803" s="131"/>
      <c r="AB803" s="131"/>
      <c r="AC803" s="131"/>
      <c r="AD803" s="131"/>
      <c r="AE803" s="131"/>
      <c r="AF803" s="131"/>
      <c r="AG803" s="131"/>
      <c r="AH803" s="131"/>
      <c r="AI803" s="131"/>
      <c r="AJ803" s="131"/>
      <c r="AK803" s="131"/>
      <c r="AL803" s="131"/>
      <c r="AM803" s="131"/>
      <c r="AN803" s="131"/>
      <c r="AO803" s="131"/>
      <c r="AP803" s="131"/>
      <c r="AQ803" s="131"/>
      <c r="AR803" s="131"/>
      <c r="AS803" s="131"/>
      <c r="AT803" s="131"/>
      <c r="AU803" s="131"/>
      <c r="AV803" s="131"/>
      <c r="AW803" s="131"/>
      <c r="AX803" s="131"/>
      <c r="AY803" s="131"/>
      <c r="AZ803" s="131"/>
      <c r="BA803" s="131"/>
      <c r="BB803" s="131"/>
      <c r="BC803" s="131"/>
      <c r="BD803" s="131"/>
      <c r="BE803" s="131"/>
      <c r="BF803" s="131"/>
    </row>
    <row r="804" spans="25:58">
      <c r="Y804" s="131"/>
      <c r="Z804" s="131"/>
      <c r="AA804" s="131"/>
      <c r="AB804" s="131"/>
      <c r="AC804" s="131"/>
      <c r="AD804" s="131"/>
      <c r="AE804" s="131"/>
      <c r="AF804" s="131"/>
      <c r="AG804" s="131"/>
      <c r="AH804" s="131"/>
      <c r="AI804" s="131"/>
      <c r="AJ804" s="131"/>
      <c r="AK804" s="131"/>
      <c r="AL804" s="131"/>
      <c r="AM804" s="131"/>
      <c r="AN804" s="131"/>
      <c r="AO804" s="131"/>
      <c r="AP804" s="131"/>
      <c r="AQ804" s="131"/>
      <c r="AR804" s="131"/>
      <c r="AS804" s="131"/>
      <c r="AT804" s="131"/>
      <c r="AU804" s="131"/>
      <c r="AV804" s="131"/>
      <c r="AW804" s="131"/>
      <c r="AX804" s="131"/>
      <c r="AY804" s="131"/>
      <c r="AZ804" s="131"/>
      <c r="BA804" s="131"/>
      <c r="BB804" s="131"/>
      <c r="BC804" s="131"/>
      <c r="BD804" s="131"/>
      <c r="BE804" s="131"/>
      <c r="BF804" s="131"/>
    </row>
    <row r="805" spans="25:58">
      <c r="Y805" s="131"/>
      <c r="Z805" s="131"/>
      <c r="AA805" s="131"/>
      <c r="AB805" s="131"/>
      <c r="AC805" s="131"/>
      <c r="AD805" s="131"/>
      <c r="AE805" s="131"/>
      <c r="AF805" s="131"/>
      <c r="AG805" s="131"/>
      <c r="AH805" s="131"/>
      <c r="AI805" s="131"/>
      <c r="AJ805" s="131"/>
      <c r="AK805" s="131"/>
      <c r="AL805" s="131"/>
      <c r="AM805" s="131"/>
      <c r="AN805" s="131"/>
      <c r="AO805" s="131"/>
      <c r="AP805" s="131"/>
      <c r="AQ805" s="131"/>
      <c r="AR805" s="131"/>
      <c r="AS805" s="131"/>
      <c r="AT805" s="131"/>
      <c r="AU805" s="131"/>
      <c r="AV805" s="131"/>
      <c r="AW805" s="131"/>
      <c r="AX805" s="131"/>
      <c r="AY805" s="131"/>
      <c r="AZ805" s="131"/>
      <c r="BA805" s="131"/>
      <c r="BB805" s="131"/>
      <c r="BC805" s="131"/>
      <c r="BD805" s="131"/>
      <c r="BE805" s="131"/>
      <c r="BF805" s="131"/>
    </row>
    <row r="806" spans="25:58">
      <c r="Y806" s="131"/>
      <c r="Z806" s="131"/>
      <c r="AA806" s="131"/>
      <c r="AB806" s="131"/>
      <c r="AC806" s="131"/>
      <c r="AD806" s="131"/>
      <c r="AE806" s="131"/>
      <c r="AF806" s="131"/>
      <c r="AG806" s="131"/>
      <c r="AH806" s="131"/>
      <c r="AI806" s="131"/>
      <c r="AJ806" s="131"/>
      <c r="AK806" s="131"/>
      <c r="AL806" s="131"/>
      <c r="AM806" s="131"/>
      <c r="AN806" s="131"/>
      <c r="AO806" s="131"/>
      <c r="AP806" s="131"/>
      <c r="AQ806" s="131"/>
      <c r="AR806" s="131"/>
      <c r="AS806" s="131"/>
      <c r="AT806" s="131"/>
      <c r="AU806" s="131"/>
      <c r="AV806" s="131"/>
      <c r="AW806" s="131"/>
      <c r="AX806" s="131"/>
      <c r="AY806" s="131"/>
      <c r="AZ806" s="131"/>
      <c r="BA806" s="131"/>
      <c r="BB806" s="131"/>
      <c r="BC806" s="131"/>
      <c r="BD806" s="131"/>
      <c r="BE806" s="131"/>
      <c r="BF806" s="131"/>
    </row>
    <row r="807" spans="25:58">
      <c r="Y807" s="131"/>
      <c r="Z807" s="131"/>
      <c r="AA807" s="131"/>
      <c r="AB807" s="131"/>
      <c r="AC807" s="131"/>
      <c r="AD807" s="131"/>
      <c r="AE807" s="131"/>
      <c r="AF807" s="131"/>
      <c r="AG807" s="131"/>
      <c r="AH807" s="131"/>
      <c r="AI807" s="131"/>
      <c r="AJ807" s="131"/>
      <c r="AK807" s="131"/>
      <c r="AL807" s="131"/>
      <c r="AM807" s="131"/>
      <c r="AN807" s="131"/>
      <c r="AO807" s="131"/>
      <c r="AP807" s="131"/>
      <c r="AQ807" s="131"/>
      <c r="AR807" s="131"/>
      <c r="AS807" s="131"/>
      <c r="AT807" s="131"/>
      <c r="AU807" s="131"/>
      <c r="AV807" s="131"/>
      <c r="AW807" s="131"/>
      <c r="AX807" s="131"/>
      <c r="AY807" s="131"/>
      <c r="AZ807" s="131"/>
      <c r="BA807" s="131"/>
      <c r="BB807" s="131"/>
      <c r="BC807" s="131"/>
      <c r="BD807" s="131"/>
      <c r="BE807" s="131"/>
      <c r="BF807" s="131"/>
    </row>
    <row r="808" spans="25:58">
      <c r="Y808" s="131"/>
      <c r="Z808" s="131"/>
      <c r="AA808" s="131"/>
      <c r="AB808" s="131"/>
      <c r="AC808" s="131"/>
      <c r="AD808" s="131"/>
      <c r="AE808" s="131"/>
      <c r="AF808" s="131"/>
      <c r="AG808" s="131"/>
      <c r="AH808" s="131"/>
      <c r="AI808" s="131"/>
      <c r="AJ808" s="131"/>
      <c r="AK808" s="131"/>
      <c r="AL808" s="131"/>
      <c r="AM808" s="131"/>
      <c r="AN808" s="131"/>
      <c r="AO808" s="131"/>
      <c r="AP808" s="131"/>
      <c r="AQ808" s="131"/>
      <c r="AR808" s="131"/>
      <c r="AS808" s="131"/>
      <c r="AT808" s="131"/>
      <c r="AU808" s="131"/>
      <c r="AV808" s="131"/>
      <c r="AW808" s="131"/>
      <c r="AX808" s="131"/>
      <c r="AY808" s="131"/>
      <c r="AZ808" s="131"/>
      <c r="BA808" s="131"/>
      <c r="BB808" s="131"/>
      <c r="BC808" s="131"/>
      <c r="BD808" s="131"/>
      <c r="BE808" s="131"/>
      <c r="BF808" s="131"/>
    </row>
    <row r="809" spans="25:58">
      <c r="Y809" s="131"/>
      <c r="Z809" s="131"/>
      <c r="AA809" s="131"/>
      <c r="AB809" s="131"/>
      <c r="AC809" s="131"/>
      <c r="AD809" s="131"/>
      <c r="AE809" s="131"/>
      <c r="AF809" s="131"/>
      <c r="AG809" s="131"/>
      <c r="AH809" s="131"/>
      <c r="AI809" s="131"/>
      <c r="AJ809" s="131"/>
      <c r="AK809" s="131"/>
      <c r="AL809" s="131"/>
      <c r="AM809" s="131"/>
      <c r="AN809" s="131"/>
      <c r="AO809" s="131"/>
      <c r="AP809" s="131"/>
      <c r="AQ809" s="131"/>
      <c r="AR809" s="131"/>
      <c r="AS809" s="131"/>
      <c r="AT809" s="131"/>
      <c r="AU809" s="131"/>
      <c r="AV809" s="131"/>
      <c r="AW809" s="131"/>
      <c r="AX809" s="131"/>
      <c r="AY809" s="131"/>
      <c r="AZ809" s="131"/>
      <c r="BA809" s="131"/>
      <c r="BB809" s="131"/>
      <c r="BC809" s="131"/>
      <c r="BD809" s="131"/>
      <c r="BE809" s="131"/>
      <c r="BF809" s="131"/>
    </row>
    <row r="810" spans="25:58">
      <c r="Y810" s="131"/>
      <c r="Z810" s="131"/>
      <c r="AA810" s="131"/>
      <c r="AB810" s="131"/>
      <c r="AC810" s="131"/>
      <c r="AD810" s="131"/>
      <c r="AE810" s="131"/>
      <c r="AF810" s="131"/>
      <c r="AG810" s="131"/>
      <c r="AH810" s="131"/>
      <c r="AI810" s="131"/>
      <c r="AJ810" s="131"/>
      <c r="AK810" s="131"/>
      <c r="AL810" s="131"/>
      <c r="AM810" s="131"/>
      <c r="AN810" s="131"/>
      <c r="AO810" s="131"/>
      <c r="AP810" s="131"/>
      <c r="AQ810" s="131"/>
      <c r="AR810" s="131"/>
      <c r="AS810" s="131"/>
      <c r="AT810" s="131"/>
      <c r="AU810" s="131"/>
      <c r="AV810" s="131"/>
      <c r="AW810" s="131"/>
      <c r="AX810" s="131"/>
      <c r="AY810" s="131"/>
      <c r="AZ810" s="131"/>
      <c r="BA810" s="131"/>
      <c r="BB810" s="131"/>
      <c r="BC810" s="131"/>
      <c r="BD810" s="131"/>
      <c r="BE810" s="131"/>
      <c r="BF810" s="131"/>
    </row>
    <row r="811" spans="25:58">
      <c r="Y811" s="131"/>
      <c r="Z811" s="131"/>
      <c r="AA811" s="131"/>
      <c r="AB811" s="131"/>
      <c r="AC811" s="131"/>
      <c r="AD811" s="131"/>
      <c r="AE811" s="131"/>
      <c r="AF811" s="131"/>
      <c r="AG811" s="131"/>
      <c r="AH811" s="131"/>
      <c r="AI811" s="131"/>
      <c r="AJ811" s="131"/>
      <c r="AK811" s="131"/>
      <c r="AL811" s="131"/>
      <c r="AM811" s="131"/>
      <c r="AN811" s="131"/>
      <c r="AO811" s="131"/>
      <c r="AP811" s="131"/>
      <c r="AQ811" s="131"/>
      <c r="AR811" s="131"/>
      <c r="AS811" s="131"/>
      <c r="AT811" s="131"/>
      <c r="AU811" s="131"/>
      <c r="AV811" s="131"/>
      <c r="AW811" s="131"/>
      <c r="AX811" s="131"/>
      <c r="AY811" s="131"/>
      <c r="AZ811" s="131"/>
      <c r="BA811" s="131"/>
      <c r="BB811" s="131"/>
      <c r="BC811" s="131"/>
      <c r="BD811" s="131"/>
      <c r="BE811" s="131"/>
      <c r="BF811" s="131"/>
    </row>
    <row r="812" spans="25:58">
      <c r="Y812" s="131"/>
      <c r="Z812" s="131"/>
      <c r="AA812" s="131"/>
      <c r="AB812" s="131"/>
      <c r="AC812" s="131"/>
      <c r="AD812" s="131"/>
      <c r="AE812" s="131"/>
      <c r="AF812" s="131"/>
      <c r="AG812" s="131"/>
      <c r="AH812" s="131"/>
      <c r="AI812" s="131"/>
      <c r="AJ812" s="131"/>
      <c r="AK812" s="131"/>
      <c r="AL812" s="131"/>
      <c r="AM812" s="131"/>
      <c r="AN812" s="131"/>
      <c r="AO812" s="131"/>
      <c r="AP812" s="131"/>
      <c r="AQ812" s="131"/>
      <c r="AR812" s="131"/>
      <c r="AS812" s="131"/>
      <c r="AT812" s="131"/>
      <c r="AU812" s="131"/>
      <c r="AV812" s="131"/>
      <c r="AW812" s="131"/>
      <c r="AX812" s="131"/>
      <c r="AY812" s="131"/>
      <c r="AZ812" s="131"/>
      <c r="BA812" s="131"/>
      <c r="BB812" s="131"/>
      <c r="BC812" s="131"/>
      <c r="BD812" s="131"/>
      <c r="BE812" s="131"/>
      <c r="BF812" s="131"/>
    </row>
    <row r="813" spans="25:58">
      <c r="Y813" s="131"/>
      <c r="Z813" s="131"/>
      <c r="AA813" s="131"/>
      <c r="AB813" s="131"/>
      <c r="AC813" s="131"/>
      <c r="AD813" s="131"/>
      <c r="AE813" s="131"/>
      <c r="AF813" s="131"/>
      <c r="AG813" s="131"/>
      <c r="AH813" s="131"/>
      <c r="AI813" s="131"/>
      <c r="AJ813" s="131"/>
      <c r="AK813" s="131"/>
      <c r="AL813" s="131"/>
      <c r="AM813" s="131"/>
      <c r="AN813" s="131"/>
      <c r="AO813" s="131"/>
      <c r="AP813" s="131"/>
      <c r="AQ813" s="131"/>
      <c r="AR813" s="131"/>
      <c r="AS813" s="131"/>
      <c r="AT813" s="131"/>
      <c r="AU813" s="131"/>
      <c r="AV813" s="131"/>
      <c r="AW813" s="131"/>
      <c r="AX813" s="131"/>
      <c r="AY813" s="131"/>
      <c r="AZ813" s="131"/>
      <c r="BA813" s="131"/>
      <c r="BB813" s="131"/>
      <c r="BC813" s="131"/>
      <c r="BD813" s="131"/>
      <c r="BE813" s="131"/>
      <c r="BF813" s="131"/>
    </row>
    <row r="814" spans="25:58">
      <c r="Y814" s="131"/>
      <c r="Z814" s="131"/>
      <c r="AA814" s="131"/>
      <c r="AB814" s="131"/>
      <c r="AC814" s="131"/>
      <c r="AD814" s="131"/>
      <c r="AE814" s="131"/>
      <c r="AF814" s="131"/>
      <c r="AG814" s="131"/>
      <c r="AH814" s="131"/>
      <c r="AI814" s="131"/>
      <c r="AJ814" s="131"/>
      <c r="AK814" s="131"/>
      <c r="AL814" s="131"/>
      <c r="AM814" s="131"/>
      <c r="AN814" s="131"/>
      <c r="AO814" s="131"/>
      <c r="AP814" s="131"/>
      <c r="AQ814" s="131"/>
      <c r="AR814" s="131"/>
      <c r="AS814" s="131"/>
      <c r="AT814" s="131"/>
      <c r="AU814" s="131"/>
      <c r="AV814" s="131"/>
      <c r="AW814" s="131"/>
      <c r="AX814" s="131"/>
      <c r="AY814" s="131"/>
      <c r="AZ814" s="131"/>
      <c r="BA814" s="131"/>
      <c r="BB814" s="131"/>
      <c r="BC814" s="131"/>
      <c r="BD814" s="131"/>
      <c r="BE814" s="131"/>
      <c r="BF814" s="131"/>
    </row>
    <row r="815" spans="25:58">
      <c r="Y815" s="131"/>
      <c r="Z815" s="131"/>
      <c r="AA815" s="131"/>
      <c r="AB815" s="131"/>
      <c r="AC815" s="131"/>
      <c r="AD815" s="131"/>
      <c r="AE815" s="131"/>
      <c r="AF815" s="131"/>
      <c r="AG815" s="131"/>
      <c r="AH815" s="131"/>
      <c r="AI815" s="131"/>
      <c r="AJ815" s="131"/>
      <c r="AK815" s="131"/>
      <c r="AL815" s="131"/>
      <c r="AM815" s="131"/>
      <c r="AN815" s="131"/>
      <c r="AO815" s="131"/>
      <c r="AP815" s="131"/>
      <c r="AQ815" s="131"/>
      <c r="AR815" s="131"/>
      <c r="AS815" s="131"/>
      <c r="AT815" s="131"/>
      <c r="AU815" s="131"/>
      <c r="AV815" s="131"/>
      <c r="AW815" s="131"/>
      <c r="AX815" s="131"/>
      <c r="AY815" s="131"/>
      <c r="AZ815" s="131"/>
      <c r="BA815" s="131"/>
      <c r="BB815" s="131"/>
      <c r="BC815" s="131"/>
      <c r="BD815" s="131"/>
      <c r="BE815" s="131"/>
      <c r="BF815" s="131"/>
    </row>
    <row r="816" spans="25:58">
      <c r="Y816" s="131"/>
      <c r="Z816" s="131"/>
      <c r="AA816" s="131"/>
      <c r="AB816" s="131"/>
      <c r="AC816" s="131"/>
      <c r="AD816" s="131"/>
      <c r="AE816" s="131"/>
      <c r="AF816" s="131"/>
      <c r="AG816" s="131"/>
      <c r="AH816" s="131"/>
      <c r="AI816" s="131"/>
      <c r="AJ816" s="131"/>
      <c r="AK816" s="131"/>
      <c r="AL816" s="131"/>
      <c r="AM816" s="131"/>
      <c r="AN816" s="131"/>
      <c r="AO816" s="131"/>
      <c r="AP816" s="131"/>
      <c r="AQ816" s="131"/>
      <c r="AR816" s="131"/>
      <c r="AS816" s="131"/>
      <c r="AT816" s="131"/>
      <c r="AU816" s="131"/>
      <c r="AV816" s="131"/>
      <c r="AW816" s="131"/>
      <c r="AX816" s="131"/>
      <c r="AY816" s="131"/>
      <c r="AZ816" s="131"/>
      <c r="BA816" s="131"/>
      <c r="BB816" s="131"/>
      <c r="BC816" s="131"/>
      <c r="BD816" s="131"/>
      <c r="BE816" s="131"/>
      <c r="BF816" s="131"/>
    </row>
    <row r="817" spans="25:58">
      <c r="Y817" s="131"/>
      <c r="Z817" s="131"/>
      <c r="AA817" s="131"/>
      <c r="AB817" s="131"/>
      <c r="AC817" s="131"/>
      <c r="AD817" s="131"/>
      <c r="AE817" s="131"/>
      <c r="AF817" s="131"/>
      <c r="AG817" s="131"/>
      <c r="AH817" s="131"/>
      <c r="AI817" s="131"/>
      <c r="AJ817" s="131"/>
      <c r="AK817" s="131"/>
      <c r="AL817" s="131"/>
      <c r="AM817" s="131"/>
      <c r="AN817" s="131"/>
      <c r="AO817" s="131"/>
      <c r="AP817" s="131"/>
      <c r="AQ817" s="131"/>
      <c r="AR817" s="131"/>
      <c r="AS817" s="131"/>
      <c r="AT817" s="131"/>
      <c r="AU817" s="131"/>
      <c r="AV817" s="131"/>
      <c r="AW817" s="131"/>
      <c r="AX817" s="131"/>
      <c r="AY817" s="131"/>
      <c r="AZ817" s="131"/>
      <c r="BA817" s="131"/>
      <c r="BB817" s="131"/>
      <c r="BC817" s="131"/>
      <c r="BD817" s="131"/>
      <c r="BE817" s="131"/>
      <c r="BF817" s="131"/>
    </row>
    <row r="818" spans="25:58">
      <c r="Y818" s="131"/>
      <c r="Z818" s="131"/>
      <c r="AA818" s="131"/>
      <c r="AB818" s="131"/>
      <c r="AC818" s="131"/>
      <c r="AD818" s="131"/>
      <c r="AE818" s="131"/>
      <c r="AF818" s="131"/>
      <c r="AG818" s="131"/>
      <c r="AH818" s="131"/>
      <c r="AI818" s="131"/>
      <c r="AJ818" s="131"/>
      <c r="AK818" s="131"/>
      <c r="AL818" s="131"/>
      <c r="AM818" s="131"/>
      <c r="AN818" s="131"/>
      <c r="AO818" s="131"/>
      <c r="AP818" s="131"/>
      <c r="AQ818" s="131"/>
      <c r="AR818" s="131"/>
      <c r="AS818" s="131"/>
      <c r="AT818" s="131"/>
      <c r="AU818" s="131"/>
      <c r="AV818" s="131"/>
      <c r="AW818" s="131"/>
      <c r="AX818" s="131"/>
      <c r="AY818" s="131"/>
      <c r="AZ818" s="131"/>
      <c r="BA818" s="131"/>
      <c r="BB818" s="131"/>
      <c r="BC818" s="131"/>
      <c r="BD818" s="131"/>
      <c r="BE818" s="131"/>
      <c r="BF818" s="131"/>
    </row>
    <row r="819" spans="25:58">
      <c r="Y819" s="131"/>
      <c r="Z819" s="131"/>
      <c r="AA819" s="131"/>
      <c r="AB819" s="131"/>
      <c r="AC819" s="131"/>
      <c r="AD819" s="131"/>
      <c r="AE819" s="131"/>
      <c r="AF819" s="131"/>
      <c r="AG819" s="131"/>
      <c r="AH819" s="131"/>
      <c r="AI819" s="131"/>
      <c r="AJ819" s="131"/>
      <c r="AK819" s="131"/>
      <c r="AL819" s="131"/>
      <c r="AM819" s="131"/>
      <c r="AN819" s="131"/>
      <c r="AO819" s="131"/>
      <c r="AP819" s="131"/>
      <c r="AQ819" s="131"/>
      <c r="AR819" s="131"/>
      <c r="AS819" s="131"/>
      <c r="AT819" s="131"/>
      <c r="AU819" s="131"/>
      <c r="AV819" s="131"/>
      <c r="AW819" s="131"/>
      <c r="AX819" s="131"/>
      <c r="AY819" s="131"/>
      <c r="AZ819" s="131"/>
      <c r="BA819" s="131"/>
      <c r="BB819" s="131"/>
      <c r="BC819" s="131"/>
      <c r="BD819" s="131"/>
      <c r="BE819" s="131"/>
      <c r="BF819" s="131"/>
    </row>
    <row r="820" spans="25:58">
      <c r="Y820" s="131"/>
      <c r="Z820" s="131"/>
      <c r="AA820" s="131"/>
      <c r="AB820" s="131"/>
      <c r="AC820" s="131"/>
      <c r="AD820" s="131"/>
      <c r="AE820" s="131"/>
      <c r="AF820" s="131"/>
      <c r="AG820" s="131"/>
      <c r="AH820" s="131"/>
      <c r="AI820" s="131"/>
      <c r="AJ820" s="131"/>
      <c r="AK820" s="131"/>
      <c r="AL820" s="131"/>
      <c r="AM820" s="131"/>
      <c r="AN820" s="131"/>
      <c r="AO820" s="131"/>
      <c r="AP820" s="131"/>
      <c r="AQ820" s="131"/>
      <c r="AR820" s="131"/>
      <c r="AS820" s="131"/>
      <c r="AT820" s="131"/>
      <c r="AU820" s="131"/>
      <c r="AV820" s="131"/>
      <c r="AW820" s="131"/>
      <c r="AX820" s="131"/>
      <c r="AY820" s="131"/>
      <c r="AZ820" s="131"/>
      <c r="BA820" s="131"/>
      <c r="BB820" s="131"/>
      <c r="BC820" s="131"/>
      <c r="BD820" s="131"/>
      <c r="BE820" s="131"/>
      <c r="BF820" s="131"/>
    </row>
    <row r="821" spans="25:58">
      <c r="Y821" s="131"/>
      <c r="Z821" s="131"/>
      <c r="AA821" s="131"/>
      <c r="AB821" s="131"/>
      <c r="AC821" s="131"/>
      <c r="AD821" s="131"/>
      <c r="AE821" s="131"/>
      <c r="AF821" s="131"/>
      <c r="AG821" s="131"/>
      <c r="AH821" s="131"/>
      <c r="AI821" s="131"/>
      <c r="AJ821" s="131"/>
      <c r="AK821" s="131"/>
      <c r="AL821" s="131"/>
      <c r="AM821" s="131"/>
      <c r="AN821" s="131"/>
      <c r="AO821" s="131"/>
      <c r="AP821" s="131"/>
      <c r="AQ821" s="131"/>
      <c r="AR821" s="131"/>
      <c r="AS821" s="131"/>
      <c r="AT821" s="131"/>
      <c r="AU821" s="131"/>
      <c r="AV821" s="131"/>
      <c r="AW821" s="131"/>
      <c r="AX821" s="131"/>
      <c r="AY821" s="131"/>
      <c r="AZ821" s="131"/>
      <c r="BA821" s="131"/>
      <c r="BB821" s="131"/>
      <c r="BC821" s="131"/>
      <c r="BD821" s="131"/>
      <c r="BE821" s="131"/>
      <c r="BF821" s="131"/>
    </row>
    <row r="822" spans="25:58">
      <c r="Y822" s="131"/>
      <c r="Z822" s="131"/>
      <c r="AA822" s="131"/>
      <c r="AB822" s="131"/>
      <c r="AC822" s="131"/>
      <c r="AD822" s="131"/>
      <c r="AE822" s="131"/>
      <c r="AF822" s="131"/>
      <c r="AG822" s="131"/>
      <c r="AH822" s="131"/>
      <c r="AI822" s="131"/>
      <c r="AJ822" s="131"/>
      <c r="AK822" s="131"/>
      <c r="AL822" s="131"/>
      <c r="AM822" s="131"/>
      <c r="AN822" s="131"/>
      <c r="AO822" s="131"/>
      <c r="AP822" s="131"/>
      <c r="AQ822" s="131"/>
      <c r="AR822" s="131"/>
      <c r="AS822" s="131"/>
      <c r="AT822" s="131"/>
      <c r="AU822" s="131"/>
      <c r="AV822" s="131"/>
      <c r="AW822" s="131"/>
      <c r="AX822" s="131"/>
      <c r="AY822" s="131"/>
      <c r="AZ822" s="131"/>
      <c r="BA822" s="131"/>
      <c r="BB822" s="131"/>
      <c r="BC822" s="131"/>
      <c r="BD822" s="131"/>
      <c r="BE822" s="131"/>
      <c r="BF822" s="131"/>
    </row>
    <row r="823" spans="25:58">
      <c r="Y823" s="131"/>
      <c r="Z823" s="131"/>
      <c r="AA823" s="131"/>
      <c r="AB823" s="131"/>
      <c r="AC823" s="131"/>
      <c r="AD823" s="131"/>
      <c r="AE823" s="131"/>
      <c r="AF823" s="131"/>
      <c r="AG823" s="131"/>
      <c r="AH823" s="131"/>
      <c r="AI823" s="131"/>
      <c r="AJ823" s="131"/>
      <c r="AK823" s="131"/>
      <c r="AL823" s="131"/>
      <c r="AM823" s="131"/>
      <c r="AN823" s="131"/>
      <c r="AO823" s="131"/>
      <c r="AP823" s="131"/>
      <c r="AQ823" s="131"/>
      <c r="AR823" s="131"/>
      <c r="AS823" s="131"/>
      <c r="AT823" s="131"/>
      <c r="AU823" s="131"/>
      <c r="AV823" s="131"/>
      <c r="AW823" s="131"/>
      <c r="AX823" s="131"/>
      <c r="AY823" s="131"/>
      <c r="AZ823" s="131"/>
      <c r="BA823" s="131"/>
      <c r="BB823" s="131"/>
      <c r="BC823" s="131"/>
      <c r="BD823" s="131"/>
      <c r="BE823" s="131"/>
      <c r="BF823" s="131"/>
    </row>
    <row r="824" spans="25:58">
      <c r="Y824" s="131"/>
      <c r="Z824" s="131"/>
      <c r="AA824" s="131"/>
      <c r="AB824" s="131"/>
      <c r="AC824" s="131"/>
      <c r="AD824" s="131"/>
      <c r="AE824" s="131"/>
      <c r="AF824" s="131"/>
      <c r="AG824" s="131"/>
      <c r="AH824" s="131"/>
      <c r="AI824" s="131"/>
      <c r="AJ824" s="131"/>
      <c r="AK824" s="131"/>
      <c r="AL824" s="131"/>
      <c r="AM824" s="131"/>
      <c r="AN824" s="131"/>
      <c r="AO824" s="131"/>
      <c r="AP824" s="131"/>
      <c r="AQ824" s="131"/>
      <c r="AR824" s="131"/>
      <c r="AS824" s="131"/>
      <c r="AT824" s="131"/>
      <c r="AU824" s="131"/>
      <c r="AV824" s="131"/>
      <c r="AW824" s="131"/>
      <c r="AX824" s="131"/>
      <c r="AY824" s="131"/>
      <c r="AZ824" s="131"/>
      <c r="BA824" s="131"/>
      <c r="BB824" s="131"/>
      <c r="BC824" s="131"/>
      <c r="BD824" s="131"/>
      <c r="BE824" s="131"/>
      <c r="BF824" s="131"/>
    </row>
    <row r="825" spans="25:58">
      <c r="Y825" s="131"/>
      <c r="Z825" s="131"/>
      <c r="AA825" s="131"/>
      <c r="AB825" s="131"/>
      <c r="AC825" s="131"/>
      <c r="AD825" s="131"/>
      <c r="AE825" s="131"/>
      <c r="AF825" s="131"/>
      <c r="AG825" s="131"/>
      <c r="AH825" s="131"/>
      <c r="AI825" s="131"/>
      <c r="AJ825" s="131"/>
      <c r="AK825" s="131"/>
      <c r="AL825" s="131"/>
      <c r="AM825" s="131"/>
      <c r="AN825" s="131"/>
      <c r="AO825" s="131"/>
      <c r="AP825" s="131"/>
      <c r="AQ825" s="131"/>
      <c r="AR825" s="131"/>
      <c r="AS825" s="131"/>
      <c r="AT825" s="131"/>
      <c r="AU825" s="131"/>
      <c r="AV825" s="131"/>
      <c r="AW825" s="131"/>
      <c r="AX825" s="131"/>
      <c r="AY825" s="131"/>
      <c r="AZ825" s="131"/>
      <c r="BA825" s="131"/>
      <c r="BB825" s="131"/>
      <c r="BC825" s="131"/>
      <c r="BD825" s="131"/>
      <c r="BE825" s="131"/>
      <c r="BF825" s="131"/>
    </row>
    <row r="826" spans="25:58">
      <c r="Y826" s="131"/>
      <c r="Z826" s="131"/>
      <c r="AA826" s="131"/>
      <c r="AB826" s="131"/>
      <c r="AC826" s="131"/>
      <c r="AD826" s="131"/>
      <c r="AE826" s="131"/>
      <c r="AF826" s="131"/>
      <c r="AG826" s="131"/>
      <c r="AH826" s="131"/>
      <c r="AI826" s="131"/>
      <c r="AJ826" s="131"/>
      <c r="AK826" s="131"/>
      <c r="AL826" s="131"/>
      <c r="AM826" s="131"/>
      <c r="AN826" s="131"/>
      <c r="AO826" s="131"/>
      <c r="AP826" s="131"/>
      <c r="AQ826" s="131"/>
      <c r="AR826" s="131"/>
      <c r="AS826" s="131"/>
      <c r="AT826" s="131"/>
      <c r="AU826" s="131"/>
      <c r="AV826" s="131"/>
      <c r="AW826" s="131"/>
      <c r="AX826" s="131"/>
      <c r="AY826" s="131"/>
      <c r="AZ826" s="131"/>
      <c r="BA826" s="131"/>
      <c r="BB826" s="131"/>
      <c r="BC826" s="131"/>
      <c r="BD826" s="131"/>
      <c r="BE826" s="131"/>
      <c r="BF826" s="131"/>
    </row>
    <row r="827" spans="25:58">
      <c r="Y827" s="131"/>
      <c r="Z827" s="131"/>
      <c r="AA827" s="131"/>
      <c r="AB827" s="131"/>
      <c r="AC827" s="131"/>
      <c r="AD827" s="131"/>
      <c r="AE827" s="131"/>
      <c r="AF827" s="131"/>
      <c r="AG827" s="131"/>
      <c r="AH827" s="131"/>
      <c r="AI827" s="131"/>
      <c r="AJ827" s="131"/>
      <c r="AK827" s="131"/>
      <c r="AL827" s="131"/>
      <c r="AM827" s="131"/>
      <c r="AN827" s="131"/>
      <c r="AO827" s="131"/>
      <c r="AP827" s="131"/>
      <c r="AQ827" s="131"/>
      <c r="AR827" s="131"/>
      <c r="AS827" s="131"/>
      <c r="AT827" s="131"/>
      <c r="AU827" s="131"/>
      <c r="AV827" s="131"/>
      <c r="AW827" s="131"/>
      <c r="AX827" s="131"/>
      <c r="AY827" s="131"/>
      <c r="AZ827" s="131"/>
      <c r="BA827" s="131"/>
      <c r="BB827" s="131"/>
      <c r="BC827" s="131"/>
      <c r="BD827" s="131"/>
      <c r="BE827" s="131"/>
      <c r="BF827" s="131"/>
    </row>
    <row r="828" spans="25:58">
      <c r="Y828" s="131"/>
      <c r="Z828" s="131"/>
      <c r="AA828" s="131"/>
      <c r="AB828" s="131"/>
      <c r="AC828" s="131"/>
      <c r="AD828" s="131"/>
      <c r="AE828" s="131"/>
      <c r="AF828" s="131"/>
      <c r="AG828" s="131"/>
      <c r="AH828" s="131"/>
      <c r="AI828" s="131"/>
      <c r="AJ828" s="131"/>
      <c r="AK828" s="131"/>
      <c r="AL828" s="131"/>
      <c r="AM828" s="131"/>
      <c r="AN828" s="131"/>
      <c r="AO828" s="131"/>
      <c r="AP828" s="131"/>
      <c r="AQ828" s="131"/>
      <c r="AR828" s="131"/>
      <c r="AS828" s="131"/>
      <c r="AT828" s="131"/>
      <c r="AU828" s="131"/>
      <c r="AV828" s="131"/>
      <c r="AW828" s="131"/>
      <c r="AX828" s="131"/>
      <c r="AY828" s="131"/>
      <c r="AZ828" s="131"/>
      <c r="BA828" s="131"/>
      <c r="BB828" s="131"/>
      <c r="BC828" s="131"/>
      <c r="BD828" s="131"/>
      <c r="BE828" s="131"/>
      <c r="BF828" s="131"/>
    </row>
    <row r="829" spans="25:58">
      <c r="Y829" s="131"/>
      <c r="Z829" s="131"/>
      <c r="AA829" s="131"/>
      <c r="AB829" s="131"/>
      <c r="AC829" s="131"/>
      <c r="AD829" s="131"/>
      <c r="AE829" s="131"/>
      <c r="AF829" s="131"/>
      <c r="AG829" s="131"/>
      <c r="AH829" s="131"/>
      <c r="AI829" s="131"/>
      <c r="AJ829" s="131"/>
      <c r="AK829" s="131"/>
      <c r="AL829" s="131"/>
      <c r="AM829" s="131"/>
      <c r="AN829" s="131"/>
      <c r="AO829" s="131"/>
      <c r="AP829" s="131"/>
      <c r="AQ829" s="131"/>
      <c r="AR829" s="131"/>
      <c r="AS829" s="131"/>
      <c r="AT829" s="131"/>
      <c r="AU829" s="131"/>
      <c r="AV829" s="131"/>
      <c r="AW829" s="131"/>
      <c r="AX829" s="131"/>
      <c r="AY829" s="131"/>
      <c r="AZ829" s="131"/>
      <c r="BA829" s="131"/>
      <c r="BB829" s="131"/>
      <c r="BC829" s="131"/>
      <c r="BD829" s="131"/>
      <c r="BE829" s="131"/>
      <c r="BF829" s="131"/>
    </row>
    <row r="830" spans="25:58">
      <c r="Y830" s="131"/>
      <c r="Z830" s="131"/>
      <c r="AA830" s="131"/>
      <c r="AB830" s="131"/>
      <c r="AC830" s="131"/>
      <c r="AD830" s="131"/>
      <c r="AE830" s="131"/>
      <c r="AF830" s="131"/>
      <c r="AG830" s="131"/>
      <c r="AH830" s="131"/>
      <c r="AI830" s="131"/>
      <c r="AJ830" s="131"/>
      <c r="AK830" s="131"/>
      <c r="AL830" s="131"/>
      <c r="AM830" s="131"/>
      <c r="AN830" s="131"/>
      <c r="AO830" s="131"/>
      <c r="AP830" s="131"/>
      <c r="AQ830" s="131"/>
      <c r="AR830" s="131"/>
      <c r="AS830" s="131"/>
      <c r="AT830" s="131"/>
      <c r="AU830" s="131"/>
      <c r="AV830" s="131"/>
      <c r="AW830" s="131"/>
      <c r="AX830" s="131"/>
      <c r="AY830" s="131"/>
      <c r="AZ830" s="131"/>
      <c r="BA830" s="131"/>
      <c r="BB830" s="131"/>
      <c r="BC830" s="131"/>
      <c r="BD830" s="131"/>
      <c r="BE830" s="131"/>
      <c r="BF830" s="131"/>
    </row>
    <row r="831" spans="25:58">
      <c r="Y831" s="131"/>
      <c r="Z831" s="131"/>
      <c r="AA831" s="131"/>
      <c r="AB831" s="131"/>
      <c r="AC831" s="131"/>
      <c r="AD831" s="131"/>
      <c r="AE831" s="131"/>
      <c r="AF831" s="131"/>
      <c r="AG831" s="131"/>
      <c r="AH831" s="131"/>
      <c r="AI831" s="131"/>
      <c r="AJ831" s="131"/>
      <c r="AK831" s="131"/>
      <c r="AL831" s="131"/>
      <c r="AM831" s="131"/>
      <c r="AN831" s="131"/>
      <c r="AO831" s="131"/>
      <c r="AP831" s="131"/>
      <c r="AQ831" s="131"/>
      <c r="AR831" s="131"/>
      <c r="AS831" s="131"/>
      <c r="AT831" s="131"/>
      <c r="AU831" s="131"/>
      <c r="AV831" s="131"/>
      <c r="AW831" s="131"/>
      <c r="AX831" s="131"/>
      <c r="AY831" s="131"/>
      <c r="AZ831" s="131"/>
      <c r="BA831" s="131"/>
      <c r="BB831" s="131"/>
      <c r="BC831" s="131"/>
      <c r="BD831" s="131"/>
      <c r="BE831" s="131"/>
      <c r="BF831" s="131"/>
    </row>
    <row r="832" spans="25:58">
      <c r="Y832" s="131"/>
      <c r="Z832" s="131"/>
      <c r="AA832" s="131"/>
      <c r="AB832" s="131"/>
      <c r="AC832" s="131"/>
      <c r="AD832" s="131"/>
      <c r="AE832" s="131"/>
      <c r="AF832" s="131"/>
      <c r="AG832" s="131"/>
      <c r="AH832" s="131"/>
      <c r="AI832" s="131"/>
      <c r="AJ832" s="131"/>
      <c r="AK832" s="131"/>
      <c r="AL832" s="131"/>
      <c r="AM832" s="131"/>
      <c r="AN832" s="131"/>
      <c r="AO832" s="131"/>
      <c r="AP832" s="131"/>
      <c r="AQ832" s="131"/>
      <c r="AR832" s="131"/>
      <c r="AS832" s="131"/>
      <c r="AT832" s="131"/>
      <c r="AU832" s="131"/>
      <c r="AV832" s="131"/>
      <c r="AW832" s="131"/>
      <c r="AX832" s="131"/>
      <c r="AY832" s="131"/>
      <c r="AZ832" s="131"/>
      <c r="BA832" s="131"/>
      <c r="BB832" s="131"/>
      <c r="BC832" s="131"/>
      <c r="BD832" s="131"/>
      <c r="BE832" s="131"/>
      <c r="BF832" s="131"/>
    </row>
    <row r="833" spans="25:58">
      <c r="Y833" s="131"/>
      <c r="Z833" s="131"/>
      <c r="AA833" s="131"/>
      <c r="AB833" s="131"/>
      <c r="AC833" s="131"/>
      <c r="AD833" s="131"/>
      <c r="AE833" s="131"/>
      <c r="AF833" s="131"/>
      <c r="AG833" s="131"/>
      <c r="AH833" s="131"/>
      <c r="AI833" s="131"/>
      <c r="AJ833" s="131"/>
      <c r="AK833" s="131"/>
      <c r="AL833" s="131"/>
      <c r="AM833" s="131"/>
      <c r="AN833" s="131"/>
      <c r="AO833" s="131"/>
      <c r="AP833" s="131"/>
      <c r="AQ833" s="131"/>
      <c r="AR833" s="131"/>
      <c r="AS833" s="131"/>
      <c r="AT833" s="131"/>
      <c r="AU833" s="131"/>
      <c r="AV833" s="131"/>
      <c r="AW833" s="131"/>
      <c r="AX833" s="131"/>
      <c r="AY833" s="131"/>
      <c r="AZ833" s="131"/>
      <c r="BA833" s="131"/>
      <c r="BB833" s="131"/>
      <c r="BC833" s="131"/>
      <c r="BD833" s="131"/>
      <c r="BE833" s="131"/>
      <c r="BF833" s="131"/>
    </row>
    <row r="834" spans="25:58">
      <c r="Y834" s="131"/>
      <c r="Z834" s="131"/>
      <c r="AA834" s="131"/>
      <c r="AB834" s="131"/>
      <c r="AC834" s="131"/>
      <c r="AD834" s="131"/>
      <c r="AE834" s="131"/>
      <c r="AF834" s="131"/>
      <c r="AG834" s="131"/>
      <c r="AH834" s="131"/>
      <c r="AI834" s="131"/>
      <c r="AJ834" s="131"/>
      <c r="AK834" s="131"/>
      <c r="AL834" s="131"/>
      <c r="AM834" s="131"/>
      <c r="AN834" s="131"/>
      <c r="AO834" s="131"/>
      <c r="AP834" s="131"/>
      <c r="AQ834" s="131"/>
      <c r="AR834" s="131"/>
      <c r="AS834" s="131"/>
      <c r="AT834" s="131"/>
      <c r="AU834" s="131"/>
      <c r="AV834" s="131"/>
      <c r="AW834" s="131"/>
      <c r="AX834" s="131"/>
      <c r="AY834" s="131"/>
      <c r="AZ834" s="131"/>
      <c r="BA834" s="131"/>
      <c r="BB834" s="131"/>
      <c r="BC834" s="131"/>
      <c r="BD834" s="131"/>
      <c r="BE834" s="131"/>
      <c r="BF834" s="131"/>
    </row>
    <row r="835" spans="25:58">
      <c r="Y835" s="131"/>
      <c r="Z835" s="131"/>
      <c r="AA835" s="131"/>
      <c r="AB835" s="131"/>
      <c r="AC835" s="131"/>
      <c r="AD835" s="131"/>
      <c r="AE835" s="131"/>
      <c r="AF835" s="131"/>
      <c r="AG835" s="131"/>
      <c r="AH835" s="131"/>
      <c r="AI835" s="131"/>
      <c r="AJ835" s="131"/>
      <c r="AK835" s="131"/>
      <c r="AL835" s="131"/>
      <c r="AM835" s="131"/>
      <c r="AN835" s="131"/>
      <c r="AO835" s="131"/>
      <c r="AP835" s="131"/>
      <c r="AQ835" s="131"/>
      <c r="AR835" s="131"/>
      <c r="AS835" s="131"/>
      <c r="AT835" s="131"/>
      <c r="AU835" s="131"/>
      <c r="AV835" s="131"/>
      <c r="AW835" s="131"/>
      <c r="AX835" s="131"/>
      <c r="AY835" s="131"/>
      <c r="AZ835" s="131"/>
      <c r="BA835" s="131"/>
      <c r="BB835" s="131"/>
      <c r="BC835" s="131"/>
      <c r="BD835" s="131"/>
      <c r="BE835" s="131"/>
      <c r="BF835" s="131"/>
    </row>
    <row r="836" spans="25:58">
      <c r="Y836" s="131"/>
      <c r="Z836" s="131"/>
      <c r="AA836" s="131"/>
      <c r="AB836" s="131"/>
      <c r="AC836" s="131"/>
      <c r="AD836" s="131"/>
      <c r="AE836" s="131"/>
      <c r="AF836" s="131"/>
      <c r="AG836" s="131"/>
      <c r="AH836" s="131"/>
      <c r="AI836" s="131"/>
      <c r="AJ836" s="131"/>
      <c r="AK836" s="131"/>
      <c r="AL836" s="131"/>
      <c r="AM836" s="131"/>
      <c r="AN836" s="131"/>
      <c r="AO836" s="131"/>
      <c r="AP836" s="131"/>
      <c r="AQ836" s="131"/>
      <c r="AR836" s="131"/>
      <c r="AS836" s="131"/>
      <c r="AT836" s="131"/>
      <c r="AU836" s="131"/>
      <c r="AV836" s="131"/>
      <c r="AW836" s="131"/>
      <c r="AX836" s="131"/>
      <c r="AY836" s="131"/>
      <c r="AZ836" s="131"/>
      <c r="BA836" s="131"/>
      <c r="BB836" s="131"/>
      <c r="BC836" s="131"/>
      <c r="BD836" s="131"/>
      <c r="BE836" s="131"/>
      <c r="BF836" s="131"/>
    </row>
    <row r="837" spans="25:58">
      <c r="Y837" s="131"/>
      <c r="Z837" s="131"/>
      <c r="AA837" s="131"/>
      <c r="AB837" s="131"/>
      <c r="AC837" s="131"/>
      <c r="AD837" s="131"/>
      <c r="AE837" s="131"/>
      <c r="AF837" s="131"/>
      <c r="AG837" s="131"/>
      <c r="AH837" s="131"/>
      <c r="AI837" s="131"/>
      <c r="AJ837" s="131"/>
      <c r="AK837" s="131"/>
      <c r="AL837" s="131"/>
      <c r="AM837" s="131"/>
      <c r="AN837" s="131"/>
      <c r="AO837" s="131"/>
      <c r="AP837" s="131"/>
      <c r="AQ837" s="131"/>
      <c r="AR837" s="131"/>
      <c r="AS837" s="131"/>
      <c r="AT837" s="131"/>
      <c r="AU837" s="131"/>
      <c r="AV837" s="131"/>
      <c r="AW837" s="131"/>
      <c r="AX837" s="131"/>
      <c r="AY837" s="131"/>
      <c r="AZ837" s="131"/>
      <c r="BA837" s="131"/>
      <c r="BB837" s="131"/>
      <c r="BC837" s="131"/>
      <c r="BD837" s="131"/>
      <c r="BE837" s="131"/>
      <c r="BF837" s="131"/>
    </row>
    <row r="838" spans="25:58">
      <c r="Y838" s="131"/>
      <c r="Z838" s="131"/>
      <c r="AA838" s="131"/>
      <c r="AB838" s="131"/>
      <c r="AC838" s="131"/>
      <c r="AD838" s="131"/>
      <c r="AE838" s="131"/>
      <c r="AF838" s="131"/>
      <c r="AG838" s="131"/>
      <c r="AH838" s="131"/>
      <c r="AI838" s="131"/>
      <c r="AJ838" s="131"/>
      <c r="AK838" s="131"/>
      <c r="AL838" s="131"/>
      <c r="AM838" s="131"/>
      <c r="AN838" s="131"/>
      <c r="AO838" s="131"/>
      <c r="AP838" s="131"/>
      <c r="AQ838" s="131"/>
      <c r="AR838" s="131"/>
      <c r="AS838" s="131"/>
      <c r="AT838" s="131"/>
      <c r="AU838" s="131"/>
      <c r="AV838" s="131"/>
      <c r="AW838" s="131"/>
      <c r="AX838" s="131"/>
      <c r="AY838" s="131"/>
      <c r="AZ838" s="131"/>
      <c r="BA838" s="131"/>
      <c r="BB838" s="131"/>
      <c r="BC838" s="131"/>
      <c r="BD838" s="131"/>
      <c r="BE838" s="131"/>
      <c r="BF838" s="131"/>
    </row>
    <row r="839" spans="25:58">
      <c r="Y839" s="131"/>
      <c r="Z839" s="131"/>
      <c r="AA839" s="131"/>
      <c r="AB839" s="131"/>
      <c r="AC839" s="131"/>
      <c r="AD839" s="131"/>
      <c r="AE839" s="131"/>
      <c r="AF839" s="131"/>
      <c r="AG839" s="131"/>
      <c r="AH839" s="131"/>
      <c r="AI839" s="131"/>
      <c r="AJ839" s="131"/>
      <c r="AK839" s="131"/>
      <c r="AL839" s="131"/>
      <c r="AM839" s="131"/>
      <c r="AN839" s="131"/>
      <c r="AO839" s="131"/>
      <c r="AP839" s="131"/>
      <c r="AQ839" s="131"/>
      <c r="AR839" s="131"/>
      <c r="AS839" s="131"/>
      <c r="AT839" s="131"/>
      <c r="AU839" s="131"/>
      <c r="AV839" s="131"/>
      <c r="AW839" s="131"/>
      <c r="AX839" s="131"/>
      <c r="AY839" s="131"/>
      <c r="AZ839" s="131"/>
      <c r="BA839" s="131"/>
      <c r="BB839" s="131"/>
      <c r="BC839" s="131"/>
      <c r="BD839" s="131"/>
      <c r="BE839" s="131"/>
      <c r="BF839" s="131"/>
    </row>
    <row r="840" spans="25:58">
      <c r="Y840" s="131"/>
      <c r="Z840" s="131"/>
      <c r="AA840" s="131"/>
      <c r="AB840" s="131"/>
      <c r="AC840" s="131"/>
      <c r="AD840" s="131"/>
      <c r="AE840" s="131"/>
      <c r="AF840" s="131"/>
      <c r="AG840" s="131"/>
      <c r="AH840" s="131"/>
      <c r="AI840" s="131"/>
      <c r="AJ840" s="131"/>
      <c r="AK840" s="131"/>
      <c r="AL840" s="131"/>
      <c r="AM840" s="131"/>
      <c r="AN840" s="131"/>
      <c r="AO840" s="131"/>
      <c r="AP840" s="131"/>
      <c r="AQ840" s="131"/>
      <c r="AR840" s="131"/>
      <c r="AS840" s="131"/>
      <c r="AT840" s="131"/>
      <c r="AU840" s="131"/>
      <c r="AV840" s="131"/>
      <c r="AW840" s="131"/>
      <c r="AX840" s="131"/>
      <c r="AY840" s="131"/>
      <c r="AZ840" s="131"/>
      <c r="BA840" s="131"/>
      <c r="BB840" s="131"/>
      <c r="BC840" s="131"/>
      <c r="BD840" s="131"/>
      <c r="BE840" s="131"/>
      <c r="BF840" s="131"/>
    </row>
    <row r="841" spans="25:58">
      <c r="Y841" s="131"/>
      <c r="Z841" s="131"/>
      <c r="AA841" s="131"/>
      <c r="AB841" s="131"/>
      <c r="AC841" s="131"/>
      <c r="AD841" s="131"/>
      <c r="AE841" s="131"/>
      <c r="AF841" s="131"/>
      <c r="AG841" s="131"/>
      <c r="AH841" s="131"/>
      <c r="AI841" s="131"/>
      <c r="AJ841" s="131"/>
      <c r="AK841" s="131"/>
      <c r="AL841" s="131"/>
      <c r="AM841" s="131"/>
      <c r="AN841" s="131"/>
      <c r="AO841" s="131"/>
      <c r="AP841" s="131"/>
      <c r="AQ841" s="131"/>
      <c r="AR841" s="131"/>
      <c r="AS841" s="131"/>
      <c r="AT841" s="131"/>
      <c r="AU841" s="131"/>
      <c r="AV841" s="131"/>
      <c r="AW841" s="131"/>
      <c r="AX841" s="131"/>
      <c r="AY841" s="131"/>
      <c r="AZ841" s="131"/>
      <c r="BA841" s="131"/>
      <c r="BB841" s="131"/>
      <c r="BC841" s="131"/>
      <c r="BD841" s="131"/>
      <c r="BE841" s="131"/>
      <c r="BF841" s="131"/>
    </row>
    <row r="842" spans="25:58">
      <c r="Y842" s="131"/>
      <c r="Z842" s="131"/>
      <c r="AA842" s="131"/>
      <c r="AB842" s="131"/>
      <c r="AC842" s="131"/>
      <c r="AD842" s="131"/>
      <c r="AE842" s="131"/>
      <c r="AF842" s="131"/>
      <c r="AG842" s="131"/>
      <c r="AH842" s="131"/>
      <c r="AI842" s="131"/>
      <c r="AJ842" s="131"/>
      <c r="AK842" s="131"/>
      <c r="AL842" s="131"/>
      <c r="AM842" s="131"/>
      <c r="AN842" s="131"/>
      <c r="AO842" s="131"/>
      <c r="AP842" s="131"/>
      <c r="AQ842" s="131"/>
      <c r="AR842" s="131"/>
      <c r="AS842" s="131"/>
      <c r="AT842" s="131"/>
      <c r="AU842" s="131"/>
      <c r="AV842" s="131"/>
      <c r="AW842" s="131"/>
      <c r="AX842" s="131"/>
      <c r="AY842" s="131"/>
      <c r="AZ842" s="131"/>
      <c r="BA842" s="131"/>
      <c r="BB842" s="131"/>
      <c r="BC842" s="131"/>
      <c r="BD842" s="131"/>
      <c r="BE842" s="131"/>
      <c r="BF842" s="131"/>
    </row>
    <row r="843" spans="25:58">
      <c r="Y843" s="131"/>
      <c r="Z843" s="131"/>
      <c r="AA843" s="131"/>
      <c r="AB843" s="131"/>
      <c r="AC843" s="131"/>
      <c r="AD843" s="131"/>
      <c r="AE843" s="131"/>
      <c r="AF843" s="131"/>
      <c r="AG843" s="131"/>
      <c r="AH843" s="131"/>
      <c r="AI843" s="131"/>
      <c r="AJ843" s="131"/>
      <c r="AK843" s="131"/>
      <c r="AL843" s="131"/>
      <c r="AM843" s="131"/>
      <c r="AN843" s="131"/>
      <c r="AO843" s="131"/>
      <c r="AP843" s="131"/>
      <c r="AQ843" s="131"/>
      <c r="AR843" s="131"/>
      <c r="AS843" s="131"/>
      <c r="AT843" s="131"/>
      <c r="AU843" s="131"/>
      <c r="AV843" s="131"/>
      <c r="AW843" s="131"/>
      <c r="AX843" s="131"/>
      <c r="AY843" s="131"/>
      <c r="AZ843" s="131"/>
      <c r="BA843" s="131"/>
      <c r="BB843" s="131"/>
      <c r="BC843" s="131"/>
      <c r="BD843" s="131"/>
      <c r="BE843" s="131"/>
      <c r="BF843" s="131"/>
    </row>
    <row r="844" spans="25:58">
      <c r="Y844" s="131"/>
      <c r="Z844" s="131"/>
      <c r="AA844" s="131"/>
      <c r="AB844" s="131"/>
      <c r="AC844" s="131"/>
      <c r="AD844" s="131"/>
      <c r="AE844" s="131"/>
      <c r="AF844" s="131"/>
      <c r="AG844" s="131"/>
      <c r="AH844" s="131"/>
      <c r="AI844" s="131"/>
      <c r="AJ844" s="131"/>
      <c r="AK844" s="131"/>
      <c r="AL844" s="131"/>
      <c r="AM844" s="131"/>
      <c r="AN844" s="131"/>
      <c r="AO844" s="131"/>
      <c r="AP844" s="131"/>
      <c r="AQ844" s="131"/>
      <c r="AR844" s="131"/>
      <c r="AS844" s="131"/>
      <c r="AT844" s="131"/>
      <c r="AU844" s="131"/>
      <c r="AV844" s="131"/>
      <c r="AW844" s="131"/>
      <c r="AX844" s="131"/>
      <c r="AY844" s="131"/>
      <c r="AZ844" s="131"/>
      <c r="BA844" s="131"/>
      <c r="BB844" s="131"/>
      <c r="BC844" s="131"/>
      <c r="BD844" s="131"/>
      <c r="BE844" s="131"/>
      <c r="BF844" s="131"/>
    </row>
    <row r="845" spans="25:58">
      <c r="Y845" s="131"/>
      <c r="Z845" s="131"/>
      <c r="AA845" s="131"/>
      <c r="AB845" s="131"/>
      <c r="AC845" s="131"/>
      <c r="AD845" s="131"/>
      <c r="AE845" s="131"/>
      <c r="AF845" s="131"/>
      <c r="AG845" s="131"/>
      <c r="AH845" s="131"/>
      <c r="AI845" s="131"/>
      <c r="AJ845" s="131"/>
      <c r="AK845" s="131"/>
      <c r="AL845" s="131"/>
      <c r="AM845" s="131"/>
      <c r="AN845" s="131"/>
      <c r="AO845" s="131"/>
      <c r="AP845" s="131"/>
      <c r="AQ845" s="131"/>
      <c r="AR845" s="131"/>
      <c r="AS845" s="131"/>
      <c r="AT845" s="131"/>
      <c r="AU845" s="131"/>
      <c r="AV845" s="131"/>
      <c r="AW845" s="131"/>
      <c r="AX845" s="131"/>
      <c r="AY845" s="131"/>
      <c r="AZ845" s="131"/>
      <c r="BA845" s="131"/>
      <c r="BB845" s="131"/>
      <c r="BC845" s="131"/>
      <c r="BD845" s="131"/>
      <c r="BE845" s="131"/>
      <c r="BF845" s="131"/>
    </row>
    <row r="846" spans="25:58">
      <c r="Y846" s="131"/>
      <c r="Z846" s="131"/>
      <c r="AA846" s="131"/>
      <c r="AB846" s="131"/>
      <c r="AC846" s="131"/>
      <c r="AD846" s="131"/>
      <c r="AE846" s="131"/>
      <c r="AF846" s="131"/>
      <c r="AG846" s="131"/>
      <c r="AH846" s="131"/>
      <c r="AI846" s="131"/>
      <c r="AJ846" s="131"/>
      <c r="AK846" s="131"/>
      <c r="AL846" s="131"/>
      <c r="AM846" s="131"/>
      <c r="AN846" s="131"/>
      <c r="AO846" s="131"/>
      <c r="AP846" s="131"/>
      <c r="AQ846" s="131"/>
      <c r="AR846" s="131"/>
      <c r="AS846" s="131"/>
      <c r="AT846" s="131"/>
      <c r="AU846" s="131"/>
      <c r="AV846" s="131"/>
      <c r="AW846" s="131"/>
      <c r="AX846" s="131"/>
      <c r="AY846" s="131"/>
      <c r="AZ846" s="131"/>
      <c r="BA846" s="131"/>
      <c r="BB846" s="131"/>
      <c r="BC846" s="131"/>
      <c r="BD846" s="131"/>
      <c r="BE846" s="131"/>
      <c r="BF846" s="131"/>
    </row>
    <row r="847" spans="25:58">
      <c r="Y847" s="131"/>
      <c r="Z847" s="131"/>
      <c r="AA847" s="131"/>
      <c r="AB847" s="131"/>
      <c r="AC847" s="131"/>
      <c r="AD847" s="131"/>
      <c r="AE847" s="131"/>
      <c r="AF847" s="131"/>
      <c r="AG847" s="131"/>
      <c r="AH847" s="131"/>
      <c r="AI847" s="131"/>
      <c r="AJ847" s="131"/>
      <c r="AK847" s="131"/>
      <c r="AL847" s="131"/>
      <c r="AM847" s="131"/>
      <c r="AN847" s="131"/>
      <c r="AO847" s="131"/>
      <c r="AP847" s="131"/>
      <c r="AQ847" s="131"/>
      <c r="AR847" s="131"/>
      <c r="AS847" s="131"/>
      <c r="AT847" s="131"/>
      <c r="AU847" s="131"/>
      <c r="AV847" s="131"/>
      <c r="AW847" s="131"/>
      <c r="AX847" s="131"/>
      <c r="AY847" s="131"/>
      <c r="AZ847" s="131"/>
      <c r="BA847" s="131"/>
      <c r="BB847" s="131"/>
      <c r="BC847" s="131"/>
      <c r="BD847" s="131"/>
      <c r="BE847" s="131"/>
      <c r="BF847" s="131"/>
    </row>
    <row r="848" spans="25:58">
      <c r="Y848" s="131"/>
      <c r="Z848" s="131"/>
      <c r="AA848" s="131"/>
      <c r="AB848" s="131"/>
      <c r="AC848" s="131"/>
      <c r="AD848" s="131"/>
      <c r="AE848" s="131"/>
      <c r="AF848" s="131"/>
      <c r="AG848" s="131"/>
      <c r="AH848" s="131"/>
      <c r="AI848" s="131"/>
      <c r="AJ848" s="131"/>
      <c r="AK848" s="131"/>
      <c r="AL848" s="131"/>
      <c r="AM848" s="131"/>
      <c r="AN848" s="131"/>
      <c r="AO848" s="131"/>
      <c r="AP848" s="131"/>
      <c r="AQ848" s="131"/>
      <c r="AR848" s="131"/>
      <c r="AS848" s="131"/>
      <c r="AT848" s="131"/>
      <c r="AU848" s="131"/>
      <c r="AV848" s="131"/>
      <c r="AW848" s="131"/>
      <c r="AX848" s="131"/>
      <c r="AY848" s="131"/>
      <c r="AZ848" s="131"/>
      <c r="BA848" s="131"/>
      <c r="BB848" s="131"/>
      <c r="BC848" s="131"/>
      <c r="BD848" s="131"/>
      <c r="BE848" s="131"/>
      <c r="BF848" s="131"/>
    </row>
    <row r="849" spans="25:58">
      <c r="Y849" s="131"/>
      <c r="Z849" s="131"/>
      <c r="AA849" s="131"/>
      <c r="AB849" s="131"/>
      <c r="AC849" s="131"/>
      <c r="AD849" s="131"/>
      <c r="AE849" s="131"/>
      <c r="AF849" s="131"/>
      <c r="AG849" s="131"/>
      <c r="AH849" s="131"/>
      <c r="AI849" s="131"/>
      <c r="AJ849" s="131"/>
      <c r="AK849" s="131"/>
      <c r="AL849" s="131"/>
      <c r="AM849" s="131"/>
      <c r="AN849" s="131"/>
      <c r="AO849" s="131"/>
      <c r="AP849" s="131"/>
      <c r="AQ849" s="131"/>
      <c r="AR849" s="131"/>
      <c r="AS849" s="131"/>
      <c r="AT849" s="131"/>
      <c r="AU849" s="131"/>
      <c r="AV849" s="131"/>
      <c r="AW849" s="131"/>
      <c r="AX849" s="131"/>
      <c r="AY849" s="131"/>
      <c r="AZ849" s="131"/>
      <c r="BA849" s="131"/>
      <c r="BB849" s="131"/>
      <c r="BC849" s="131"/>
      <c r="BD849" s="131"/>
      <c r="BE849" s="131"/>
      <c r="BF849" s="131"/>
    </row>
    <row r="850" spans="25:58">
      <c r="Y850" s="131"/>
      <c r="Z850" s="131"/>
      <c r="AA850" s="131"/>
      <c r="AB850" s="131"/>
      <c r="AC850" s="131"/>
      <c r="AD850" s="131"/>
      <c r="AE850" s="131"/>
      <c r="AF850" s="131"/>
      <c r="AG850" s="131"/>
      <c r="AH850" s="131"/>
      <c r="AI850" s="131"/>
      <c r="AJ850" s="131"/>
      <c r="AK850" s="131"/>
      <c r="AL850" s="131"/>
      <c r="AM850" s="131"/>
      <c r="AN850" s="131"/>
      <c r="AO850" s="131"/>
      <c r="AP850" s="131"/>
      <c r="AQ850" s="131"/>
      <c r="AR850" s="131"/>
      <c r="AS850" s="131"/>
      <c r="AT850" s="131"/>
      <c r="AU850" s="131"/>
      <c r="AV850" s="131"/>
      <c r="AW850" s="131"/>
      <c r="AX850" s="131"/>
      <c r="AY850" s="131"/>
      <c r="AZ850" s="131"/>
      <c r="BA850" s="131"/>
      <c r="BB850" s="131"/>
      <c r="BC850" s="131"/>
      <c r="BD850" s="131"/>
      <c r="BE850" s="131"/>
      <c r="BF850" s="131"/>
    </row>
    <row r="851" spans="25:58">
      <c r="Y851" s="131"/>
      <c r="Z851" s="131"/>
      <c r="AA851" s="131"/>
      <c r="AB851" s="131"/>
      <c r="AC851" s="131"/>
      <c r="AD851" s="131"/>
      <c r="AE851" s="131"/>
      <c r="AF851" s="131"/>
      <c r="AG851" s="131"/>
      <c r="AH851" s="131"/>
      <c r="AI851" s="131"/>
      <c r="AJ851" s="131"/>
      <c r="AK851" s="131"/>
      <c r="AL851" s="131"/>
      <c r="AM851" s="131"/>
      <c r="AN851" s="131"/>
      <c r="AO851" s="131"/>
      <c r="AP851" s="131"/>
      <c r="AQ851" s="131"/>
      <c r="AR851" s="131"/>
      <c r="AS851" s="131"/>
      <c r="AT851" s="131"/>
      <c r="AU851" s="131"/>
      <c r="AV851" s="131"/>
      <c r="AW851" s="131"/>
      <c r="AX851" s="131"/>
      <c r="AY851" s="131"/>
      <c r="AZ851" s="131"/>
      <c r="BA851" s="131"/>
      <c r="BB851" s="131"/>
      <c r="BC851" s="131"/>
      <c r="BD851" s="131"/>
      <c r="BE851" s="131"/>
      <c r="BF851" s="131"/>
    </row>
    <row r="852" spans="25:58">
      <c r="Y852" s="131"/>
      <c r="Z852" s="131"/>
      <c r="AA852" s="131"/>
      <c r="AB852" s="131"/>
      <c r="AC852" s="131"/>
      <c r="AD852" s="131"/>
      <c r="AE852" s="131"/>
      <c r="AF852" s="131"/>
      <c r="AG852" s="131"/>
      <c r="AH852" s="131"/>
      <c r="AI852" s="131"/>
      <c r="AJ852" s="131"/>
      <c r="AK852" s="131"/>
      <c r="AL852" s="131"/>
      <c r="AM852" s="131"/>
      <c r="AN852" s="131"/>
      <c r="AO852" s="131"/>
      <c r="AP852" s="131"/>
      <c r="AQ852" s="131"/>
      <c r="AR852" s="131"/>
      <c r="AS852" s="131"/>
      <c r="AT852" s="131"/>
      <c r="AU852" s="131"/>
      <c r="AV852" s="131"/>
      <c r="AW852" s="131"/>
      <c r="AX852" s="131"/>
      <c r="AY852" s="131"/>
      <c r="AZ852" s="131"/>
      <c r="BA852" s="131"/>
      <c r="BB852" s="131"/>
      <c r="BC852" s="131"/>
      <c r="BD852" s="131"/>
      <c r="BE852" s="131"/>
      <c r="BF852" s="131"/>
    </row>
    <row r="853" spans="25:58">
      <c r="Y853" s="131"/>
      <c r="Z853" s="131"/>
      <c r="AA853" s="131"/>
      <c r="AB853" s="131"/>
      <c r="AC853" s="131"/>
      <c r="AD853" s="131"/>
      <c r="AE853" s="131"/>
      <c r="AF853" s="131"/>
      <c r="AG853" s="131"/>
      <c r="AH853" s="131"/>
      <c r="AI853" s="131"/>
      <c r="AJ853" s="131"/>
      <c r="AK853" s="131"/>
      <c r="AL853" s="131"/>
      <c r="AM853" s="131"/>
      <c r="AN853" s="131"/>
      <c r="AO853" s="131"/>
      <c r="AP853" s="131"/>
      <c r="AQ853" s="131"/>
      <c r="AR853" s="131"/>
      <c r="AS853" s="131"/>
      <c r="AT853" s="131"/>
      <c r="AU853" s="131"/>
      <c r="AV853" s="131"/>
      <c r="AW853" s="131"/>
      <c r="AX853" s="131"/>
      <c r="AY853" s="131"/>
      <c r="AZ853" s="131"/>
      <c r="BA853" s="131"/>
      <c r="BB853" s="131"/>
      <c r="BC853" s="131"/>
      <c r="BD853" s="131"/>
      <c r="BE853" s="131"/>
      <c r="BF853" s="131"/>
    </row>
    <row r="854" spans="25:58">
      <c r="Y854" s="131"/>
      <c r="Z854" s="131"/>
      <c r="AA854" s="131"/>
      <c r="AB854" s="131"/>
      <c r="AC854" s="131"/>
      <c r="AD854" s="131"/>
      <c r="AE854" s="131"/>
      <c r="AF854" s="131"/>
      <c r="AG854" s="131"/>
      <c r="AH854" s="131"/>
      <c r="AI854" s="131"/>
      <c r="AJ854" s="131"/>
      <c r="AK854" s="131"/>
      <c r="AL854" s="131"/>
      <c r="AM854" s="131"/>
      <c r="AN854" s="131"/>
      <c r="AO854" s="131"/>
      <c r="AP854" s="131"/>
      <c r="AQ854" s="131"/>
      <c r="AR854" s="131"/>
      <c r="AS854" s="131"/>
      <c r="AT854" s="131"/>
      <c r="AU854" s="131"/>
      <c r="AV854" s="131"/>
      <c r="AW854" s="131"/>
      <c r="AX854" s="131"/>
      <c r="AY854" s="131"/>
      <c r="AZ854" s="131"/>
      <c r="BA854" s="131"/>
      <c r="BB854" s="131"/>
      <c r="BC854" s="131"/>
      <c r="BD854" s="131"/>
      <c r="BE854" s="131"/>
      <c r="BF854" s="131"/>
    </row>
    <row r="855" spans="25:58">
      <c r="Y855" s="131"/>
      <c r="Z855" s="131"/>
      <c r="AA855" s="131"/>
      <c r="AB855" s="131"/>
      <c r="AC855" s="131"/>
      <c r="AD855" s="131"/>
      <c r="AE855" s="131"/>
      <c r="AF855" s="131"/>
      <c r="AG855" s="131"/>
      <c r="AH855" s="131"/>
      <c r="AI855" s="131"/>
      <c r="AJ855" s="131"/>
      <c r="AK855" s="131"/>
      <c r="AL855" s="131"/>
      <c r="AM855" s="131"/>
      <c r="AN855" s="131"/>
      <c r="AO855" s="131"/>
      <c r="AP855" s="131"/>
      <c r="AQ855" s="131"/>
      <c r="AR855" s="131"/>
      <c r="AS855" s="131"/>
      <c r="AT855" s="131"/>
      <c r="AU855" s="131"/>
      <c r="AV855" s="131"/>
      <c r="AW855" s="131"/>
      <c r="AX855" s="131"/>
      <c r="AY855" s="131"/>
      <c r="AZ855" s="131"/>
      <c r="BA855" s="131"/>
      <c r="BB855" s="131"/>
      <c r="BC855" s="131"/>
      <c r="BD855" s="131"/>
      <c r="BE855" s="131"/>
      <c r="BF855" s="131"/>
    </row>
    <row r="856" spans="25:58">
      <c r="Y856" s="131"/>
      <c r="Z856" s="131"/>
      <c r="AA856" s="131"/>
      <c r="AB856" s="131"/>
      <c r="AC856" s="131"/>
      <c r="AD856" s="131"/>
      <c r="AE856" s="131"/>
      <c r="AF856" s="131"/>
      <c r="AG856" s="131"/>
      <c r="AH856" s="131"/>
      <c r="AI856" s="131"/>
      <c r="AJ856" s="131"/>
      <c r="AK856" s="131"/>
      <c r="AL856" s="131"/>
      <c r="AM856" s="131"/>
      <c r="AN856" s="131"/>
      <c r="AO856" s="131"/>
      <c r="AP856" s="131"/>
      <c r="AQ856" s="131"/>
      <c r="AR856" s="131"/>
      <c r="AS856" s="131"/>
      <c r="AT856" s="131"/>
      <c r="AU856" s="131"/>
      <c r="AV856" s="131"/>
      <c r="AW856" s="131"/>
      <c r="AX856" s="131"/>
      <c r="AY856" s="131"/>
      <c r="AZ856" s="131"/>
      <c r="BA856" s="131"/>
      <c r="BB856" s="131"/>
      <c r="BC856" s="131"/>
      <c r="BD856" s="131"/>
      <c r="BE856" s="131"/>
      <c r="BF856" s="131"/>
    </row>
    <row r="857" spans="25:58">
      <c r="Y857" s="131"/>
      <c r="Z857" s="131"/>
      <c r="AA857" s="131"/>
      <c r="AB857" s="131"/>
      <c r="AC857" s="131"/>
      <c r="AD857" s="131"/>
      <c r="AE857" s="131"/>
      <c r="AF857" s="131"/>
      <c r="AG857" s="131"/>
      <c r="AH857" s="131"/>
      <c r="AI857" s="131"/>
      <c r="AJ857" s="131"/>
      <c r="AK857" s="131"/>
      <c r="AL857" s="131"/>
      <c r="AM857" s="131"/>
      <c r="AN857" s="131"/>
      <c r="AO857" s="131"/>
      <c r="AP857" s="131"/>
      <c r="AQ857" s="131"/>
      <c r="AR857" s="131"/>
      <c r="AS857" s="131"/>
      <c r="AT857" s="131"/>
      <c r="AU857" s="131"/>
      <c r="AV857" s="131"/>
      <c r="AW857" s="131"/>
      <c r="AX857" s="131"/>
      <c r="AY857" s="131"/>
      <c r="AZ857" s="131"/>
      <c r="BA857" s="131"/>
      <c r="BB857" s="131"/>
      <c r="BC857" s="131"/>
      <c r="BD857" s="131"/>
      <c r="BE857" s="131"/>
      <c r="BF857" s="131"/>
    </row>
    <row r="858" spans="25:58">
      <c r="Y858" s="131"/>
      <c r="Z858" s="131"/>
      <c r="AA858" s="131"/>
      <c r="AB858" s="131"/>
      <c r="AC858" s="131"/>
      <c r="AD858" s="131"/>
      <c r="AE858" s="131"/>
      <c r="AF858" s="131"/>
      <c r="AG858" s="131"/>
      <c r="AH858" s="131"/>
      <c r="AI858" s="131"/>
      <c r="AJ858" s="131"/>
      <c r="AK858" s="131"/>
      <c r="AL858" s="131"/>
      <c r="AM858" s="131"/>
      <c r="AN858" s="131"/>
      <c r="AO858" s="131"/>
      <c r="AP858" s="131"/>
      <c r="AQ858" s="131"/>
      <c r="AR858" s="131"/>
      <c r="AS858" s="131"/>
      <c r="AT858" s="131"/>
      <c r="AU858" s="131"/>
      <c r="AV858" s="131"/>
      <c r="AW858" s="131"/>
      <c r="AX858" s="131"/>
      <c r="AY858" s="131"/>
      <c r="AZ858" s="131"/>
      <c r="BA858" s="131"/>
      <c r="BB858" s="131"/>
      <c r="BC858" s="131"/>
      <c r="BD858" s="131"/>
      <c r="BE858" s="131"/>
      <c r="BF858" s="131"/>
    </row>
    <row r="859" spans="25:58">
      <c r="Y859" s="131"/>
      <c r="Z859" s="131"/>
      <c r="AA859" s="131"/>
      <c r="AB859" s="131"/>
      <c r="AC859" s="131"/>
      <c r="AD859" s="131"/>
      <c r="AE859" s="131"/>
      <c r="AF859" s="131"/>
      <c r="AG859" s="131"/>
      <c r="AH859" s="131"/>
      <c r="AI859" s="131"/>
      <c r="AJ859" s="131"/>
      <c r="AK859" s="131"/>
      <c r="AL859" s="131"/>
      <c r="AM859" s="131"/>
      <c r="AN859" s="131"/>
      <c r="AO859" s="131"/>
      <c r="AP859" s="131"/>
      <c r="AQ859" s="131"/>
      <c r="AR859" s="131"/>
      <c r="AS859" s="131"/>
      <c r="AT859" s="131"/>
      <c r="AU859" s="131"/>
      <c r="AV859" s="131"/>
      <c r="AW859" s="131"/>
      <c r="AX859" s="131"/>
      <c r="AY859" s="131"/>
      <c r="AZ859" s="131"/>
      <c r="BA859" s="131"/>
      <c r="BB859" s="131"/>
      <c r="BC859" s="131"/>
      <c r="BD859" s="131"/>
      <c r="BE859" s="131"/>
      <c r="BF859" s="131"/>
    </row>
    <row r="860" spans="25:58">
      <c r="Y860" s="131"/>
      <c r="Z860" s="131"/>
      <c r="AA860" s="131"/>
      <c r="AB860" s="131"/>
      <c r="AC860" s="131"/>
      <c r="AD860" s="131"/>
      <c r="AE860" s="131"/>
      <c r="AF860" s="131"/>
      <c r="AG860" s="131"/>
      <c r="AH860" s="131"/>
      <c r="AI860" s="131"/>
      <c r="AJ860" s="131"/>
      <c r="AK860" s="131"/>
      <c r="AL860" s="131"/>
      <c r="AM860" s="131"/>
      <c r="AN860" s="131"/>
      <c r="AO860" s="131"/>
      <c r="AP860" s="131"/>
      <c r="AQ860" s="131"/>
      <c r="AR860" s="131"/>
      <c r="AS860" s="131"/>
      <c r="AT860" s="131"/>
      <c r="AU860" s="131"/>
      <c r="AV860" s="131"/>
      <c r="AW860" s="131"/>
      <c r="AX860" s="131"/>
      <c r="AY860" s="131"/>
      <c r="AZ860" s="131"/>
      <c r="BA860" s="131"/>
      <c r="BB860" s="131"/>
      <c r="BC860" s="131"/>
      <c r="BD860" s="131"/>
      <c r="BE860" s="131"/>
      <c r="BF860" s="131"/>
    </row>
    <row r="861" spans="25:58">
      <c r="Y861" s="131"/>
      <c r="Z861" s="131"/>
      <c r="AA861" s="131"/>
      <c r="AB861" s="131"/>
      <c r="AC861" s="131"/>
      <c r="AD861" s="131"/>
      <c r="AE861" s="131"/>
      <c r="AF861" s="131"/>
      <c r="AG861" s="131"/>
      <c r="AH861" s="131"/>
      <c r="AI861" s="131"/>
      <c r="AJ861" s="131"/>
      <c r="AK861" s="131"/>
      <c r="AL861" s="131"/>
      <c r="AM861" s="131"/>
      <c r="AN861" s="131"/>
      <c r="AO861" s="131"/>
      <c r="AP861" s="131"/>
      <c r="AQ861" s="131"/>
      <c r="AR861" s="131"/>
      <c r="AS861" s="131"/>
      <c r="AT861" s="131"/>
      <c r="AU861" s="131"/>
      <c r="AV861" s="131"/>
      <c r="AW861" s="131"/>
      <c r="AX861" s="131"/>
      <c r="AY861" s="131"/>
      <c r="AZ861" s="131"/>
      <c r="BA861" s="131"/>
      <c r="BB861" s="131"/>
      <c r="BC861" s="131"/>
      <c r="BD861" s="131"/>
      <c r="BE861" s="131"/>
      <c r="BF861" s="131"/>
    </row>
    <row r="862" spans="25:58">
      <c r="Y862" s="131"/>
      <c r="Z862" s="131"/>
      <c r="AA862" s="131"/>
      <c r="AB862" s="131"/>
      <c r="AC862" s="131"/>
      <c r="AD862" s="131"/>
      <c r="AE862" s="131"/>
      <c r="AF862" s="131"/>
      <c r="AG862" s="131"/>
      <c r="AH862" s="131"/>
      <c r="AI862" s="131"/>
      <c r="AJ862" s="131"/>
      <c r="AK862" s="131"/>
      <c r="AL862" s="131"/>
      <c r="AM862" s="131"/>
      <c r="AN862" s="131"/>
      <c r="AO862" s="131"/>
      <c r="AP862" s="131"/>
      <c r="AQ862" s="131"/>
      <c r="AR862" s="131"/>
      <c r="AS862" s="131"/>
      <c r="AT862" s="131"/>
      <c r="AU862" s="131"/>
      <c r="AV862" s="131"/>
      <c r="AW862" s="131"/>
      <c r="AX862" s="131"/>
      <c r="AY862" s="131"/>
      <c r="AZ862" s="131"/>
      <c r="BA862" s="131"/>
      <c r="BB862" s="131"/>
      <c r="BC862" s="131"/>
      <c r="BD862" s="131"/>
      <c r="BE862" s="131"/>
      <c r="BF862" s="131"/>
    </row>
    <row r="863" spans="25:58">
      <c r="Y863" s="131"/>
      <c r="Z863" s="131"/>
      <c r="AA863" s="131"/>
      <c r="AB863" s="131"/>
      <c r="AC863" s="131"/>
      <c r="AD863" s="131"/>
      <c r="AE863" s="131"/>
      <c r="AF863" s="131"/>
      <c r="AG863" s="131"/>
      <c r="AH863" s="131"/>
      <c r="AI863" s="131"/>
      <c r="AJ863" s="131"/>
      <c r="AK863" s="131"/>
      <c r="AL863" s="131"/>
      <c r="AM863" s="131"/>
      <c r="AN863" s="131"/>
      <c r="AO863" s="131"/>
      <c r="AP863" s="131"/>
      <c r="AQ863" s="131"/>
      <c r="AR863" s="131"/>
      <c r="AS863" s="131"/>
      <c r="AT863" s="131"/>
      <c r="AU863" s="131"/>
      <c r="AV863" s="131"/>
      <c r="AW863" s="131"/>
      <c r="AX863" s="131"/>
      <c r="AY863" s="131"/>
      <c r="AZ863" s="131"/>
      <c r="BA863" s="131"/>
      <c r="BB863" s="131"/>
      <c r="BC863" s="131"/>
      <c r="BD863" s="131"/>
      <c r="BE863" s="131"/>
      <c r="BF863" s="131"/>
    </row>
    <row r="864" spans="25:58">
      <c r="Y864" s="131"/>
      <c r="Z864" s="131"/>
      <c r="AA864" s="131"/>
      <c r="AB864" s="131"/>
      <c r="AC864" s="131"/>
      <c r="AD864" s="131"/>
      <c r="AE864" s="131"/>
      <c r="AF864" s="131"/>
      <c r="AG864" s="131"/>
      <c r="AH864" s="131"/>
      <c r="AI864" s="131"/>
      <c r="AJ864" s="131"/>
      <c r="AK864" s="131"/>
      <c r="AL864" s="131"/>
      <c r="AM864" s="131"/>
      <c r="AN864" s="131"/>
      <c r="AO864" s="131"/>
      <c r="AP864" s="131"/>
      <c r="AQ864" s="131"/>
      <c r="AR864" s="131"/>
      <c r="AS864" s="131"/>
      <c r="AT864" s="131"/>
      <c r="AU864" s="131"/>
      <c r="AV864" s="131"/>
      <c r="AW864" s="131"/>
      <c r="AX864" s="131"/>
      <c r="AY864" s="131"/>
      <c r="AZ864" s="131"/>
      <c r="BA864" s="131"/>
      <c r="BB864" s="131"/>
      <c r="BC864" s="131"/>
      <c r="BD864" s="131"/>
      <c r="BE864" s="131"/>
      <c r="BF864" s="131"/>
    </row>
    <row r="865" spans="25:58">
      <c r="Y865" s="131"/>
      <c r="Z865" s="131"/>
      <c r="AA865" s="131"/>
      <c r="AB865" s="131"/>
      <c r="AC865" s="131"/>
      <c r="AD865" s="131"/>
      <c r="AE865" s="131"/>
      <c r="AF865" s="131"/>
      <c r="AG865" s="131"/>
      <c r="AH865" s="131"/>
      <c r="AI865" s="131"/>
      <c r="AJ865" s="131"/>
      <c r="AK865" s="131"/>
      <c r="AL865" s="131"/>
      <c r="AM865" s="131"/>
      <c r="AN865" s="131"/>
      <c r="AO865" s="131"/>
      <c r="AP865" s="131"/>
      <c r="AQ865" s="131"/>
      <c r="AR865" s="131"/>
      <c r="AS865" s="131"/>
      <c r="AT865" s="131"/>
      <c r="AU865" s="131"/>
      <c r="AV865" s="131"/>
      <c r="AW865" s="131"/>
      <c r="AX865" s="131"/>
      <c r="AY865" s="131"/>
      <c r="AZ865" s="131"/>
      <c r="BA865" s="131"/>
      <c r="BB865" s="131"/>
      <c r="BC865" s="131"/>
      <c r="BD865" s="131"/>
      <c r="BE865" s="131"/>
      <c r="BF865" s="131"/>
    </row>
    <row r="866" spans="25:58">
      <c r="Y866" s="131"/>
      <c r="Z866" s="131"/>
      <c r="AA866" s="131"/>
      <c r="AB866" s="131"/>
      <c r="AC866" s="131"/>
      <c r="AD866" s="131"/>
      <c r="AE866" s="131"/>
      <c r="AF866" s="131"/>
      <c r="AG866" s="131"/>
      <c r="AH866" s="131"/>
      <c r="AI866" s="131"/>
      <c r="AJ866" s="131"/>
      <c r="AK866" s="131"/>
      <c r="AL866" s="131"/>
      <c r="AM866" s="131"/>
      <c r="AN866" s="131"/>
      <c r="AO866" s="131"/>
      <c r="AP866" s="131"/>
      <c r="AQ866" s="131"/>
      <c r="AR866" s="131"/>
      <c r="AS866" s="131"/>
      <c r="AT866" s="131"/>
      <c r="AU866" s="131"/>
      <c r="AV866" s="131"/>
      <c r="AW866" s="131"/>
      <c r="AX866" s="131"/>
      <c r="AY866" s="131"/>
      <c r="AZ866" s="131"/>
      <c r="BA866" s="131"/>
      <c r="BB866" s="131"/>
      <c r="BC866" s="131"/>
      <c r="BD866" s="131"/>
      <c r="BE866" s="131"/>
      <c r="BF866" s="131"/>
    </row>
    <row r="867" spans="25:58">
      <c r="Y867" s="131"/>
      <c r="Z867" s="131"/>
      <c r="AA867" s="131"/>
      <c r="AB867" s="131"/>
      <c r="AC867" s="131"/>
      <c r="AD867" s="131"/>
      <c r="AE867" s="131"/>
      <c r="AF867" s="131"/>
      <c r="AG867" s="131"/>
      <c r="AH867" s="131"/>
      <c r="AI867" s="131"/>
      <c r="AJ867" s="131"/>
      <c r="AK867" s="131"/>
      <c r="AL867" s="131"/>
      <c r="AM867" s="131"/>
      <c r="AN867" s="131"/>
      <c r="AO867" s="131"/>
      <c r="AP867" s="131"/>
      <c r="AQ867" s="131"/>
      <c r="AR867" s="131"/>
      <c r="AS867" s="131"/>
      <c r="AT867" s="131"/>
      <c r="AU867" s="131"/>
      <c r="AV867" s="131"/>
      <c r="AW867" s="131"/>
      <c r="AX867" s="131"/>
      <c r="AY867" s="131"/>
      <c r="AZ867" s="131"/>
      <c r="BA867" s="131"/>
      <c r="BB867" s="131"/>
      <c r="BC867" s="131"/>
      <c r="BD867" s="131"/>
      <c r="BE867" s="131"/>
      <c r="BF867" s="131"/>
    </row>
    <row r="868" spans="25:58">
      <c r="Y868" s="131"/>
      <c r="Z868" s="131"/>
      <c r="AA868" s="131"/>
      <c r="AB868" s="131"/>
      <c r="AC868" s="131"/>
      <c r="AD868" s="131"/>
      <c r="AE868" s="131"/>
      <c r="AF868" s="131"/>
      <c r="AG868" s="131"/>
      <c r="AH868" s="131"/>
      <c r="AI868" s="131"/>
      <c r="AJ868" s="131"/>
      <c r="AK868" s="131"/>
      <c r="AL868" s="131"/>
      <c r="AM868" s="131"/>
      <c r="AN868" s="131"/>
      <c r="AO868" s="131"/>
      <c r="AP868" s="131"/>
      <c r="AQ868" s="131"/>
      <c r="AR868" s="131"/>
      <c r="AS868" s="131"/>
      <c r="AT868" s="131"/>
      <c r="AU868" s="131"/>
      <c r="AV868" s="131"/>
      <c r="AW868" s="131"/>
      <c r="AX868" s="131"/>
      <c r="AY868" s="131"/>
      <c r="AZ868" s="131"/>
      <c r="BA868" s="131"/>
      <c r="BB868" s="131"/>
      <c r="BC868" s="131"/>
      <c r="BD868" s="131"/>
      <c r="BE868" s="131"/>
      <c r="BF868" s="131"/>
    </row>
    <row r="869" spans="25:58">
      <c r="Y869" s="131"/>
      <c r="Z869" s="131"/>
      <c r="AA869" s="131"/>
      <c r="AB869" s="131"/>
      <c r="AC869" s="131"/>
      <c r="AD869" s="131"/>
      <c r="AE869" s="131"/>
      <c r="AF869" s="131"/>
      <c r="AG869" s="131"/>
      <c r="AH869" s="131"/>
      <c r="AI869" s="131"/>
      <c r="AJ869" s="131"/>
      <c r="AK869" s="131"/>
      <c r="AL869" s="131"/>
      <c r="AM869" s="131"/>
      <c r="AN869" s="131"/>
      <c r="AO869" s="131"/>
      <c r="AP869" s="131"/>
      <c r="AQ869" s="131"/>
      <c r="AR869" s="131"/>
      <c r="AS869" s="131"/>
      <c r="AT869" s="131"/>
      <c r="AU869" s="131"/>
      <c r="AV869" s="131"/>
      <c r="AW869" s="131"/>
      <c r="AX869" s="131"/>
      <c r="AY869" s="131"/>
      <c r="AZ869" s="131"/>
      <c r="BA869" s="131"/>
      <c r="BB869" s="131"/>
      <c r="BC869" s="131"/>
      <c r="BD869" s="131"/>
      <c r="BE869" s="131"/>
      <c r="BF869" s="131"/>
    </row>
    <row r="870" spans="25:58">
      <c r="Y870" s="131"/>
      <c r="Z870" s="131"/>
      <c r="AA870" s="131"/>
      <c r="AB870" s="131"/>
      <c r="AC870" s="131"/>
      <c r="AD870" s="131"/>
      <c r="AE870" s="131"/>
      <c r="AF870" s="131"/>
      <c r="AG870" s="131"/>
      <c r="AH870" s="131"/>
      <c r="AI870" s="131"/>
      <c r="AJ870" s="131"/>
      <c r="AK870" s="131"/>
      <c r="AL870" s="131"/>
      <c r="AM870" s="131"/>
      <c r="AN870" s="131"/>
      <c r="AO870" s="131"/>
      <c r="AP870" s="131"/>
      <c r="AQ870" s="131"/>
      <c r="AR870" s="131"/>
      <c r="AS870" s="131"/>
      <c r="AT870" s="131"/>
      <c r="AU870" s="131"/>
      <c r="AV870" s="131"/>
      <c r="AW870" s="131"/>
      <c r="AX870" s="131"/>
      <c r="AY870" s="131"/>
      <c r="AZ870" s="131"/>
      <c r="BA870" s="131"/>
      <c r="BB870" s="131"/>
      <c r="BC870" s="131"/>
      <c r="BD870" s="131"/>
      <c r="BE870" s="131"/>
      <c r="BF870" s="131"/>
    </row>
    <row r="871" spans="25:58">
      <c r="Y871" s="131"/>
      <c r="Z871" s="131"/>
      <c r="AA871" s="131"/>
      <c r="AB871" s="131"/>
      <c r="AC871" s="131"/>
      <c r="AD871" s="131"/>
      <c r="AE871" s="131"/>
      <c r="AF871" s="131"/>
      <c r="AG871" s="131"/>
      <c r="AH871" s="131"/>
      <c r="AI871" s="131"/>
      <c r="AJ871" s="131"/>
      <c r="AK871" s="131"/>
      <c r="AL871" s="131"/>
      <c r="AM871" s="131"/>
      <c r="AN871" s="131"/>
      <c r="AO871" s="131"/>
      <c r="AP871" s="131"/>
      <c r="AQ871" s="131"/>
      <c r="AR871" s="131"/>
      <c r="AS871" s="131"/>
      <c r="AT871" s="131"/>
      <c r="AU871" s="131"/>
      <c r="AV871" s="131"/>
      <c r="AW871" s="131"/>
      <c r="AX871" s="131"/>
      <c r="AY871" s="131"/>
      <c r="AZ871" s="131"/>
      <c r="BA871" s="131"/>
      <c r="BB871" s="131"/>
      <c r="BC871" s="131"/>
      <c r="BD871" s="131"/>
      <c r="BE871" s="131"/>
      <c r="BF871" s="131"/>
    </row>
    <row r="872" spans="25:58">
      <c r="Y872" s="131"/>
      <c r="Z872" s="131"/>
      <c r="AA872" s="131"/>
      <c r="AB872" s="131"/>
      <c r="AC872" s="131"/>
      <c r="AD872" s="131"/>
      <c r="AE872" s="131"/>
      <c r="AF872" s="131"/>
      <c r="AG872" s="131"/>
      <c r="AH872" s="131"/>
      <c r="AI872" s="131"/>
      <c r="AJ872" s="131"/>
      <c r="AK872" s="131"/>
      <c r="AL872" s="131"/>
      <c r="AM872" s="131"/>
      <c r="AN872" s="131"/>
      <c r="AO872" s="131"/>
      <c r="AP872" s="131"/>
      <c r="AQ872" s="131"/>
      <c r="AR872" s="131"/>
      <c r="AS872" s="131"/>
      <c r="AT872" s="131"/>
      <c r="AU872" s="131"/>
      <c r="AV872" s="131"/>
      <c r="AW872" s="131"/>
      <c r="AX872" s="131"/>
      <c r="AY872" s="131"/>
      <c r="AZ872" s="131"/>
      <c r="BA872" s="131"/>
      <c r="BB872" s="131"/>
      <c r="BC872" s="131"/>
      <c r="BD872" s="131"/>
      <c r="BE872" s="131"/>
      <c r="BF872" s="131"/>
    </row>
    <row r="873" spans="25:58">
      <c r="Y873" s="131"/>
      <c r="Z873" s="131"/>
      <c r="AA873" s="131"/>
      <c r="AB873" s="131"/>
      <c r="AC873" s="131"/>
      <c r="AD873" s="131"/>
      <c r="AE873" s="131"/>
      <c r="AF873" s="131"/>
      <c r="AG873" s="131"/>
      <c r="AH873" s="131"/>
      <c r="AI873" s="131"/>
      <c r="AJ873" s="131"/>
      <c r="AK873" s="131"/>
      <c r="AL873" s="131"/>
      <c r="AM873" s="131"/>
      <c r="AN873" s="131"/>
      <c r="AO873" s="131"/>
      <c r="AP873" s="131"/>
      <c r="AQ873" s="131"/>
      <c r="AR873" s="131"/>
      <c r="AS873" s="131"/>
      <c r="AT873" s="131"/>
      <c r="AU873" s="131"/>
      <c r="AV873" s="131"/>
      <c r="AW873" s="131"/>
      <c r="AX873" s="131"/>
      <c r="AY873" s="131"/>
      <c r="AZ873" s="131"/>
      <c r="BA873" s="131"/>
      <c r="BB873" s="131"/>
      <c r="BC873" s="131"/>
      <c r="BD873" s="131"/>
      <c r="BE873" s="131"/>
      <c r="BF873" s="131"/>
    </row>
    <row r="874" spans="25:58">
      <c r="Y874" s="131"/>
      <c r="Z874" s="131"/>
      <c r="AA874" s="131"/>
      <c r="AB874" s="131"/>
      <c r="AC874" s="131"/>
      <c r="AD874" s="131"/>
      <c r="AE874" s="131"/>
      <c r="AF874" s="131"/>
      <c r="AG874" s="131"/>
      <c r="AH874" s="131"/>
      <c r="AI874" s="131"/>
      <c r="AJ874" s="131"/>
      <c r="AK874" s="131"/>
      <c r="AL874" s="131"/>
      <c r="AM874" s="131"/>
      <c r="AN874" s="131"/>
      <c r="AO874" s="131"/>
      <c r="AP874" s="131"/>
      <c r="AQ874" s="131"/>
      <c r="AR874" s="131"/>
      <c r="AS874" s="131"/>
      <c r="AT874" s="131"/>
      <c r="AU874" s="131"/>
      <c r="AV874" s="131"/>
      <c r="AW874" s="131"/>
      <c r="AX874" s="131"/>
      <c r="AY874" s="131"/>
      <c r="AZ874" s="131"/>
      <c r="BA874" s="131"/>
      <c r="BB874" s="131"/>
      <c r="BC874" s="131"/>
      <c r="BD874" s="131"/>
      <c r="BE874" s="131"/>
      <c r="BF874" s="131"/>
    </row>
    <row r="875" spans="25:58">
      <c r="Y875" s="131"/>
      <c r="Z875" s="131"/>
      <c r="AA875" s="131"/>
      <c r="AB875" s="131"/>
      <c r="AC875" s="131"/>
      <c r="AD875" s="131"/>
      <c r="AE875" s="131"/>
      <c r="AF875" s="131"/>
      <c r="AG875" s="131"/>
      <c r="AH875" s="131"/>
      <c r="AI875" s="131"/>
      <c r="AJ875" s="131"/>
      <c r="AK875" s="131"/>
      <c r="AL875" s="131"/>
      <c r="AM875" s="131"/>
      <c r="AN875" s="131"/>
      <c r="AO875" s="131"/>
      <c r="AP875" s="131"/>
      <c r="AQ875" s="131"/>
      <c r="AR875" s="131"/>
      <c r="AS875" s="131"/>
      <c r="AT875" s="131"/>
      <c r="AU875" s="131"/>
      <c r="AV875" s="131"/>
      <c r="AW875" s="131"/>
      <c r="AX875" s="131"/>
      <c r="AY875" s="131"/>
      <c r="AZ875" s="131"/>
      <c r="BA875" s="131"/>
      <c r="BB875" s="131"/>
      <c r="BC875" s="131"/>
      <c r="BD875" s="131"/>
      <c r="BE875" s="131"/>
      <c r="BF875" s="131"/>
    </row>
    <row r="876" spans="25:58">
      <c r="Y876" s="131"/>
      <c r="Z876" s="131"/>
      <c r="AA876" s="131"/>
      <c r="AB876" s="131"/>
      <c r="AC876" s="131"/>
      <c r="AD876" s="131"/>
      <c r="AE876" s="131"/>
      <c r="AF876" s="131"/>
      <c r="AG876" s="131"/>
      <c r="AH876" s="131"/>
      <c r="AI876" s="131"/>
      <c r="AJ876" s="131"/>
      <c r="AK876" s="131"/>
      <c r="AL876" s="131"/>
      <c r="AM876" s="131"/>
      <c r="AN876" s="131"/>
      <c r="AO876" s="131"/>
      <c r="AP876" s="131"/>
      <c r="AQ876" s="131"/>
      <c r="AR876" s="131"/>
      <c r="AS876" s="131"/>
      <c r="AT876" s="131"/>
      <c r="AU876" s="131"/>
      <c r="AV876" s="131"/>
      <c r="AW876" s="131"/>
      <c r="AX876" s="131"/>
      <c r="AY876" s="131"/>
      <c r="AZ876" s="131"/>
      <c r="BA876" s="131"/>
      <c r="BB876" s="131"/>
      <c r="BC876" s="131"/>
      <c r="BD876" s="131"/>
      <c r="BE876" s="131"/>
      <c r="BF876" s="131"/>
    </row>
    <row r="877" spans="25:58">
      <c r="Y877" s="131"/>
      <c r="Z877" s="131"/>
      <c r="AA877" s="131"/>
      <c r="AB877" s="131"/>
      <c r="AC877" s="131"/>
      <c r="AD877" s="131"/>
      <c r="AE877" s="131"/>
      <c r="AF877" s="131"/>
      <c r="AG877" s="131"/>
      <c r="AH877" s="131"/>
      <c r="AI877" s="131"/>
      <c r="AJ877" s="131"/>
      <c r="AK877" s="131"/>
      <c r="AL877" s="131"/>
      <c r="AM877" s="131"/>
      <c r="AN877" s="131"/>
      <c r="AO877" s="131"/>
      <c r="AP877" s="131"/>
      <c r="AQ877" s="131"/>
      <c r="AR877" s="131"/>
      <c r="AS877" s="131"/>
      <c r="AT877" s="131"/>
      <c r="AU877" s="131"/>
      <c r="AV877" s="131"/>
      <c r="AW877" s="131"/>
      <c r="AX877" s="131"/>
      <c r="AY877" s="131"/>
      <c r="AZ877" s="131"/>
      <c r="BA877" s="131"/>
      <c r="BB877" s="131"/>
      <c r="BC877" s="131"/>
      <c r="BD877" s="131"/>
      <c r="BE877" s="131"/>
      <c r="BF877" s="131"/>
    </row>
    <row r="878" spans="25:58">
      <c r="Y878" s="131"/>
      <c r="Z878" s="131"/>
      <c r="AA878" s="131"/>
      <c r="AB878" s="131"/>
      <c r="AC878" s="131"/>
      <c r="AD878" s="131"/>
      <c r="AE878" s="131"/>
      <c r="AF878" s="131"/>
      <c r="AG878" s="131"/>
      <c r="AH878" s="131"/>
      <c r="AI878" s="131"/>
      <c r="AJ878" s="131"/>
      <c r="AK878" s="131"/>
      <c r="AL878" s="131"/>
      <c r="AM878" s="131"/>
      <c r="AN878" s="131"/>
      <c r="AO878" s="131"/>
      <c r="AP878" s="131"/>
      <c r="AQ878" s="131"/>
      <c r="AR878" s="131"/>
      <c r="AS878" s="131"/>
      <c r="AT878" s="131"/>
      <c r="AU878" s="131"/>
      <c r="AV878" s="131"/>
      <c r="AW878" s="131"/>
      <c r="AX878" s="131"/>
      <c r="AY878" s="131"/>
      <c r="AZ878" s="131"/>
      <c r="BA878" s="131"/>
      <c r="BB878" s="131"/>
      <c r="BC878" s="131"/>
      <c r="BD878" s="131"/>
      <c r="BE878" s="131"/>
      <c r="BF878" s="131"/>
    </row>
    <row r="879" spans="25:58">
      <c r="Y879" s="131"/>
      <c r="Z879" s="131"/>
      <c r="AA879" s="131"/>
      <c r="AB879" s="131"/>
      <c r="AC879" s="131"/>
      <c r="AD879" s="131"/>
      <c r="AE879" s="131"/>
      <c r="AF879" s="131"/>
      <c r="AG879" s="131"/>
      <c r="AH879" s="131"/>
      <c r="AI879" s="131"/>
      <c r="AJ879" s="131"/>
      <c r="AK879" s="131"/>
      <c r="AL879" s="131"/>
      <c r="AM879" s="131"/>
      <c r="AN879" s="131"/>
      <c r="AO879" s="131"/>
      <c r="AP879" s="131"/>
      <c r="AQ879" s="131"/>
      <c r="AR879" s="131"/>
      <c r="AS879" s="131"/>
      <c r="AT879" s="131"/>
      <c r="AU879" s="131"/>
      <c r="AV879" s="131"/>
      <c r="AW879" s="131"/>
      <c r="AX879" s="131"/>
      <c r="AY879" s="131"/>
      <c r="AZ879" s="131"/>
      <c r="BA879" s="131"/>
      <c r="BB879" s="131"/>
      <c r="BC879" s="131"/>
      <c r="BD879" s="131"/>
      <c r="BE879" s="131"/>
      <c r="BF879" s="131"/>
    </row>
    <row r="880" spans="25:58">
      <c r="Y880" s="131"/>
      <c r="Z880" s="131"/>
      <c r="AA880" s="131"/>
      <c r="AB880" s="131"/>
      <c r="AC880" s="131"/>
      <c r="AD880" s="131"/>
      <c r="AE880" s="131"/>
      <c r="AF880" s="131"/>
      <c r="AG880" s="131"/>
      <c r="AH880" s="131"/>
      <c r="AI880" s="131"/>
      <c r="AJ880" s="131"/>
      <c r="AK880" s="131"/>
      <c r="AL880" s="131"/>
      <c r="AM880" s="131"/>
      <c r="AN880" s="131"/>
      <c r="AO880" s="131"/>
      <c r="AP880" s="131"/>
      <c r="AQ880" s="131"/>
      <c r="AR880" s="131"/>
      <c r="AS880" s="131"/>
      <c r="AT880" s="131"/>
      <c r="AU880" s="131"/>
      <c r="AV880" s="131"/>
      <c r="AW880" s="131"/>
      <c r="AX880" s="131"/>
      <c r="AY880" s="131"/>
      <c r="AZ880" s="131"/>
      <c r="BA880" s="131"/>
      <c r="BB880" s="131"/>
      <c r="BC880" s="131"/>
      <c r="BD880" s="131"/>
      <c r="BE880" s="131"/>
      <c r="BF880" s="131"/>
    </row>
    <row r="881" spans="25:58">
      <c r="Y881" s="131"/>
      <c r="Z881" s="131"/>
      <c r="AA881" s="131"/>
      <c r="AB881" s="131"/>
      <c r="AC881" s="131"/>
      <c r="AD881" s="131"/>
      <c r="AE881" s="131"/>
      <c r="AF881" s="131"/>
      <c r="AG881" s="131"/>
      <c r="AH881" s="131"/>
      <c r="AI881" s="131"/>
      <c r="AJ881" s="131"/>
      <c r="AK881" s="131"/>
      <c r="AL881" s="131"/>
      <c r="AM881" s="131"/>
      <c r="AN881" s="131"/>
      <c r="AO881" s="131"/>
      <c r="AP881" s="131"/>
      <c r="AQ881" s="131"/>
      <c r="AR881" s="131"/>
      <c r="AS881" s="131"/>
      <c r="AT881" s="131"/>
      <c r="AU881" s="131"/>
      <c r="AV881" s="131"/>
      <c r="AW881" s="131"/>
      <c r="AX881" s="131"/>
      <c r="AY881" s="131"/>
      <c r="AZ881" s="131"/>
      <c r="BA881" s="131"/>
      <c r="BB881" s="131"/>
      <c r="BC881" s="131"/>
      <c r="BD881" s="131"/>
      <c r="BE881" s="131"/>
      <c r="BF881" s="131"/>
    </row>
    <row r="882" spans="25:58">
      <c r="Y882" s="131"/>
      <c r="Z882" s="131"/>
      <c r="AA882" s="131"/>
      <c r="AB882" s="131"/>
      <c r="AC882" s="131"/>
      <c r="AD882" s="131"/>
      <c r="AE882" s="131"/>
      <c r="AF882" s="131"/>
      <c r="AG882" s="131"/>
      <c r="AH882" s="131"/>
      <c r="AI882" s="131"/>
      <c r="AJ882" s="131"/>
      <c r="AK882" s="131"/>
      <c r="AL882" s="131"/>
      <c r="AM882" s="131"/>
      <c r="AN882" s="131"/>
      <c r="AO882" s="131"/>
      <c r="AP882" s="131"/>
      <c r="AQ882" s="131"/>
      <c r="AR882" s="131"/>
      <c r="AS882" s="131"/>
      <c r="AT882" s="131"/>
      <c r="AU882" s="131"/>
      <c r="AV882" s="131"/>
      <c r="AW882" s="131"/>
      <c r="AX882" s="131"/>
      <c r="AY882" s="131"/>
      <c r="AZ882" s="131"/>
      <c r="BA882" s="131"/>
      <c r="BB882" s="131"/>
      <c r="BC882" s="131"/>
      <c r="BD882" s="131"/>
      <c r="BE882" s="131"/>
      <c r="BF882" s="131"/>
    </row>
    <row r="883" spans="25:58">
      <c r="Y883" s="131"/>
      <c r="Z883" s="131"/>
      <c r="AA883" s="131"/>
      <c r="AB883" s="131"/>
      <c r="AC883" s="131"/>
      <c r="AD883" s="131"/>
      <c r="AE883" s="131"/>
      <c r="AF883" s="131"/>
      <c r="AG883" s="131"/>
      <c r="AH883" s="131"/>
      <c r="AI883" s="131"/>
      <c r="AJ883" s="131"/>
      <c r="AK883" s="131"/>
      <c r="AL883" s="131"/>
      <c r="AM883" s="131"/>
      <c r="AN883" s="131"/>
      <c r="AO883" s="131"/>
      <c r="AP883" s="131"/>
      <c r="AQ883" s="131"/>
      <c r="AR883" s="131"/>
      <c r="AS883" s="131"/>
      <c r="AT883" s="131"/>
      <c r="AU883" s="131"/>
      <c r="AV883" s="131"/>
      <c r="AW883" s="131"/>
      <c r="AX883" s="131"/>
      <c r="AY883" s="131"/>
      <c r="AZ883" s="131"/>
      <c r="BA883" s="131"/>
      <c r="BB883" s="131"/>
      <c r="BC883" s="131"/>
      <c r="BD883" s="131"/>
      <c r="BE883" s="131"/>
      <c r="BF883" s="131"/>
    </row>
    <row r="884" spans="25:58">
      <c r="Y884" s="131"/>
      <c r="Z884" s="131"/>
      <c r="AA884" s="131"/>
      <c r="AB884" s="131"/>
      <c r="AC884" s="131"/>
      <c r="AD884" s="131"/>
      <c r="AE884" s="131"/>
      <c r="AF884" s="131"/>
      <c r="AG884" s="131"/>
      <c r="AH884" s="131"/>
      <c r="AI884" s="131"/>
      <c r="AJ884" s="131"/>
      <c r="AK884" s="131"/>
      <c r="AL884" s="131"/>
      <c r="AM884" s="131"/>
      <c r="AN884" s="131"/>
      <c r="AO884" s="131"/>
      <c r="AP884" s="131"/>
      <c r="AQ884" s="131"/>
      <c r="AR884" s="131"/>
      <c r="AS884" s="131"/>
      <c r="AT884" s="131"/>
      <c r="AU884" s="131"/>
      <c r="AV884" s="131"/>
      <c r="AW884" s="131"/>
      <c r="AX884" s="131"/>
      <c r="AY884" s="131"/>
      <c r="AZ884" s="131"/>
      <c r="BA884" s="131"/>
      <c r="BB884" s="131"/>
      <c r="BC884" s="131"/>
      <c r="BD884" s="131"/>
      <c r="BE884" s="131"/>
      <c r="BF884" s="131"/>
    </row>
    <row r="885" spans="25:58">
      <c r="Y885" s="131"/>
      <c r="Z885" s="131"/>
      <c r="AA885" s="131"/>
      <c r="AB885" s="131"/>
      <c r="AC885" s="131"/>
      <c r="AD885" s="131"/>
      <c r="AE885" s="131"/>
      <c r="AF885" s="131"/>
      <c r="AG885" s="131"/>
      <c r="AH885" s="131"/>
      <c r="AI885" s="131"/>
      <c r="AJ885" s="131"/>
      <c r="AK885" s="131"/>
      <c r="AL885" s="131"/>
      <c r="AM885" s="131"/>
      <c r="AN885" s="131"/>
      <c r="AO885" s="131"/>
      <c r="AP885" s="131"/>
      <c r="AQ885" s="131"/>
      <c r="AR885" s="131"/>
      <c r="AS885" s="131"/>
      <c r="AT885" s="131"/>
      <c r="AU885" s="131"/>
      <c r="AV885" s="131"/>
      <c r="AW885" s="131"/>
      <c r="AX885" s="131"/>
      <c r="AY885" s="131"/>
      <c r="AZ885" s="131"/>
      <c r="BA885" s="131"/>
      <c r="BB885" s="131"/>
      <c r="BC885" s="131"/>
      <c r="BD885" s="131"/>
      <c r="BE885" s="131"/>
      <c r="BF885" s="131"/>
    </row>
    <row r="886" spans="25:58">
      <c r="Y886" s="131"/>
      <c r="Z886" s="131"/>
      <c r="AA886" s="131"/>
      <c r="AB886" s="131"/>
      <c r="AC886" s="131"/>
      <c r="AD886" s="131"/>
      <c r="AE886" s="131"/>
      <c r="AF886" s="131"/>
      <c r="AG886" s="131"/>
      <c r="AH886" s="131"/>
      <c r="AI886" s="131"/>
      <c r="AJ886" s="131"/>
      <c r="AK886" s="131"/>
      <c r="AL886" s="131"/>
      <c r="AM886" s="131"/>
      <c r="AN886" s="131"/>
      <c r="AO886" s="131"/>
      <c r="AP886" s="131"/>
      <c r="AQ886" s="131"/>
      <c r="AR886" s="131"/>
      <c r="AS886" s="131"/>
      <c r="AT886" s="131"/>
      <c r="AU886" s="131"/>
      <c r="AV886" s="131"/>
      <c r="AW886" s="131"/>
      <c r="AX886" s="131"/>
      <c r="AY886" s="131"/>
      <c r="AZ886" s="131"/>
      <c r="BA886" s="131"/>
      <c r="BB886" s="131"/>
      <c r="BC886" s="131"/>
      <c r="BD886" s="131"/>
      <c r="BE886" s="131"/>
      <c r="BF886" s="131"/>
    </row>
    <row r="887" spans="25:58">
      <c r="Y887" s="131"/>
      <c r="Z887" s="131"/>
      <c r="AA887" s="131"/>
      <c r="AB887" s="131"/>
      <c r="AC887" s="131"/>
      <c r="AD887" s="131"/>
      <c r="AE887" s="131"/>
      <c r="AF887" s="131"/>
      <c r="AG887" s="131"/>
      <c r="AH887" s="131"/>
      <c r="AI887" s="131"/>
      <c r="AJ887" s="131"/>
      <c r="AK887" s="131"/>
      <c r="AL887" s="131"/>
      <c r="AM887" s="131"/>
      <c r="AN887" s="131"/>
      <c r="AO887" s="131"/>
      <c r="AP887" s="131"/>
      <c r="AQ887" s="131"/>
      <c r="AR887" s="131"/>
      <c r="AS887" s="131"/>
      <c r="AT887" s="131"/>
      <c r="AU887" s="131"/>
      <c r="AV887" s="131"/>
      <c r="AW887" s="131"/>
      <c r="AX887" s="131"/>
      <c r="AY887" s="131"/>
      <c r="AZ887" s="131"/>
      <c r="BA887" s="131"/>
      <c r="BB887" s="131"/>
      <c r="BC887" s="131"/>
      <c r="BD887" s="131"/>
      <c r="BE887" s="131"/>
      <c r="BF887" s="131"/>
    </row>
    <row r="888" spans="25:58">
      <c r="Y888" s="131"/>
      <c r="Z888" s="131"/>
      <c r="AA888" s="131"/>
      <c r="AB888" s="131"/>
      <c r="AC888" s="131"/>
      <c r="AD888" s="131"/>
      <c r="AE888" s="131"/>
      <c r="AF888" s="131"/>
      <c r="AG888" s="131"/>
      <c r="AH888" s="131"/>
      <c r="AI888" s="131"/>
      <c r="AJ888" s="131"/>
      <c r="AK888" s="131"/>
      <c r="AL888" s="131"/>
      <c r="AM888" s="131"/>
      <c r="AN888" s="131"/>
      <c r="AO888" s="131"/>
      <c r="AP888" s="131"/>
      <c r="AQ888" s="131"/>
      <c r="AR888" s="131"/>
      <c r="AS888" s="131"/>
      <c r="AT888" s="131"/>
      <c r="AU888" s="131"/>
      <c r="AV888" s="131"/>
      <c r="AW888" s="131"/>
      <c r="AX888" s="131"/>
      <c r="AY888" s="131"/>
      <c r="AZ888" s="131"/>
      <c r="BA888" s="131"/>
      <c r="BB888" s="131"/>
      <c r="BC888" s="131"/>
      <c r="BD888" s="131"/>
      <c r="BE888" s="131"/>
      <c r="BF888" s="131"/>
    </row>
    <row r="889" spans="25:58">
      <c r="Y889" s="131"/>
      <c r="Z889" s="131"/>
      <c r="AA889" s="131"/>
      <c r="AB889" s="131"/>
      <c r="AC889" s="131"/>
      <c r="AD889" s="131"/>
      <c r="AE889" s="131"/>
      <c r="AF889" s="131"/>
      <c r="AG889" s="131"/>
      <c r="AH889" s="131"/>
      <c r="AI889" s="131"/>
      <c r="AJ889" s="131"/>
      <c r="AK889" s="131"/>
      <c r="AL889" s="131"/>
      <c r="AM889" s="131"/>
      <c r="AN889" s="131"/>
      <c r="AO889" s="131"/>
      <c r="AP889" s="131"/>
      <c r="AQ889" s="131"/>
      <c r="AR889" s="131"/>
      <c r="AS889" s="131"/>
      <c r="AT889" s="131"/>
      <c r="AU889" s="131"/>
      <c r="AV889" s="131"/>
      <c r="AW889" s="131"/>
      <c r="AX889" s="131"/>
      <c r="AY889" s="131"/>
      <c r="AZ889" s="131"/>
      <c r="BA889" s="131"/>
      <c r="BB889" s="131"/>
      <c r="BC889" s="131"/>
      <c r="BD889" s="131"/>
      <c r="BE889" s="131"/>
      <c r="BF889" s="131"/>
    </row>
    <row r="890" spans="25:58">
      <c r="Y890" s="131"/>
      <c r="Z890" s="131"/>
      <c r="AA890" s="131"/>
      <c r="AB890" s="131"/>
      <c r="AC890" s="131"/>
      <c r="AD890" s="131"/>
      <c r="AE890" s="131"/>
      <c r="AF890" s="131"/>
      <c r="AG890" s="131"/>
      <c r="AH890" s="131"/>
      <c r="AI890" s="131"/>
      <c r="AJ890" s="131"/>
      <c r="AK890" s="131"/>
      <c r="AL890" s="131"/>
      <c r="AM890" s="131"/>
      <c r="AN890" s="131"/>
      <c r="AO890" s="131"/>
      <c r="AP890" s="131"/>
      <c r="AQ890" s="131"/>
      <c r="AR890" s="131"/>
      <c r="AS890" s="131"/>
      <c r="AT890" s="131"/>
      <c r="AU890" s="131"/>
      <c r="AV890" s="131"/>
      <c r="AW890" s="131"/>
      <c r="AX890" s="131"/>
      <c r="AY890" s="131"/>
      <c r="AZ890" s="131"/>
      <c r="BA890" s="131"/>
      <c r="BB890" s="131"/>
      <c r="BC890" s="131"/>
      <c r="BD890" s="131"/>
      <c r="BE890" s="131"/>
      <c r="BF890" s="131"/>
    </row>
    <row r="891" spans="25:58">
      <c r="Y891" s="131"/>
      <c r="Z891" s="131"/>
      <c r="AA891" s="131"/>
      <c r="AB891" s="131"/>
      <c r="AC891" s="131"/>
      <c r="AD891" s="131"/>
      <c r="AE891" s="131"/>
      <c r="AF891" s="131"/>
      <c r="AG891" s="131"/>
      <c r="AH891" s="131"/>
      <c r="AI891" s="131"/>
      <c r="AJ891" s="131"/>
      <c r="AK891" s="131"/>
      <c r="AL891" s="131"/>
      <c r="AM891" s="131"/>
      <c r="AN891" s="131"/>
      <c r="AO891" s="131"/>
      <c r="AP891" s="131"/>
      <c r="AQ891" s="131"/>
      <c r="AR891" s="131"/>
      <c r="AS891" s="131"/>
      <c r="AT891" s="131"/>
      <c r="AU891" s="131"/>
      <c r="AV891" s="131"/>
      <c r="AW891" s="131"/>
      <c r="AX891" s="131"/>
      <c r="AY891" s="131"/>
      <c r="AZ891" s="131"/>
      <c r="BA891" s="131"/>
      <c r="BB891" s="131"/>
      <c r="BC891" s="131"/>
      <c r="BD891" s="131"/>
      <c r="BE891" s="131"/>
      <c r="BF891" s="131"/>
    </row>
    <row r="892" spans="25:58">
      <c r="Y892" s="131"/>
      <c r="Z892" s="131"/>
      <c r="AA892" s="131"/>
      <c r="AB892" s="131"/>
      <c r="AC892" s="131"/>
      <c r="AD892" s="131"/>
      <c r="AE892" s="131"/>
      <c r="AF892" s="131"/>
      <c r="AG892" s="131"/>
      <c r="AH892" s="131"/>
      <c r="AI892" s="131"/>
      <c r="AJ892" s="131"/>
      <c r="AK892" s="131"/>
      <c r="AL892" s="131"/>
      <c r="AM892" s="131"/>
      <c r="AN892" s="131"/>
      <c r="AO892" s="131"/>
      <c r="AP892" s="131"/>
      <c r="AQ892" s="131"/>
      <c r="AR892" s="131"/>
      <c r="AS892" s="131"/>
      <c r="AT892" s="131"/>
      <c r="AU892" s="131"/>
      <c r="AV892" s="131"/>
      <c r="AW892" s="131"/>
      <c r="AX892" s="131"/>
      <c r="AY892" s="131"/>
      <c r="AZ892" s="131"/>
      <c r="BA892" s="131"/>
      <c r="BB892" s="131"/>
      <c r="BC892" s="131"/>
      <c r="BD892" s="131"/>
      <c r="BE892" s="131"/>
      <c r="BF892" s="131"/>
    </row>
    <row r="893" spans="25:58">
      <c r="Y893" s="131"/>
      <c r="Z893" s="131"/>
      <c r="AA893" s="131"/>
      <c r="AB893" s="131"/>
      <c r="AC893" s="131"/>
      <c r="AD893" s="131"/>
      <c r="AE893" s="131"/>
      <c r="AF893" s="131"/>
      <c r="AG893" s="131"/>
      <c r="AH893" s="131"/>
      <c r="AI893" s="131"/>
      <c r="AJ893" s="131"/>
      <c r="AK893" s="131"/>
      <c r="AL893" s="131"/>
      <c r="AM893" s="131"/>
      <c r="AN893" s="131"/>
      <c r="AO893" s="131"/>
      <c r="AP893" s="131"/>
      <c r="AQ893" s="131"/>
      <c r="AR893" s="131"/>
      <c r="AS893" s="131"/>
      <c r="AT893" s="131"/>
      <c r="AU893" s="131"/>
      <c r="AV893" s="131"/>
      <c r="AW893" s="131"/>
      <c r="AX893" s="131"/>
      <c r="AY893" s="131"/>
      <c r="AZ893" s="131"/>
      <c r="BA893" s="131"/>
      <c r="BB893" s="131"/>
      <c r="BC893" s="131"/>
      <c r="BD893" s="131"/>
      <c r="BE893" s="131"/>
      <c r="BF893" s="131"/>
    </row>
    <row r="894" spans="25:58">
      <c r="Y894" s="131"/>
      <c r="Z894" s="131"/>
      <c r="AA894" s="131"/>
      <c r="AB894" s="131"/>
      <c r="AC894" s="131"/>
      <c r="AD894" s="131"/>
      <c r="AE894" s="131"/>
      <c r="AF894" s="131"/>
      <c r="AG894" s="131"/>
      <c r="AH894" s="131"/>
      <c r="AI894" s="131"/>
      <c r="AJ894" s="131"/>
      <c r="AK894" s="131"/>
      <c r="AL894" s="131"/>
      <c r="AM894" s="131"/>
      <c r="AN894" s="131"/>
      <c r="AO894" s="131"/>
      <c r="AP894" s="131"/>
      <c r="AQ894" s="131"/>
      <c r="AR894" s="131"/>
      <c r="AS894" s="131"/>
      <c r="AT894" s="131"/>
      <c r="AU894" s="131"/>
      <c r="AV894" s="131"/>
      <c r="AW894" s="131"/>
      <c r="AX894" s="131"/>
      <c r="AY894" s="131"/>
      <c r="AZ894" s="131"/>
      <c r="BA894" s="131"/>
      <c r="BB894" s="131"/>
      <c r="BC894" s="131"/>
      <c r="BD894" s="131"/>
      <c r="BE894" s="131"/>
      <c r="BF894" s="131"/>
    </row>
    <row r="895" spans="25:58">
      <c r="Y895" s="131"/>
      <c r="Z895" s="131"/>
      <c r="AA895" s="131"/>
      <c r="AB895" s="131"/>
      <c r="AC895" s="131"/>
      <c r="AD895" s="131"/>
      <c r="AE895" s="131"/>
      <c r="AF895" s="131"/>
      <c r="AG895" s="131"/>
      <c r="AH895" s="131"/>
      <c r="AI895" s="131"/>
      <c r="AJ895" s="131"/>
      <c r="AK895" s="131"/>
      <c r="AL895" s="131"/>
      <c r="AM895" s="131"/>
      <c r="AN895" s="131"/>
      <c r="AO895" s="131"/>
      <c r="AP895" s="131"/>
      <c r="AQ895" s="131"/>
      <c r="AR895" s="131"/>
      <c r="AS895" s="131"/>
      <c r="AT895" s="131"/>
      <c r="AU895" s="131"/>
      <c r="AV895" s="131"/>
      <c r="AW895" s="131"/>
      <c r="AX895" s="131"/>
      <c r="AY895" s="131"/>
      <c r="AZ895" s="131"/>
      <c r="BA895" s="131"/>
      <c r="BB895" s="131"/>
      <c r="BC895" s="131"/>
      <c r="BD895" s="131"/>
      <c r="BE895" s="131"/>
      <c r="BF895" s="131"/>
    </row>
    <row r="896" spans="25:58">
      <c r="Y896" s="131"/>
      <c r="Z896" s="131"/>
      <c r="AA896" s="131"/>
      <c r="AB896" s="131"/>
      <c r="AC896" s="131"/>
      <c r="AD896" s="131"/>
      <c r="AE896" s="131"/>
      <c r="AF896" s="131"/>
      <c r="AG896" s="131"/>
      <c r="AH896" s="131"/>
      <c r="AI896" s="131"/>
      <c r="AJ896" s="131"/>
      <c r="AK896" s="131"/>
      <c r="AL896" s="131"/>
      <c r="AM896" s="131"/>
      <c r="AN896" s="131"/>
      <c r="AO896" s="131"/>
      <c r="AP896" s="131"/>
      <c r="AQ896" s="131"/>
      <c r="AR896" s="131"/>
      <c r="AS896" s="131"/>
      <c r="AT896" s="131"/>
      <c r="AU896" s="131"/>
      <c r="AV896" s="131"/>
      <c r="AW896" s="131"/>
      <c r="AX896" s="131"/>
      <c r="AY896" s="131"/>
      <c r="AZ896" s="131"/>
      <c r="BA896" s="131"/>
      <c r="BB896" s="131"/>
      <c r="BC896" s="131"/>
      <c r="BD896" s="131"/>
      <c r="BE896" s="131"/>
      <c r="BF896" s="131"/>
    </row>
    <row r="897" spans="25:58">
      <c r="Y897" s="131"/>
      <c r="Z897" s="131"/>
      <c r="AA897" s="131"/>
      <c r="AB897" s="131"/>
      <c r="AC897" s="131"/>
      <c r="AD897" s="131"/>
      <c r="AE897" s="131"/>
      <c r="AF897" s="131"/>
      <c r="AG897" s="131"/>
      <c r="AH897" s="131"/>
      <c r="AI897" s="131"/>
      <c r="AJ897" s="131"/>
      <c r="AK897" s="131"/>
      <c r="AL897" s="131"/>
      <c r="AM897" s="131"/>
      <c r="AN897" s="131"/>
      <c r="AO897" s="131"/>
      <c r="AP897" s="131"/>
      <c r="AQ897" s="131"/>
      <c r="AR897" s="131"/>
      <c r="AS897" s="131"/>
      <c r="AT897" s="131"/>
      <c r="AU897" s="131"/>
      <c r="AV897" s="131"/>
      <c r="AW897" s="131"/>
      <c r="AX897" s="131"/>
      <c r="AY897" s="131"/>
      <c r="AZ897" s="131"/>
      <c r="BA897" s="131"/>
      <c r="BB897" s="131"/>
      <c r="BC897" s="131"/>
      <c r="BD897" s="131"/>
      <c r="BE897" s="131"/>
      <c r="BF897" s="131"/>
    </row>
    <row r="898" spans="25:58">
      <c r="Y898" s="131"/>
      <c r="Z898" s="131"/>
      <c r="AA898" s="131"/>
      <c r="AB898" s="131"/>
      <c r="AC898" s="131"/>
      <c r="AD898" s="131"/>
      <c r="AE898" s="131"/>
      <c r="AF898" s="131"/>
      <c r="AG898" s="131"/>
      <c r="AH898" s="131"/>
      <c r="AI898" s="131"/>
      <c r="AJ898" s="131"/>
      <c r="AK898" s="131"/>
      <c r="AL898" s="131"/>
      <c r="AM898" s="131"/>
      <c r="AN898" s="131"/>
      <c r="AO898" s="131"/>
      <c r="AP898" s="131"/>
      <c r="AQ898" s="131"/>
      <c r="AR898" s="131"/>
      <c r="AS898" s="131"/>
      <c r="AT898" s="131"/>
      <c r="AU898" s="131"/>
      <c r="AV898" s="131"/>
      <c r="AW898" s="131"/>
      <c r="AX898" s="131"/>
      <c r="AY898" s="131"/>
      <c r="AZ898" s="131"/>
      <c r="BA898" s="131"/>
      <c r="BB898" s="131"/>
      <c r="BC898" s="131"/>
      <c r="BD898" s="131"/>
      <c r="BE898" s="131"/>
      <c r="BF898" s="131"/>
    </row>
    <row r="899" spans="25:58">
      <c r="Y899" s="131"/>
      <c r="Z899" s="131"/>
      <c r="AA899" s="131"/>
      <c r="AB899" s="131"/>
      <c r="AC899" s="131"/>
      <c r="AD899" s="131"/>
      <c r="AE899" s="131"/>
      <c r="AF899" s="131"/>
      <c r="AG899" s="131"/>
      <c r="AH899" s="131"/>
      <c r="AI899" s="131"/>
      <c r="AJ899" s="131"/>
      <c r="AK899" s="131"/>
      <c r="AL899" s="131"/>
      <c r="AM899" s="131"/>
      <c r="AN899" s="131"/>
      <c r="AO899" s="131"/>
      <c r="AP899" s="131"/>
      <c r="AQ899" s="131"/>
      <c r="AR899" s="131"/>
      <c r="AS899" s="131"/>
      <c r="AT899" s="131"/>
      <c r="AU899" s="131"/>
      <c r="AV899" s="131"/>
      <c r="AW899" s="131"/>
      <c r="AX899" s="131"/>
      <c r="AY899" s="131"/>
      <c r="AZ899" s="131"/>
      <c r="BA899" s="131"/>
      <c r="BB899" s="131"/>
      <c r="BC899" s="131"/>
      <c r="BD899" s="131"/>
      <c r="BE899" s="131"/>
      <c r="BF899" s="131"/>
    </row>
    <row r="900" spans="25:58">
      <c r="Y900" s="131"/>
      <c r="Z900" s="131"/>
      <c r="AA900" s="131"/>
      <c r="AB900" s="131"/>
      <c r="AC900" s="131"/>
      <c r="AD900" s="131"/>
      <c r="AE900" s="131"/>
      <c r="AF900" s="131"/>
      <c r="AG900" s="131"/>
      <c r="AH900" s="131"/>
      <c r="AI900" s="131"/>
      <c r="AJ900" s="131"/>
      <c r="AK900" s="131"/>
      <c r="AL900" s="131"/>
      <c r="AM900" s="131"/>
      <c r="AN900" s="131"/>
      <c r="AO900" s="131"/>
      <c r="AP900" s="131"/>
      <c r="AQ900" s="131"/>
      <c r="AR900" s="131"/>
      <c r="AS900" s="131"/>
      <c r="AT900" s="131"/>
      <c r="AU900" s="131"/>
      <c r="AV900" s="131"/>
      <c r="AW900" s="131"/>
      <c r="AX900" s="131"/>
      <c r="AY900" s="131"/>
      <c r="AZ900" s="131"/>
      <c r="BA900" s="131"/>
      <c r="BB900" s="131"/>
      <c r="BC900" s="131"/>
      <c r="BD900" s="131"/>
      <c r="BE900" s="131"/>
      <c r="BF900" s="131"/>
    </row>
    <row r="901" spans="25:58">
      <c r="Y901" s="131"/>
      <c r="Z901" s="131"/>
      <c r="AA901" s="131"/>
      <c r="AB901" s="131"/>
      <c r="AC901" s="131"/>
      <c r="AD901" s="131"/>
      <c r="AE901" s="131"/>
      <c r="AF901" s="131"/>
      <c r="AG901" s="131"/>
      <c r="AH901" s="131"/>
      <c r="AI901" s="131"/>
      <c r="AJ901" s="131"/>
      <c r="AK901" s="131"/>
      <c r="AL901" s="131"/>
      <c r="AM901" s="131"/>
      <c r="AN901" s="131"/>
      <c r="AO901" s="131"/>
      <c r="AP901" s="131"/>
      <c r="AQ901" s="131"/>
      <c r="AR901" s="131"/>
      <c r="AS901" s="131"/>
      <c r="AT901" s="131"/>
      <c r="AU901" s="131"/>
      <c r="AV901" s="131"/>
      <c r="AW901" s="131"/>
      <c r="AX901" s="131"/>
      <c r="AY901" s="131"/>
      <c r="AZ901" s="131"/>
      <c r="BA901" s="131"/>
      <c r="BB901" s="131"/>
      <c r="BC901" s="131"/>
      <c r="BD901" s="131"/>
      <c r="BE901" s="131"/>
      <c r="BF901" s="131"/>
    </row>
    <row r="902" spans="25:58">
      <c r="Y902" s="131"/>
      <c r="Z902" s="131"/>
      <c r="AA902" s="131"/>
      <c r="AB902" s="131"/>
      <c r="AC902" s="131"/>
      <c r="AD902" s="131"/>
      <c r="AE902" s="131"/>
      <c r="AF902" s="131"/>
      <c r="AG902" s="131"/>
      <c r="AH902" s="131"/>
      <c r="AI902" s="131"/>
      <c r="AJ902" s="131"/>
      <c r="AK902" s="131"/>
      <c r="AL902" s="131"/>
      <c r="AM902" s="131"/>
      <c r="AN902" s="131"/>
      <c r="AO902" s="131"/>
      <c r="AP902" s="131"/>
      <c r="AQ902" s="131"/>
      <c r="AR902" s="131"/>
      <c r="AS902" s="131"/>
      <c r="AT902" s="131"/>
      <c r="AU902" s="131"/>
      <c r="AV902" s="131"/>
      <c r="AW902" s="131"/>
      <c r="AX902" s="131"/>
      <c r="AY902" s="131"/>
      <c r="AZ902" s="131"/>
      <c r="BA902" s="131"/>
      <c r="BB902" s="131"/>
      <c r="BC902" s="131"/>
      <c r="BD902" s="131"/>
      <c r="BE902" s="131"/>
      <c r="BF902" s="131"/>
    </row>
    <row r="903" spans="25:58">
      <c r="Y903" s="131"/>
      <c r="Z903" s="131"/>
      <c r="AA903" s="131"/>
      <c r="AB903" s="131"/>
      <c r="AC903" s="131"/>
      <c r="AD903" s="131"/>
      <c r="AE903" s="131"/>
      <c r="AF903" s="131"/>
      <c r="AG903" s="131"/>
      <c r="AH903" s="131"/>
      <c r="AI903" s="131"/>
      <c r="AJ903" s="131"/>
      <c r="AK903" s="131"/>
      <c r="AL903" s="131"/>
      <c r="AM903" s="131"/>
      <c r="AN903" s="131"/>
      <c r="AO903" s="131"/>
      <c r="AP903" s="131"/>
      <c r="AQ903" s="131"/>
      <c r="AR903" s="131"/>
      <c r="AS903" s="131"/>
      <c r="AT903" s="131"/>
      <c r="AU903" s="131"/>
      <c r="AV903" s="131"/>
      <c r="AW903" s="131"/>
      <c r="AX903" s="131"/>
      <c r="AY903" s="131"/>
      <c r="AZ903" s="131"/>
      <c r="BA903" s="131"/>
      <c r="BB903" s="131"/>
      <c r="BC903" s="131"/>
      <c r="BD903" s="131"/>
      <c r="BE903" s="131"/>
      <c r="BF903" s="131"/>
    </row>
    <row r="904" spans="25:58">
      <c r="Y904" s="131"/>
      <c r="Z904" s="131"/>
      <c r="AA904" s="131"/>
      <c r="AB904" s="131"/>
      <c r="AC904" s="131"/>
      <c r="AD904" s="131"/>
      <c r="AE904" s="131"/>
      <c r="AF904" s="131"/>
      <c r="AG904" s="131"/>
      <c r="AH904" s="131"/>
      <c r="AI904" s="131"/>
      <c r="AJ904" s="131"/>
      <c r="AK904" s="131"/>
      <c r="AL904" s="131"/>
      <c r="AM904" s="131"/>
      <c r="AN904" s="131"/>
      <c r="AO904" s="131"/>
      <c r="AP904" s="131"/>
      <c r="AQ904" s="131"/>
      <c r="AR904" s="131"/>
      <c r="AS904" s="131"/>
      <c r="AT904" s="131"/>
      <c r="AU904" s="131"/>
      <c r="AV904" s="131"/>
      <c r="AW904" s="131"/>
      <c r="AX904" s="131"/>
      <c r="AY904" s="131"/>
      <c r="AZ904" s="131"/>
      <c r="BA904" s="131"/>
      <c r="BB904" s="131"/>
      <c r="BC904" s="131"/>
      <c r="BD904" s="131"/>
      <c r="BE904" s="131"/>
      <c r="BF904" s="131"/>
    </row>
    <row r="905" spans="25:58">
      <c r="Y905" s="131"/>
      <c r="Z905" s="131"/>
      <c r="AA905" s="131"/>
      <c r="AB905" s="131"/>
      <c r="AC905" s="131"/>
      <c r="AD905" s="131"/>
      <c r="AE905" s="131"/>
      <c r="AF905" s="131"/>
      <c r="AG905" s="131"/>
      <c r="AH905" s="131"/>
      <c r="AI905" s="131"/>
      <c r="AJ905" s="131"/>
      <c r="AK905" s="131"/>
      <c r="AL905" s="131"/>
      <c r="AM905" s="131"/>
      <c r="AN905" s="131"/>
      <c r="AO905" s="131"/>
      <c r="AP905" s="131"/>
      <c r="AQ905" s="131"/>
      <c r="AR905" s="131"/>
      <c r="AS905" s="131"/>
      <c r="AT905" s="131"/>
      <c r="AU905" s="131"/>
      <c r="AV905" s="131"/>
      <c r="AW905" s="131"/>
      <c r="AX905" s="131"/>
      <c r="AY905" s="131"/>
      <c r="AZ905" s="131"/>
      <c r="BA905" s="131"/>
      <c r="BB905" s="131"/>
      <c r="BC905" s="131"/>
      <c r="BD905" s="131"/>
      <c r="BE905" s="131"/>
      <c r="BF905" s="131"/>
    </row>
    <row r="906" spans="25:58">
      <c r="Y906" s="131"/>
      <c r="Z906" s="131"/>
      <c r="AA906" s="131"/>
      <c r="AB906" s="131"/>
      <c r="AC906" s="131"/>
      <c r="AD906" s="131"/>
      <c r="AE906" s="131"/>
      <c r="AF906" s="131"/>
      <c r="AG906" s="131"/>
      <c r="AH906" s="131"/>
      <c r="AI906" s="131"/>
      <c r="AJ906" s="131"/>
      <c r="AK906" s="131"/>
      <c r="AL906" s="131"/>
      <c r="AM906" s="131"/>
      <c r="AN906" s="131"/>
      <c r="AO906" s="131"/>
      <c r="AP906" s="131"/>
      <c r="AQ906" s="131"/>
      <c r="AR906" s="131"/>
      <c r="AS906" s="131"/>
      <c r="AT906" s="131"/>
      <c r="AU906" s="131"/>
      <c r="AV906" s="131"/>
      <c r="AW906" s="131"/>
      <c r="AX906" s="131"/>
      <c r="AY906" s="131"/>
      <c r="AZ906" s="131"/>
      <c r="BA906" s="131"/>
      <c r="BB906" s="131"/>
      <c r="BC906" s="131"/>
      <c r="BD906" s="131"/>
      <c r="BE906" s="131"/>
      <c r="BF906" s="131"/>
    </row>
    <row r="907" spans="25:58">
      <c r="Y907" s="131"/>
      <c r="Z907" s="131"/>
      <c r="AA907" s="131"/>
      <c r="AB907" s="131"/>
      <c r="AC907" s="131"/>
      <c r="AD907" s="131"/>
      <c r="AE907" s="131"/>
      <c r="AF907" s="131"/>
      <c r="AG907" s="131"/>
      <c r="AH907" s="131"/>
      <c r="AI907" s="131"/>
      <c r="AJ907" s="131"/>
      <c r="AK907" s="131"/>
      <c r="AL907" s="131"/>
      <c r="AM907" s="131"/>
      <c r="AN907" s="131"/>
      <c r="AO907" s="131"/>
      <c r="AP907" s="131"/>
      <c r="AQ907" s="131"/>
      <c r="AR907" s="131"/>
      <c r="AS907" s="131"/>
      <c r="AT907" s="131"/>
      <c r="AU907" s="131"/>
      <c r="AV907" s="131"/>
      <c r="AW907" s="131"/>
      <c r="AX907" s="131"/>
      <c r="AY907" s="131"/>
      <c r="AZ907" s="131"/>
      <c r="BA907" s="131"/>
      <c r="BB907" s="131"/>
      <c r="BC907" s="131"/>
      <c r="BD907" s="131"/>
      <c r="BE907" s="131"/>
      <c r="BF907" s="131"/>
    </row>
    <row r="908" spans="25:58">
      <c r="Y908" s="131"/>
      <c r="Z908" s="131"/>
      <c r="AA908" s="131"/>
      <c r="AB908" s="131"/>
      <c r="AC908" s="131"/>
      <c r="AD908" s="131"/>
      <c r="AE908" s="131"/>
      <c r="AF908" s="131"/>
      <c r="AG908" s="131"/>
      <c r="AH908" s="131"/>
      <c r="AI908" s="131"/>
      <c r="AJ908" s="131"/>
      <c r="AK908" s="131"/>
      <c r="AL908" s="131"/>
      <c r="AM908" s="131"/>
      <c r="AN908" s="131"/>
      <c r="AO908" s="131"/>
      <c r="AP908" s="131"/>
      <c r="AQ908" s="131"/>
      <c r="AR908" s="131"/>
      <c r="AS908" s="131"/>
      <c r="AT908" s="131"/>
      <c r="AU908" s="131"/>
      <c r="AV908" s="131"/>
      <c r="AW908" s="131"/>
      <c r="AX908" s="131"/>
      <c r="AY908" s="131"/>
      <c r="AZ908" s="131"/>
      <c r="BA908" s="131"/>
      <c r="BB908" s="131"/>
      <c r="BC908" s="131"/>
      <c r="BD908" s="131"/>
      <c r="BE908" s="131"/>
      <c r="BF908" s="131"/>
    </row>
    <row r="909" spans="25:58">
      <c r="Y909" s="131"/>
      <c r="Z909" s="131"/>
      <c r="AA909" s="131"/>
      <c r="AB909" s="131"/>
      <c r="AC909" s="131"/>
      <c r="AD909" s="131"/>
      <c r="AE909" s="131"/>
      <c r="AF909" s="131"/>
      <c r="AG909" s="131"/>
      <c r="AH909" s="131"/>
      <c r="AI909" s="131"/>
      <c r="AJ909" s="131"/>
      <c r="AK909" s="131"/>
      <c r="AL909" s="131"/>
      <c r="AM909" s="131"/>
      <c r="AN909" s="131"/>
      <c r="AO909" s="131"/>
      <c r="AP909" s="131"/>
      <c r="AQ909" s="131"/>
      <c r="AR909" s="131"/>
      <c r="AS909" s="131"/>
      <c r="AT909" s="131"/>
      <c r="AU909" s="131"/>
      <c r="AV909" s="131"/>
      <c r="AW909" s="131"/>
      <c r="AX909" s="131"/>
      <c r="AY909" s="131"/>
      <c r="AZ909" s="131"/>
      <c r="BA909" s="131"/>
      <c r="BB909" s="131"/>
      <c r="BC909" s="131"/>
      <c r="BD909" s="131"/>
      <c r="BE909" s="131"/>
      <c r="BF909" s="131"/>
    </row>
    <row r="910" spans="25:58">
      <c r="Y910" s="131"/>
      <c r="Z910" s="131"/>
      <c r="AA910" s="131"/>
      <c r="AB910" s="131"/>
      <c r="AC910" s="131"/>
      <c r="AD910" s="131"/>
      <c r="AE910" s="131"/>
      <c r="AF910" s="131"/>
      <c r="AG910" s="131"/>
      <c r="AH910" s="131"/>
      <c r="AI910" s="131"/>
      <c r="AJ910" s="131"/>
      <c r="AK910" s="131"/>
      <c r="AL910" s="131"/>
      <c r="AM910" s="131"/>
      <c r="AN910" s="131"/>
      <c r="AO910" s="131"/>
      <c r="AP910" s="131"/>
      <c r="AQ910" s="131"/>
      <c r="AR910" s="131"/>
      <c r="AS910" s="131"/>
      <c r="AT910" s="131"/>
      <c r="AU910" s="131"/>
      <c r="AV910" s="131"/>
      <c r="AW910" s="131"/>
      <c r="AX910" s="131"/>
      <c r="AY910" s="131"/>
      <c r="AZ910" s="131"/>
      <c r="BA910" s="131"/>
      <c r="BB910" s="131"/>
      <c r="BC910" s="131"/>
      <c r="BD910" s="131"/>
      <c r="BE910" s="131"/>
      <c r="BF910" s="131"/>
    </row>
    <row r="911" spans="25:58">
      <c r="Y911" s="131"/>
      <c r="Z911" s="131"/>
      <c r="AA911" s="131"/>
      <c r="AB911" s="131"/>
      <c r="AC911" s="131"/>
      <c r="AD911" s="131"/>
      <c r="AE911" s="131"/>
      <c r="AF911" s="131"/>
      <c r="AG911" s="131"/>
      <c r="AH911" s="131"/>
      <c r="AI911" s="131"/>
      <c r="AJ911" s="131"/>
      <c r="AK911" s="131"/>
      <c r="AL911" s="131"/>
      <c r="AM911" s="131"/>
      <c r="AN911" s="131"/>
      <c r="AO911" s="131"/>
      <c r="AP911" s="131"/>
      <c r="AQ911" s="131"/>
      <c r="AR911" s="131"/>
      <c r="AS911" s="131"/>
      <c r="AT911" s="131"/>
      <c r="AU911" s="131"/>
      <c r="AV911" s="131"/>
      <c r="AW911" s="131"/>
      <c r="AX911" s="131"/>
      <c r="AY911" s="131"/>
      <c r="AZ911" s="131"/>
      <c r="BA911" s="131"/>
      <c r="BB911" s="131"/>
      <c r="BC911" s="131"/>
      <c r="BD911" s="131"/>
      <c r="BE911" s="131"/>
      <c r="BF911" s="131"/>
    </row>
    <row r="912" spans="25:58">
      <c r="Y912" s="131"/>
      <c r="Z912" s="131"/>
      <c r="AA912" s="131"/>
      <c r="AB912" s="131"/>
      <c r="AC912" s="131"/>
      <c r="AD912" s="131"/>
      <c r="AE912" s="131"/>
      <c r="AF912" s="131"/>
      <c r="AG912" s="131"/>
      <c r="AH912" s="131"/>
      <c r="AI912" s="131"/>
      <c r="AJ912" s="131"/>
      <c r="AK912" s="131"/>
      <c r="AL912" s="131"/>
      <c r="AM912" s="131"/>
      <c r="AN912" s="131"/>
      <c r="AO912" s="131"/>
      <c r="AP912" s="131"/>
      <c r="AQ912" s="131"/>
      <c r="AR912" s="131"/>
      <c r="AS912" s="131"/>
      <c r="AT912" s="131"/>
      <c r="AU912" s="131"/>
      <c r="AV912" s="131"/>
      <c r="AW912" s="131"/>
      <c r="AX912" s="131"/>
      <c r="AY912" s="131"/>
      <c r="AZ912" s="131"/>
      <c r="BA912" s="131"/>
      <c r="BB912" s="131"/>
      <c r="BC912" s="131"/>
      <c r="BD912" s="131"/>
      <c r="BE912" s="131"/>
      <c r="BF912" s="131"/>
    </row>
    <row r="913" spans="25:58">
      <c r="Y913" s="131"/>
      <c r="Z913" s="131"/>
      <c r="AA913" s="131"/>
      <c r="AB913" s="131"/>
      <c r="AC913" s="131"/>
      <c r="AD913" s="131"/>
      <c r="AE913" s="131"/>
      <c r="AF913" s="131"/>
      <c r="AG913" s="131"/>
      <c r="AH913" s="131"/>
      <c r="AI913" s="131"/>
      <c r="AJ913" s="131"/>
      <c r="AK913" s="131"/>
      <c r="AL913" s="131"/>
      <c r="AM913" s="131"/>
      <c r="AN913" s="131"/>
      <c r="AO913" s="131"/>
      <c r="AP913" s="131"/>
      <c r="AQ913" s="131"/>
      <c r="AR913" s="131"/>
      <c r="AS913" s="131"/>
      <c r="AT913" s="131"/>
      <c r="AU913" s="131"/>
      <c r="AV913" s="131"/>
      <c r="AW913" s="131"/>
      <c r="AX913" s="131"/>
      <c r="AY913" s="131"/>
      <c r="AZ913" s="131"/>
      <c r="BA913" s="131"/>
      <c r="BB913" s="131"/>
      <c r="BC913" s="131"/>
      <c r="BD913" s="131"/>
      <c r="BE913" s="131"/>
      <c r="BF913" s="131"/>
    </row>
    <row r="914" spans="25:58">
      <c r="Y914" s="131"/>
      <c r="Z914" s="131"/>
      <c r="AA914" s="131"/>
      <c r="AB914" s="131"/>
      <c r="AC914" s="131"/>
      <c r="AD914" s="131"/>
      <c r="AE914" s="131"/>
      <c r="AF914" s="131"/>
      <c r="AG914" s="131"/>
      <c r="AH914" s="131"/>
      <c r="AI914" s="131"/>
      <c r="AJ914" s="131"/>
      <c r="AK914" s="131"/>
      <c r="AL914" s="131"/>
      <c r="AM914" s="131"/>
      <c r="AN914" s="131"/>
      <c r="AO914" s="131"/>
      <c r="AP914" s="131"/>
      <c r="AQ914" s="131"/>
      <c r="AR914" s="131"/>
      <c r="AS914" s="131"/>
      <c r="AT914" s="131"/>
      <c r="AU914" s="131"/>
      <c r="AV914" s="131"/>
      <c r="AW914" s="131"/>
      <c r="AX914" s="131"/>
      <c r="AY914" s="131"/>
      <c r="AZ914" s="131"/>
      <c r="BA914" s="131"/>
      <c r="BB914" s="131"/>
      <c r="BC914" s="131"/>
      <c r="BD914" s="131"/>
      <c r="BE914" s="131"/>
      <c r="BF914" s="131"/>
    </row>
    <row r="915" spans="25:58">
      <c r="Y915" s="131"/>
      <c r="Z915" s="131"/>
      <c r="AA915" s="131"/>
      <c r="AB915" s="131"/>
      <c r="AC915" s="131"/>
      <c r="AD915" s="131"/>
      <c r="AE915" s="131"/>
      <c r="AF915" s="131"/>
      <c r="AG915" s="131"/>
      <c r="AH915" s="131"/>
      <c r="AI915" s="131"/>
      <c r="AJ915" s="131"/>
      <c r="AK915" s="131"/>
      <c r="AL915" s="131"/>
      <c r="AM915" s="131"/>
      <c r="AN915" s="131"/>
      <c r="AO915" s="131"/>
      <c r="AP915" s="131"/>
      <c r="AQ915" s="131"/>
      <c r="AR915" s="131"/>
      <c r="AS915" s="131"/>
      <c r="AT915" s="131"/>
      <c r="AU915" s="131"/>
      <c r="AV915" s="131"/>
      <c r="AW915" s="131"/>
      <c r="AX915" s="131"/>
      <c r="AY915" s="131"/>
      <c r="AZ915" s="131"/>
      <c r="BA915" s="131"/>
      <c r="BB915" s="131"/>
      <c r="BC915" s="131"/>
      <c r="BD915" s="131"/>
      <c r="BE915" s="131"/>
      <c r="BF915" s="131"/>
    </row>
    <row r="916" spans="25:58">
      <c r="Y916" s="131"/>
      <c r="Z916" s="131"/>
      <c r="AA916" s="131"/>
      <c r="AB916" s="131"/>
      <c r="AC916" s="131"/>
      <c r="AD916" s="131"/>
      <c r="AE916" s="131"/>
      <c r="AF916" s="131"/>
      <c r="AG916" s="131"/>
      <c r="AH916" s="131"/>
      <c r="AI916" s="131"/>
      <c r="AJ916" s="131"/>
      <c r="AK916" s="131"/>
      <c r="AL916" s="131"/>
      <c r="AM916" s="131"/>
      <c r="AN916" s="131"/>
      <c r="AO916" s="131"/>
      <c r="AP916" s="131"/>
      <c r="AQ916" s="131"/>
      <c r="AR916" s="131"/>
      <c r="AS916" s="131"/>
      <c r="AT916" s="131"/>
      <c r="AU916" s="131"/>
      <c r="AV916" s="131"/>
      <c r="AW916" s="131"/>
      <c r="AX916" s="131"/>
      <c r="AY916" s="131"/>
      <c r="AZ916" s="131"/>
      <c r="BA916" s="131"/>
      <c r="BB916" s="131"/>
      <c r="BC916" s="131"/>
      <c r="BD916" s="131"/>
      <c r="BE916" s="131"/>
      <c r="BF916" s="131"/>
    </row>
    <row r="917" spans="25:58">
      <c r="Y917" s="131"/>
      <c r="Z917" s="131"/>
      <c r="AA917" s="131"/>
      <c r="AB917" s="131"/>
      <c r="AC917" s="131"/>
      <c r="AD917" s="131"/>
      <c r="AE917" s="131"/>
      <c r="AF917" s="131"/>
      <c r="AG917" s="131"/>
      <c r="AH917" s="131"/>
      <c r="AI917" s="131"/>
      <c r="AJ917" s="131"/>
      <c r="AK917" s="131"/>
      <c r="AL917" s="131"/>
      <c r="AM917" s="131"/>
      <c r="AN917" s="131"/>
      <c r="AO917" s="131"/>
      <c r="AP917" s="131"/>
      <c r="AQ917" s="131"/>
      <c r="AR917" s="131"/>
      <c r="AS917" s="131"/>
      <c r="AT917" s="131"/>
      <c r="AU917" s="131"/>
      <c r="AV917" s="131"/>
      <c r="AW917" s="131"/>
      <c r="AX917" s="131"/>
      <c r="AY917" s="131"/>
      <c r="AZ917" s="131"/>
      <c r="BA917" s="131"/>
      <c r="BB917" s="131"/>
      <c r="BC917" s="131"/>
      <c r="BD917" s="131"/>
      <c r="BE917" s="131"/>
      <c r="BF917" s="131"/>
    </row>
    <row r="918" spans="25:58">
      <c r="Y918" s="131"/>
      <c r="Z918" s="131"/>
      <c r="AA918" s="131"/>
      <c r="AB918" s="131"/>
      <c r="AC918" s="131"/>
      <c r="AD918" s="131"/>
      <c r="AE918" s="131"/>
      <c r="AF918" s="131"/>
      <c r="AG918" s="131"/>
      <c r="AH918" s="131"/>
      <c r="AI918" s="131"/>
      <c r="AJ918" s="131"/>
      <c r="AK918" s="131"/>
      <c r="AL918" s="131"/>
      <c r="AM918" s="131"/>
      <c r="AN918" s="131"/>
      <c r="AO918" s="131"/>
      <c r="AP918" s="131"/>
      <c r="AQ918" s="131"/>
      <c r="AR918" s="131"/>
      <c r="AS918" s="131"/>
      <c r="AT918" s="131"/>
      <c r="AU918" s="131"/>
      <c r="AV918" s="131"/>
      <c r="AW918" s="131"/>
      <c r="AX918" s="131"/>
      <c r="AY918" s="131"/>
      <c r="AZ918" s="131"/>
      <c r="BA918" s="131"/>
      <c r="BB918" s="131"/>
      <c r="BC918" s="131"/>
      <c r="BD918" s="131"/>
      <c r="BE918" s="131"/>
      <c r="BF918" s="131"/>
    </row>
    <row r="919" spans="25:58">
      <c r="Y919" s="131"/>
      <c r="Z919" s="131"/>
      <c r="AA919" s="131"/>
      <c r="AB919" s="131"/>
      <c r="AC919" s="131"/>
      <c r="AD919" s="131"/>
      <c r="AE919" s="131"/>
      <c r="AF919" s="131"/>
      <c r="AG919" s="131"/>
      <c r="AH919" s="131"/>
      <c r="AI919" s="131"/>
      <c r="AJ919" s="131"/>
      <c r="AK919" s="131"/>
      <c r="AL919" s="131"/>
      <c r="AM919" s="131"/>
      <c r="AN919" s="131"/>
      <c r="AO919" s="131"/>
      <c r="AP919" s="131"/>
      <c r="AQ919" s="131"/>
      <c r="AR919" s="131"/>
      <c r="AS919" s="131"/>
      <c r="AT919" s="131"/>
      <c r="AU919" s="131"/>
      <c r="AV919" s="131"/>
      <c r="AW919" s="131"/>
      <c r="AX919" s="131"/>
      <c r="AY919" s="131"/>
      <c r="AZ919" s="131"/>
      <c r="BA919" s="131"/>
      <c r="BB919" s="131"/>
      <c r="BC919" s="131"/>
      <c r="BD919" s="131"/>
      <c r="BE919" s="131"/>
      <c r="BF919" s="131"/>
    </row>
    <row r="920" spans="25:58">
      <c r="Y920" s="131"/>
      <c r="Z920" s="131"/>
      <c r="AA920" s="131"/>
      <c r="AB920" s="131"/>
      <c r="AC920" s="131"/>
      <c r="AD920" s="131"/>
      <c r="AE920" s="131"/>
      <c r="AF920" s="131"/>
      <c r="AG920" s="131"/>
      <c r="AH920" s="131"/>
      <c r="AI920" s="131"/>
      <c r="AJ920" s="131"/>
      <c r="AK920" s="131"/>
      <c r="AL920" s="131"/>
      <c r="AM920" s="131"/>
      <c r="AN920" s="131"/>
      <c r="AO920" s="131"/>
      <c r="AP920" s="131"/>
      <c r="AQ920" s="131"/>
      <c r="AR920" s="131"/>
      <c r="AS920" s="131"/>
      <c r="AT920" s="131"/>
      <c r="AU920" s="131"/>
      <c r="AV920" s="131"/>
      <c r="AW920" s="131"/>
      <c r="AX920" s="131"/>
      <c r="AY920" s="131"/>
      <c r="AZ920" s="131"/>
      <c r="BA920" s="131"/>
      <c r="BB920" s="131"/>
      <c r="BC920" s="131"/>
      <c r="BD920" s="131"/>
      <c r="BE920" s="131"/>
      <c r="BF920" s="131"/>
    </row>
    <row r="921" spans="25:58">
      <c r="Y921" s="131"/>
      <c r="Z921" s="131"/>
      <c r="AA921" s="131"/>
      <c r="AB921" s="131"/>
      <c r="AC921" s="131"/>
      <c r="AD921" s="131"/>
      <c r="AE921" s="131"/>
      <c r="AF921" s="131"/>
      <c r="AG921" s="131"/>
      <c r="AH921" s="131"/>
      <c r="AI921" s="131"/>
      <c r="AJ921" s="131"/>
      <c r="AK921" s="131"/>
      <c r="AL921" s="131"/>
      <c r="AM921" s="131"/>
      <c r="AN921" s="131"/>
      <c r="AO921" s="131"/>
      <c r="AP921" s="131"/>
      <c r="AQ921" s="131"/>
      <c r="AR921" s="131"/>
      <c r="AS921" s="131"/>
      <c r="AT921" s="131"/>
      <c r="AU921" s="131"/>
      <c r="AV921" s="131"/>
      <c r="AW921" s="131"/>
      <c r="AX921" s="131"/>
      <c r="AY921" s="131"/>
      <c r="AZ921" s="131"/>
      <c r="BA921" s="131"/>
      <c r="BB921" s="131"/>
      <c r="BC921" s="131"/>
      <c r="BD921" s="131"/>
      <c r="BE921" s="131"/>
      <c r="BF921" s="131"/>
    </row>
    <row r="922" spans="25:58">
      <c r="Y922" s="131"/>
      <c r="Z922" s="131"/>
      <c r="AA922" s="131"/>
      <c r="AB922" s="131"/>
      <c r="AC922" s="131"/>
      <c r="AD922" s="131"/>
      <c r="AE922" s="131"/>
      <c r="AF922" s="131"/>
      <c r="AG922" s="131"/>
      <c r="AH922" s="131"/>
      <c r="AI922" s="131"/>
      <c r="AJ922" s="131"/>
      <c r="AK922" s="131"/>
      <c r="AL922" s="131"/>
      <c r="AM922" s="131"/>
      <c r="AN922" s="131"/>
      <c r="AO922" s="131"/>
      <c r="AP922" s="131"/>
      <c r="AQ922" s="131"/>
      <c r="AR922" s="131"/>
      <c r="AS922" s="131"/>
      <c r="AT922" s="131"/>
      <c r="AU922" s="131"/>
      <c r="AV922" s="131"/>
      <c r="AW922" s="131"/>
      <c r="AX922" s="131"/>
      <c r="AY922" s="131"/>
      <c r="AZ922" s="131"/>
      <c r="BA922" s="131"/>
      <c r="BB922" s="131"/>
      <c r="BC922" s="131"/>
      <c r="BD922" s="131"/>
      <c r="BE922" s="131"/>
      <c r="BF922" s="131"/>
    </row>
    <row r="923" spans="25:58">
      <c r="Y923" s="131"/>
      <c r="Z923" s="131"/>
      <c r="AA923" s="131"/>
      <c r="AB923" s="131"/>
      <c r="AC923" s="131"/>
      <c r="AD923" s="131"/>
      <c r="AE923" s="131"/>
      <c r="AF923" s="131"/>
      <c r="AG923" s="131"/>
      <c r="AH923" s="131"/>
      <c r="AI923" s="131"/>
      <c r="AJ923" s="131"/>
      <c r="AK923" s="131"/>
      <c r="AL923" s="131"/>
      <c r="AM923" s="131"/>
      <c r="AN923" s="131"/>
      <c r="AO923" s="131"/>
      <c r="AP923" s="131"/>
      <c r="AQ923" s="131"/>
      <c r="AR923" s="131"/>
      <c r="AS923" s="131"/>
      <c r="AT923" s="131"/>
      <c r="AU923" s="131"/>
      <c r="AV923" s="131"/>
      <c r="AW923" s="131"/>
      <c r="AX923" s="131"/>
      <c r="AY923" s="131"/>
      <c r="AZ923" s="131"/>
      <c r="BA923" s="131"/>
      <c r="BB923" s="131"/>
      <c r="BC923" s="131"/>
      <c r="BD923" s="131"/>
      <c r="BE923" s="131"/>
      <c r="BF923" s="131"/>
    </row>
    <row r="924" spans="25:58">
      <c r="Y924" s="131"/>
      <c r="Z924" s="131"/>
      <c r="AA924" s="131"/>
      <c r="AB924" s="131"/>
      <c r="AC924" s="131"/>
      <c r="AD924" s="131"/>
      <c r="AE924" s="131"/>
      <c r="AF924" s="131"/>
      <c r="AG924" s="131"/>
      <c r="AH924" s="131"/>
      <c r="AI924" s="131"/>
      <c r="AJ924" s="131"/>
      <c r="AK924" s="131"/>
      <c r="AL924" s="131"/>
      <c r="AM924" s="131"/>
      <c r="AN924" s="131"/>
      <c r="AO924" s="131"/>
      <c r="AP924" s="131"/>
      <c r="AQ924" s="131"/>
      <c r="AR924" s="131"/>
      <c r="AS924" s="131"/>
      <c r="AT924" s="131"/>
      <c r="AU924" s="131"/>
      <c r="AV924" s="131"/>
      <c r="AW924" s="131"/>
      <c r="AX924" s="131"/>
      <c r="AY924" s="131"/>
      <c r="AZ924" s="131"/>
      <c r="BA924" s="131"/>
      <c r="BB924" s="131"/>
      <c r="BC924" s="131"/>
      <c r="BD924" s="131"/>
      <c r="BE924" s="131"/>
      <c r="BF924" s="131"/>
    </row>
    <row r="925" spans="25:58">
      <c r="Y925" s="131"/>
      <c r="Z925" s="131"/>
      <c r="AA925" s="131"/>
      <c r="AB925" s="131"/>
      <c r="AC925" s="131"/>
      <c r="AD925" s="131"/>
      <c r="AE925" s="131"/>
      <c r="AF925" s="131"/>
      <c r="AG925" s="131"/>
      <c r="AH925" s="131"/>
      <c r="AI925" s="131"/>
      <c r="AJ925" s="131"/>
      <c r="AK925" s="131"/>
      <c r="AL925" s="131"/>
      <c r="AM925" s="131"/>
      <c r="AN925" s="131"/>
      <c r="AO925" s="131"/>
      <c r="AP925" s="131"/>
      <c r="AQ925" s="131"/>
      <c r="AR925" s="131"/>
      <c r="AS925" s="131"/>
      <c r="AT925" s="131"/>
      <c r="AU925" s="131"/>
      <c r="AV925" s="131"/>
      <c r="AW925" s="131"/>
      <c r="AX925" s="131"/>
      <c r="AY925" s="131"/>
      <c r="AZ925" s="131"/>
      <c r="BA925" s="131"/>
      <c r="BB925" s="131"/>
      <c r="BC925" s="131"/>
      <c r="BD925" s="131"/>
      <c r="BE925" s="131"/>
      <c r="BF925" s="131"/>
    </row>
    <row r="926" spans="25:58">
      <c r="Y926" s="131"/>
      <c r="Z926" s="131"/>
      <c r="AA926" s="131"/>
      <c r="AB926" s="131"/>
      <c r="AC926" s="131"/>
      <c r="AD926" s="131"/>
      <c r="AE926" s="131"/>
      <c r="AF926" s="131"/>
      <c r="AG926" s="131"/>
      <c r="AH926" s="131"/>
      <c r="AI926" s="131"/>
      <c r="AJ926" s="131"/>
      <c r="AK926" s="131"/>
      <c r="AL926" s="131"/>
      <c r="AM926" s="131"/>
      <c r="AN926" s="131"/>
      <c r="AO926" s="131"/>
      <c r="AP926" s="131"/>
      <c r="AQ926" s="131"/>
      <c r="AR926" s="131"/>
      <c r="AS926" s="131"/>
      <c r="AT926" s="131"/>
      <c r="AU926" s="131"/>
      <c r="AV926" s="131"/>
      <c r="AW926" s="131"/>
      <c r="AX926" s="131"/>
      <c r="AY926" s="131"/>
      <c r="AZ926" s="131"/>
      <c r="BA926" s="131"/>
      <c r="BB926" s="131"/>
      <c r="BC926" s="131"/>
      <c r="BD926" s="131"/>
      <c r="BE926" s="131"/>
      <c r="BF926" s="131"/>
    </row>
    <row r="927" spans="25:58">
      <c r="Y927" s="131"/>
      <c r="Z927" s="131"/>
      <c r="AA927" s="131"/>
      <c r="AB927" s="131"/>
      <c r="AC927" s="131"/>
      <c r="AD927" s="131"/>
      <c r="AE927" s="131"/>
      <c r="AF927" s="131"/>
      <c r="AG927" s="131"/>
      <c r="AH927" s="131"/>
      <c r="AI927" s="131"/>
      <c r="AJ927" s="131"/>
      <c r="AK927" s="131"/>
      <c r="AL927" s="131"/>
      <c r="AM927" s="131"/>
      <c r="AN927" s="131"/>
      <c r="AO927" s="131"/>
      <c r="AP927" s="131"/>
      <c r="AQ927" s="131"/>
      <c r="AR927" s="131"/>
      <c r="AS927" s="131"/>
      <c r="AT927" s="131"/>
      <c r="AU927" s="131"/>
      <c r="AV927" s="131"/>
      <c r="AW927" s="131"/>
      <c r="AX927" s="131"/>
      <c r="AY927" s="131"/>
      <c r="AZ927" s="131"/>
      <c r="BA927" s="131"/>
      <c r="BB927" s="131"/>
      <c r="BC927" s="131"/>
      <c r="BD927" s="131"/>
      <c r="BE927" s="131"/>
      <c r="BF927" s="131"/>
    </row>
    <row r="928" spans="25:58">
      <c r="Y928" s="131"/>
      <c r="Z928" s="131"/>
      <c r="AA928" s="131"/>
      <c r="AB928" s="131"/>
      <c r="AC928" s="131"/>
      <c r="AD928" s="131"/>
      <c r="AE928" s="131"/>
      <c r="AF928" s="131"/>
      <c r="AG928" s="131"/>
      <c r="AH928" s="131"/>
      <c r="AI928" s="131"/>
      <c r="AJ928" s="131"/>
      <c r="AK928" s="131"/>
      <c r="AL928" s="131"/>
      <c r="AM928" s="131"/>
      <c r="AN928" s="131"/>
      <c r="AO928" s="131"/>
      <c r="AP928" s="131"/>
      <c r="AQ928" s="131"/>
      <c r="AR928" s="131"/>
      <c r="AS928" s="131"/>
      <c r="AT928" s="131"/>
      <c r="AU928" s="131"/>
      <c r="AV928" s="131"/>
      <c r="AW928" s="131"/>
      <c r="AX928" s="131"/>
      <c r="AY928" s="131"/>
      <c r="AZ928" s="131"/>
      <c r="BA928" s="131"/>
      <c r="BB928" s="131"/>
      <c r="BC928" s="131"/>
      <c r="BD928" s="131"/>
      <c r="BE928" s="131"/>
      <c r="BF928" s="131"/>
    </row>
    <row r="929" spans="25:58">
      <c r="Y929" s="131"/>
      <c r="Z929" s="131"/>
      <c r="AA929" s="131"/>
      <c r="AB929" s="131"/>
      <c r="AC929" s="131"/>
      <c r="AD929" s="131"/>
      <c r="AE929" s="131"/>
      <c r="AF929" s="131"/>
      <c r="AG929" s="131"/>
      <c r="AH929" s="131"/>
      <c r="AI929" s="131"/>
      <c r="AJ929" s="131"/>
      <c r="AK929" s="131"/>
      <c r="AL929" s="131"/>
      <c r="AM929" s="131"/>
      <c r="AN929" s="131"/>
      <c r="AO929" s="131"/>
      <c r="AP929" s="131"/>
      <c r="AQ929" s="131"/>
      <c r="AR929" s="131"/>
      <c r="AS929" s="131"/>
      <c r="AT929" s="131"/>
      <c r="AU929" s="131"/>
      <c r="AV929" s="131"/>
      <c r="AW929" s="131"/>
      <c r="AX929" s="131"/>
      <c r="AY929" s="131"/>
      <c r="AZ929" s="131"/>
      <c r="BA929" s="131"/>
      <c r="BB929" s="131"/>
      <c r="BC929" s="131"/>
      <c r="BD929" s="131"/>
      <c r="BE929" s="131"/>
      <c r="BF929" s="131"/>
    </row>
    <row r="930" spans="25:58">
      <c r="Y930" s="131"/>
      <c r="Z930" s="131"/>
      <c r="AA930" s="131"/>
      <c r="AB930" s="131"/>
      <c r="AC930" s="131"/>
      <c r="AD930" s="131"/>
      <c r="AE930" s="131"/>
      <c r="AF930" s="131"/>
      <c r="AG930" s="131"/>
      <c r="AH930" s="131"/>
      <c r="AI930" s="131"/>
      <c r="AJ930" s="131"/>
      <c r="AK930" s="131"/>
      <c r="AL930" s="131"/>
      <c r="AM930" s="131"/>
      <c r="AN930" s="131"/>
      <c r="AO930" s="131"/>
      <c r="AP930" s="131"/>
      <c r="AQ930" s="131"/>
      <c r="AR930" s="131"/>
      <c r="AS930" s="131"/>
      <c r="AT930" s="131"/>
      <c r="AU930" s="131"/>
      <c r="AV930" s="131"/>
      <c r="AW930" s="131"/>
      <c r="AX930" s="131"/>
      <c r="AY930" s="131"/>
      <c r="AZ930" s="131"/>
      <c r="BA930" s="131"/>
      <c r="BB930" s="131"/>
      <c r="BC930" s="131"/>
      <c r="BD930" s="131"/>
      <c r="BE930" s="131"/>
      <c r="BF930" s="131"/>
    </row>
    <row r="931" spans="25:58">
      <c r="Y931" s="131"/>
      <c r="Z931" s="131"/>
      <c r="AA931" s="131"/>
      <c r="AB931" s="131"/>
      <c r="AC931" s="131"/>
      <c r="AD931" s="131"/>
      <c r="AE931" s="131"/>
      <c r="AF931" s="131"/>
      <c r="AG931" s="131"/>
      <c r="AH931" s="131"/>
      <c r="AI931" s="131"/>
      <c r="AJ931" s="131"/>
      <c r="AK931" s="131"/>
      <c r="AL931" s="131"/>
      <c r="AM931" s="131"/>
      <c r="AN931" s="131"/>
      <c r="AO931" s="131"/>
      <c r="AP931" s="131"/>
      <c r="AQ931" s="131"/>
      <c r="AR931" s="131"/>
      <c r="AS931" s="131"/>
      <c r="AT931" s="131"/>
      <c r="AU931" s="131"/>
      <c r="AV931" s="131"/>
      <c r="AW931" s="131"/>
      <c r="AX931" s="131"/>
      <c r="AY931" s="131"/>
      <c r="AZ931" s="131"/>
      <c r="BA931" s="131"/>
      <c r="BB931" s="131"/>
      <c r="BC931" s="131"/>
      <c r="BD931" s="131"/>
      <c r="BE931" s="131"/>
      <c r="BF931" s="131"/>
    </row>
    <row r="932" spans="25:58">
      <c r="Y932" s="131"/>
      <c r="Z932" s="131"/>
      <c r="AA932" s="131"/>
      <c r="AB932" s="131"/>
      <c r="AC932" s="131"/>
      <c r="AD932" s="131"/>
      <c r="AE932" s="131"/>
      <c r="AF932" s="131"/>
      <c r="AG932" s="131"/>
      <c r="AH932" s="131"/>
      <c r="AI932" s="131"/>
      <c r="AJ932" s="131"/>
      <c r="AK932" s="131"/>
      <c r="AL932" s="131"/>
      <c r="AM932" s="131"/>
      <c r="AN932" s="131"/>
      <c r="AO932" s="131"/>
      <c r="AP932" s="131"/>
      <c r="AQ932" s="131"/>
      <c r="AR932" s="131"/>
      <c r="AS932" s="131"/>
      <c r="AT932" s="131"/>
      <c r="AU932" s="131"/>
      <c r="AV932" s="131"/>
      <c r="AW932" s="131"/>
      <c r="AX932" s="131"/>
      <c r="AY932" s="131"/>
      <c r="AZ932" s="131"/>
      <c r="BA932" s="131"/>
      <c r="BB932" s="131"/>
      <c r="BC932" s="131"/>
      <c r="BD932" s="131"/>
      <c r="BE932" s="131"/>
      <c r="BF932" s="131"/>
    </row>
    <row r="933" spans="25:58">
      <c r="Y933" s="131"/>
      <c r="Z933" s="131"/>
      <c r="AA933" s="131"/>
      <c r="AB933" s="131"/>
      <c r="AC933" s="131"/>
      <c r="AD933" s="131"/>
      <c r="AE933" s="131"/>
      <c r="AF933" s="131"/>
      <c r="AG933" s="131"/>
      <c r="AH933" s="131"/>
      <c r="AI933" s="131"/>
      <c r="AJ933" s="131"/>
      <c r="AK933" s="131"/>
      <c r="AL933" s="131"/>
      <c r="AM933" s="131"/>
      <c r="AN933" s="131"/>
      <c r="AO933" s="131"/>
      <c r="AP933" s="131"/>
      <c r="AQ933" s="131"/>
      <c r="AR933" s="131"/>
      <c r="AS933" s="131"/>
      <c r="AT933" s="131"/>
      <c r="AU933" s="131"/>
      <c r="AV933" s="131"/>
      <c r="AW933" s="131"/>
      <c r="AX933" s="131"/>
      <c r="AY933" s="131"/>
      <c r="AZ933" s="131"/>
      <c r="BA933" s="131"/>
      <c r="BB933" s="131"/>
      <c r="BC933" s="131"/>
      <c r="BD933" s="131"/>
      <c r="BE933" s="131"/>
      <c r="BF933" s="131"/>
    </row>
    <row r="934" spans="25:58">
      <c r="Y934" s="131"/>
      <c r="Z934" s="131"/>
      <c r="AA934" s="131"/>
      <c r="AB934" s="131"/>
      <c r="AC934" s="131"/>
      <c r="AD934" s="131"/>
      <c r="AE934" s="131"/>
      <c r="AF934" s="131"/>
      <c r="AG934" s="131"/>
      <c r="AH934" s="131"/>
      <c r="AI934" s="131"/>
      <c r="AJ934" s="131"/>
      <c r="AK934" s="131"/>
      <c r="AL934" s="131"/>
      <c r="AM934" s="131"/>
      <c r="AN934" s="131"/>
      <c r="AO934" s="131"/>
      <c r="AP934" s="131"/>
      <c r="AQ934" s="131"/>
      <c r="AR934" s="131"/>
      <c r="AS934" s="131"/>
      <c r="AT934" s="131"/>
      <c r="AU934" s="131"/>
      <c r="AV934" s="131"/>
      <c r="AW934" s="131"/>
      <c r="AX934" s="131"/>
      <c r="AY934" s="131"/>
      <c r="AZ934" s="131"/>
      <c r="BA934" s="131"/>
      <c r="BB934" s="131"/>
      <c r="BC934" s="131"/>
      <c r="BD934" s="131"/>
      <c r="BE934" s="131"/>
      <c r="BF934" s="131"/>
    </row>
    <row r="935" spans="25:58">
      <c r="Y935" s="131"/>
      <c r="Z935" s="131"/>
      <c r="AA935" s="131"/>
      <c r="AB935" s="131"/>
      <c r="AC935" s="131"/>
      <c r="AD935" s="131"/>
      <c r="AE935" s="131"/>
      <c r="AF935" s="131"/>
      <c r="AG935" s="131"/>
      <c r="AH935" s="131"/>
      <c r="AI935" s="131"/>
      <c r="AJ935" s="131"/>
      <c r="AK935" s="131"/>
      <c r="AL935" s="131"/>
      <c r="AM935" s="131"/>
      <c r="AN935" s="131"/>
      <c r="AO935" s="131"/>
      <c r="AP935" s="131"/>
      <c r="AQ935" s="131"/>
      <c r="AR935" s="131"/>
      <c r="AS935" s="131"/>
      <c r="AT935" s="131"/>
      <c r="AU935" s="131"/>
      <c r="AV935" s="131"/>
      <c r="AW935" s="131"/>
      <c r="AX935" s="131"/>
      <c r="AY935" s="131"/>
      <c r="AZ935" s="131"/>
      <c r="BA935" s="131"/>
      <c r="BB935" s="131"/>
      <c r="BC935" s="131"/>
      <c r="BD935" s="131"/>
      <c r="BE935" s="131"/>
      <c r="BF935" s="131"/>
    </row>
    <row r="936" spans="25:58">
      <c r="Y936" s="131"/>
      <c r="Z936" s="131"/>
      <c r="AA936" s="131"/>
      <c r="AB936" s="131"/>
      <c r="AC936" s="131"/>
      <c r="AD936" s="131"/>
      <c r="AE936" s="131"/>
      <c r="AF936" s="131"/>
      <c r="AG936" s="131"/>
      <c r="AH936" s="131"/>
      <c r="AI936" s="131"/>
      <c r="AJ936" s="131"/>
      <c r="AK936" s="131"/>
      <c r="AL936" s="131"/>
      <c r="AM936" s="131"/>
      <c r="AN936" s="131"/>
      <c r="AO936" s="131"/>
      <c r="AP936" s="131"/>
      <c r="AQ936" s="131"/>
      <c r="AR936" s="131"/>
      <c r="AS936" s="131"/>
      <c r="AT936" s="131"/>
      <c r="AU936" s="131"/>
      <c r="AV936" s="131"/>
      <c r="AW936" s="131"/>
      <c r="AX936" s="131"/>
      <c r="AY936" s="131"/>
      <c r="AZ936" s="131"/>
      <c r="BA936" s="131"/>
      <c r="BB936" s="131"/>
      <c r="BC936" s="131"/>
      <c r="BD936" s="131"/>
      <c r="BE936" s="131"/>
      <c r="BF936" s="131"/>
    </row>
    <row r="937" spans="25:58">
      <c r="Y937" s="131"/>
      <c r="Z937" s="131"/>
      <c r="AA937" s="131"/>
      <c r="AB937" s="131"/>
      <c r="AC937" s="131"/>
      <c r="AD937" s="131"/>
      <c r="AE937" s="131"/>
      <c r="AF937" s="131"/>
      <c r="AG937" s="131"/>
      <c r="AH937" s="131"/>
      <c r="AI937" s="131"/>
      <c r="AJ937" s="131"/>
      <c r="AK937" s="131"/>
      <c r="AL937" s="131"/>
      <c r="AM937" s="131"/>
      <c r="AN937" s="131"/>
      <c r="AO937" s="131"/>
      <c r="AP937" s="131"/>
      <c r="AQ937" s="131"/>
      <c r="AR937" s="131"/>
      <c r="AS937" s="131"/>
      <c r="AT937" s="131"/>
      <c r="AU937" s="131"/>
      <c r="AV937" s="131"/>
      <c r="AW937" s="131"/>
      <c r="AX937" s="131"/>
      <c r="AY937" s="131"/>
      <c r="AZ937" s="131"/>
      <c r="BA937" s="131"/>
      <c r="BB937" s="131"/>
      <c r="BC937" s="131"/>
      <c r="BD937" s="131"/>
      <c r="BE937" s="131"/>
      <c r="BF937" s="131"/>
    </row>
    <row r="938" spans="25:58">
      <c r="Y938" s="131"/>
      <c r="Z938" s="131"/>
      <c r="AA938" s="131"/>
      <c r="AB938" s="131"/>
      <c r="AC938" s="131"/>
      <c r="AD938" s="131"/>
      <c r="AE938" s="131"/>
      <c r="AF938" s="131"/>
      <c r="AG938" s="131"/>
      <c r="AH938" s="131"/>
      <c r="AI938" s="131"/>
      <c r="AJ938" s="131"/>
      <c r="AK938" s="131"/>
      <c r="AL938" s="131"/>
      <c r="AM938" s="131"/>
      <c r="AN938" s="131"/>
      <c r="AO938" s="131"/>
      <c r="AP938" s="131"/>
      <c r="AQ938" s="131"/>
      <c r="AR938" s="131"/>
      <c r="AS938" s="131"/>
      <c r="AT938" s="131"/>
      <c r="AU938" s="131"/>
      <c r="AV938" s="131"/>
      <c r="AW938" s="131"/>
      <c r="AX938" s="131"/>
      <c r="AY938" s="131"/>
      <c r="AZ938" s="131"/>
      <c r="BA938" s="131"/>
      <c r="BB938" s="131"/>
      <c r="BC938" s="131"/>
      <c r="BD938" s="131"/>
      <c r="BE938" s="131"/>
      <c r="BF938" s="131"/>
    </row>
    <row r="939" spans="25:58">
      <c r="Y939" s="131"/>
      <c r="Z939" s="131"/>
      <c r="AA939" s="131"/>
      <c r="AB939" s="131"/>
      <c r="AC939" s="131"/>
      <c r="AD939" s="131"/>
      <c r="AE939" s="131"/>
      <c r="AF939" s="131"/>
      <c r="AG939" s="131"/>
      <c r="AH939" s="131"/>
      <c r="AI939" s="131"/>
      <c r="AJ939" s="131"/>
      <c r="AK939" s="131"/>
      <c r="AL939" s="131"/>
      <c r="AM939" s="131"/>
      <c r="AN939" s="131"/>
      <c r="AO939" s="131"/>
      <c r="AP939" s="131"/>
      <c r="AQ939" s="131"/>
      <c r="AR939" s="131"/>
      <c r="AS939" s="131"/>
      <c r="AT939" s="131"/>
      <c r="AU939" s="131"/>
      <c r="AV939" s="131"/>
      <c r="AW939" s="131"/>
      <c r="AX939" s="131"/>
      <c r="AY939" s="131"/>
      <c r="AZ939" s="131"/>
      <c r="BA939" s="131"/>
      <c r="BB939" s="131"/>
      <c r="BC939" s="131"/>
      <c r="BD939" s="131"/>
      <c r="BE939" s="131"/>
      <c r="BF939" s="131"/>
    </row>
    <row r="940" spans="25:58">
      <c r="Y940" s="131"/>
      <c r="Z940" s="131"/>
      <c r="AA940" s="131"/>
      <c r="AB940" s="131"/>
      <c r="AC940" s="131"/>
      <c r="AD940" s="131"/>
      <c r="AE940" s="131"/>
      <c r="AF940" s="131"/>
      <c r="AG940" s="131"/>
      <c r="AH940" s="131"/>
      <c r="AI940" s="131"/>
      <c r="AJ940" s="131"/>
      <c r="AK940" s="131"/>
      <c r="AL940" s="131"/>
      <c r="AM940" s="131"/>
      <c r="AN940" s="131"/>
      <c r="AO940" s="131"/>
      <c r="AP940" s="131"/>
      <c r="AQ940" s="131"/>
      <c r="AR940" s="131"/>
      <c r="AS940" s="131"/>
      <c r="AT940" s="131"/>
      <c r="AU940" s="131"/>
      <c r="AV940" s="131"/>
      <c r="AW940" s="131"/>
      <c r="AX940" s="131"/>
      <c r="AY940" s="131"/>
      <c r="AZ940" s="131"/>
      <c r="BA940" s="131"/>
      <c r="BB940" s="131"/>
      <c r="BC940" s="131"/>
      <c r="BD940" s="131"/>
      <c r="BE940" s="131"/>
      <c r="BF940" s="131"/>
    </row>
    <row r="941" spans="25:58">
      <c r="Y941" s="131"/>
      <c r="Z941" s="131"/>
      <c r="AA941" s="131"/>
      <c r="AB941" s="131"/>
      <c r="AC941" s="131"/>
      <c r="AD941" s="131"/>
      <c r="AE941" s="131"/>
      <c r="AF941" s="131"/>
      <c r="AG941" s="131"/>
      <c r="AH941" s="131"/>
      <c r="AI941" s="131"/>
      <c r="AJ941" s="131"/>
      <c r="AK941" s="131"/>
      <c r="AL941" s="131"/>
      <c r="AM941" s="131"/>
      <c r="AN941" s="131"/>
      <c r="AO941" s="131"/>
      <c r="AP941" s="131"/>
      <c r="AQ941" s="131"/>
      <c r="AR941" s="131"/>
      <c r="AS941" s="131"/>
      <c r="AT941" s="131"/>
      <c r="AU941" s="131"/>
      <c r="AV941" s="131"/>
      <c r="AW941" s="131"/>
      <c r="AX941" s="131"/>
      <c r="AY941" s="131"/>
      <c r="AZ941" s="131"/>
      <c r="BA941" s="131"/>
      <c r="BB941" s="131"/>
      <c r="BC941" s="131"/>
      <c r="BD941" s="131"/>
      <c r="BE941" s="131"/>
      <c r="BF941" s="131"/>
    </row>
    <row r="942" spans="25:58">
      <c r="Y942" s="131"/>
      <c r="Z942" s="131"/>
      <c r="AA942" s="131"/>
      <c r="AB942" s="131"/>
      <c r="AC942" s="131"/>
      <c r="AD942" s="131"/>
      <c r="AE942" s="131"/>
      <c r="AF942" s="131"/>
      <c r="AG942" s="131"/>
      <c r="AH942" s="131"/>
      <c r="AI942" s="131"/>
      <c r="AJ942" s="131"/>
      <c r="AK942" s="131"/>
      <c r="AL942" s="131"/>
      <c r="AM942" s="131"/>
      <c r="AN942" s="131"/>
      <c r="AO942" s="131"/>
      <c r="AP942" s="131"/>
      <c r="AQ942" s="131"/>
      <c r="AR942" s="131"/>
      <c r="AS942" s="131"/>
      <c r="AT942" s="131"/>
      <c r="AU942" s="131"/>
      <c r="AV942" s="131"/>
      <c r="AW942" s="131"/>
      <c r="AX942" s="131"/>
      <c r="AY942" s="131"/>
      <c r="AZ942" s="131"/>
      <c r="BA942" s="131"/>
      <c r="BB942" s="131"/>
      <c r="BC942" s="131"/>
      <c r="BD942" s="131"/>
      <c r="BE942" s="131"/>
      <c r="BF942" s="131"/>
    </row>
    <row r="943" spans="25:58">
      <c r="Y943" s="131"/>
      <c r="Z943" s="131"/>
      <c r="AA943" s="131"/>
      <c r="AB943" s="131"/>
      <c r="AC943" s="131"/>
      <c r="AD943" s="131"/>
      <c r="AE943" s="131"/>
      <c r="AF943" s="131"/>
      <c r="AG943" s="131"/>
      <c r="AH943" s="131"/>
      <c r="AI943" s="131"/>
      <c r="AJ943" s="131"/>
      <c r="AK943" s="131"/>
      <c r="AL943" s="131"/>
      <c r="AM943" s="131"/>
      <c r="AN943" s="131"/>
      <c r="AO943" s="131"/>
      <c r="AP943" s="131"/>
      <c r="AQ943" s="131"/>
      <c r="AR943" s="131"/>
      <c r="AS943" s="131"/>
      <c r="AT943" s="131"/>
      <c r="AU943" s="131"/>
      <c r="AV943" s="131"/>
      <c r="AW943" s="131"/>
      <c r="AX943" s="131"/>
      <c r="AY943" s="131"/>
      <c r="AZ943" s="131"/>
      <c r="BA943" s="131"/>
      <c r="BB943" s="131"/>
      <c r="BC943" s="131"/>
      <c r="BD943" s="131"/>
      <c r="BE943" s="131"/>
      <c r="BF943" s="131"/>
    </row>
    <row r="944" spans="25:58">
      <c r="Y944" s="131"/>
      <c r="Z944" s="131"/>
      <c r="AA944" s="131"/>
      <c r="AB944" s="131"/>
      <c r="AC944" s="131"/>
      <c r="AD944" s="131"/>
      <c r="AE944" s="131"/>
      <c r="AF944" s="131"/>
      <c r="AG944" s="131"/>
      <c r="AH944" s="131"/>
      <c r="AI944" s="131"/>
      <c r="AJ944" s="131"/>
      <c r="AK944" s="131"/>
      <c r="AL944" s="131"/>
      <c r="AM944" s="131"/>
      <c r="AN944" s="131"/>
      <c r="AO944" s="131"/>
      <c r="AP944" s="131"/>
      <c r="AQ944" s="131"/>
      <c r="AR944" s="131"/>
      <c r="AS944" s="131"/>
      <c r="AT944" s="131"/>
      <c r="AU944" s="131"/>
      <c r="AV944" s="131"/>
      <c r="AW944" s="131"/>
      <c r="AX944" s="131"/>
      <c r="AY944" s="131"/>
      <c r="AZ944" s="131"/>
      <c r="BA944" s="131"/>
      <c r="BB944" s="131"/>
      <c r="BC944" s="131"/>
      <c r="BD944" s="131"/>
      <c r="BE944" s="131"/>
      <c r="BF944" s="131"/>
    </row>
    <row r="945" spans="25:58">
      <c r="Y945" s="131"/>
      <c r="Z945" s="131"/>
      <c r="AA945" s="131"/>
      <c r="AB945" s="131"/>
      <c r="AC945" s="131"/>
      <c r="AD945" s="131"/>
      <c r="AE945" s="131"/>
      <c r="AF945" s="131"/>
      <c r="AG945" s="131"/>
      <c r="AH945" s="131"/>
      <c r="AI945" s="131"/>
      <c r="AJ945" s="131"/>
      <c r="AK945" s="131"/>
      <c r="AL945" s="131"/>
      <c r="AM945" s="131"/>
      <c r="AN945" s="131"/>
      <c r="AO945" s="131"/>
      <c r="AP945" s="131"/>
      <c r="AQ945" s="131"/>
      <c r="AR945" s="131"/>
      <c r="AS945" s="131"/>
      <c r="AT945" s="131"/>
      <c r="AU945" s="131"/>
      <c r="AV945" s="131"/>
      <c r="AW945" s="131"/>
      <c r="AX945" s="131"/>
      <c r="AY945" s="131"/>
      <c r="AZ945" s="131"/>
      <c r="BA945" s="131"/>
      <c r="BB945" s="131"/>
      <c r="BC945" s="131"/>
      <c r="BD945" s="131"/>
      <c r="BE945" s="131"/>
      <c r="BF945" s="131"/>
    </row>
    <row r="946" spans="25:58">
      <c r="Y946" s="131"/>
      <c r="Z946" s="131"/>
      <c r="AA946" s="131"/>
      <c r="AB946" s="131"/>
      <c r="AC946" s="131"/>
      <c r="AD946" s="131"/>
      <c r="AE946" s="131"/>
      <c r="AF946" s="131"/>
      <c r="AG946" s="131"/>
      <c r="AH946" s="131"/>
      <c r="AI946" s="131"/>
      <c r="AJ946" s="131"/>
      <c r="AK946" s="131"/>
      <c r="AL946" s="131"/>
      <c r="AM946" s="131"/>
      <c r="AN946" s="131"/>
      <c r="AO946" s="131"/>
      <c r="AP946" s="131"/>
      <c r="AQ946" s="131"/>
      <c r="AR946" s="131"/>
      <c r="AS946" s="131"/>
      <c r="AT946" s="131"/>
      <c r="AU946" s="131"/>
      <c r="AV946" s="131"/>
      <c r="AW946" s="131"/>
      <c r="AX946" s="131"/>
      <c r="AY946" s="131"/>
      <c r="AZ946" s="131"/>
      <c r="BA946" s="131"/>
      <c r="BB946" s="131"/>
      <c r="BC946" s="131"/>
      <c r="BD946" s="131"/>
      <c r="BE946" s="131"/>
      <c r="BF946" s="131"/>
    </row>
    <row r="947" spans="25:58">
      <c r="Y947" s="131"/>
      <c r="Z947" s="131"/>
      <c r="AA947" s="131"/>
      <c r="AB947" s="131"/>
      <c r="AC947" s="131"/>
      <c r="AD947" s="131"/>
      <c r="AE947" s="131"/>
      <c r="AF947" s="131"/>
      <c r="AG947" s="131"/>
      <c r="AH947" s="131"/>
      <c r="AI947" s="131"/>
      <c r="AJ947" s="131"/>
      <c r="AK947" s="131"/>
      <c r="AL947" s="131"/>
      <c r="AM947" s="131"/>
      <c r="AN947" s="131"/>
      <c r="AO947" s="131"/>
      <c r="AP947" s="131"/>
      <c r="AQ947" s="131"/>
      <c r="AR947" s="131"/>
      <c r="AS947" s="131"/>
      <c r="AT947" s="131"/>
      <c r="AU947" s="131"/>
      <c r="AV947" s="131"/>
      <c r="AW947" s="131"/>
      <c r="AX947" s="131"/>
      <c r="AY947" s="131"/>
      <c r="AZ947" s="131"/>
      <c r="BA947" s="131"/>
      <c r="BB947" s="131"/>
      <c r="BC947" s="131"/>
      <c r="BD947" s="131"/>
      <c r="BE947" s="131"/>
      <c r="BF947" s="131"/>
    </row>
    <row r="948" spans="25:58">
      <c r="Y948" s="131"/>
      <c r="Z948" s="131"/>
      <c r="AA948" s="131"/>
      <c r="AB948" s="131"/>
      <c r="AC948" s="131"/>
      <c r="AD948" s="131"/>
      <c r="AE948" s="131"/>
      <c r="AF948" s="131"/>
      <c r="AG948" s="131"/>
      <c r="AH948" s="131"/>
      <c r="AI948" s="131"/>
      <c r="AJ948" s="131"/>
      <c r="AK948" s="131"/>
      <c r="AL948" s="131"/>
      <c r="AM948" s="131"/>
      <c r="AN948" s="131"/>
      <c r="AO948" s="131"/>
      <c r="AP948" s="131"/>
      <c r="AQ948" s="131"/>
      <c r="AR948" s="131"/>
      <c r="AS948" s="131"/>
      <c r="AT948" s="131"/>
      <c r="AU948" s="131"/>
      <c r="AV948" s="131"/>
      <c r="AW948" s="131"/>
      <c r="AX948" s="131"/>
      <c r="AY948" s="131"/>
      <c r="AZ948" s="131"/>
      <c r="BA948" s="131"/>
      <c r="BB948" s="131"/>
      <c r="BC948" s="131"/>
      <c r="BD948" s="131"/>
      <c r="BE948" s="131"/>
      <c r="BF948" s="131"/>
    </row>
    <row r="949" spans="25:58">
      <c r="Y949" s="131"/>
      <c r="Z949" s="131"/>
      <c r="AA949" s="131"/>
      <c r="AB949" s="131"/>
      <c r="AC949" s="131"/>
      <c r="AD949" s="131"/>
      <c r="AE949" s="131"/>
      <c r="AF949" s="131"/>
      <c r="AG949" s="131"/>
      <c r="AH949" s="131"/>
      <c r="AI949" s="131"/>
      <c r="AJ949" s="131"/>
      <c r="AK949" s="131"/>
      <c r="AL949" s="131"/>
      <c r="AM949" s="131"/>
      <c r="AN949" s="131"/>
      <c r="AO949" s="131"/>
      <c r="AP949" s="131"/>
      <c r="AQ949" s="131"/>
      <c r="AR949" s="131"/>
      <c r="AS949" s="131"/>
      <c r="AT949" s="131"/>
      <c r="AU949" s="131"/>
      <c r="AV949" s="131"/>
      <c r="AW949" s="131"/>
      <c r="AX949" s="131"/>
      <c r="AY949" s="131"/>
      <c r="AZ949" s="131"/>
      <c r="BA949" s="131"/>
      <c r="BB949" s="131"/>
      <c r="BC949" s="131"/>
      <c r="BD949" s="131"/>
      <c r="BE949" s="131"/>
      <c r="BF949" s="131"/>
    </row>
    <row r="950" spans="25:58">
      <c r="Y950" s="131"/>
      <c r="Z950" s="131"/>
      <c r="AA950" s="131"/>
      <c r="AB950" s="131"/>
      <c r="AC950" s="131"/>
      <c r="AD950" s="131"/>
      <c r="AE950" s="131"/>
      <c r="AF950" s="131"/>
      <c r="AG950" s="131"/>
      <c r="AH950" s="131"/>
      <c r="AI950" s="131"/>
      <c r="AJ950" s="131"/>
      <c r="AK950" s="131"/>
      <c r="AL950" s="131"/>
      <c r="AM950" s="131"/>
      <c r="AN950" s="131"/>
      <c r="AO950" s="131"/>
      <c r="AP950" s="131"/>
      <c r="AQ950" s="131"/>
      <c r="AR950" s="131"/>
      <c r="AS950" s="131"/>
      <c r="AT950" s="131"/>
      <c r="AU950" s="131"/>
      <c r="AV950" s="131"/>
      <c r="AW950" s="131"/>
      <c r="AX950" s="131"/>
      <c r="AY950" s="131"/>
      <c r="AZ950" s="131"/>
      <c r="BA950" s="131"/>
      <c r="BB950" s="131"/>
      <c r="BC950" s="131"/>
      <c r="BD950" s="131"/>
      <c r="BE950" s="131"/>
      <c r="BF950" s="131"/>
    </row>
    <row r="951" spans="25:58">
      <c r="Y951" s="131"/>
      <c r="Z951" s="131"/>
      <c r="AA951" s="131"/>
      <c r="AB951" s="131"/>
      <c r="AC951" s="131"/>
      <c r="AD951" s="131"/>
      <c r="AE951" s="131"/>
      <c r="AF951" s="131"/>
      <c r="AG951" s="131"/>
      <c r="AH951" s="131"/>
      <c r="AI951" s="131"/>
      <c r="AJ951" s="131"/>
      <c r="AK951" s="131"/>
      <c r="AL951" s="131"/>
      <c r="AM951" s="131"/>
      <c r="AN951" s="131"/>
      <c r="AO951" s="131"/>
      <c r="AP951" s="131"/>
      <c r="AQ951" s="131"/>
      <c r="AR951" s="131"/>
      <c r="AS951" s="131"/>
      <c r="AT951" s="131"/>
      <c r="AU951" s="131"/>
      <c r="AV951" s="131"/>
      <c r="AW951" s="131"/>
      <c r="AX951" s="131"/>
      <c r="AY951" s="131"/>
      <c r="AZ951" s="131"/>
      <c r="BA951" s="131"/>
      <c r="BB951" s="131"/>
      <c r="BC951" s="131"/>
      <c r="BD951" s="131"/>
      <c r="BE951" s="131"/>
      <c r="BF951" s="131"/>
    </row>
    <row r="952" spans="25:58">
      <c r="Y952" s="131"/>
      <c r="Z952" s="131"/>
      <c r="AA952" s="131"/>
      <c r="AB952" s="131"/>
      <c r="AC952" s="131"/>
      <c r="AD952" s="131"/>
      <c r="AE952" s="131"/>
      <c r="AF952" s="131"/>
      <c r="AG952" s="131"/>
      <c r="AH952" s="131"/>
      <c r="AI952" s="131"/>
      <c r="AJ952" s="131"/>
      <c r="AK952" s="131"/>
      <c r="AL952" s="131"/>
      <c r="AM952" s="131"/>
      <c r="AN952" s="131"/>
      <c r="AO952" s="131"/>
      <c r="AP952" s="131"/>
      <c r="AQ952" s="131"/>
      <c r="AR952" s="131"/>
      <c r="AS952" s="131"/>
      <c r="AT952" s="131"/>
      <c r="AU952" s="131"/>
      <c r="AV952" s="131"/>
      <c r="AW952" s="131"/>
      <c r="AX952" s="131"/>
      <c r="AY952" s="131"/>
      <c r="AZ952" s="131"/>
      <c r="BA952" s="131"/>
      <c r="BB952" s="131"/>
      <c r="BC952" s="131"/>
      <c r="BD952" s="131"/>
      <c r="BE952" s="131"/>
      <c r="BF952" s="131"/>
    </row>
    <row r="953" spans="25:58">
      <c r="Y953" s="131"/>
      <c r="Z953" s="131"/>
      <c r="AA953" s="131"/>
      <c r="AB953" s="131"/>
      <c r="AC953" s="131"/>
      <c r="AD953" s="131"/>
      <c r="AE953" s="131"/>
      <c r="AF953" s="131"/>
      <c r="AG953" s="131"/>
      <c r="AH953" s="131"/>
      <c r="AI953" s="131"/>
      <c r="AJ953" s="131"/>
      <c r="AK953" s="131"/>
      <c r="AL953" s="131"/>
      <c r="AM953" s="131"/>
      <c r="AN953" s="131"/>
      <c r="AO953" s="131"/>
      <c r="AP953" s="131"/>
      <c r="AQ953" s="131"/>
      <c r="AR953" s="131"/>
      <c r="AS953" s="131"/>
      <c r="AT953" s="131"/>
      <c r="AU953" s="131"/>
      <c r="AV953" s="131"/>
      <c r="AW953" s="131"/>
      <c r="AX953" s="131"/>
      <c r="AY953" s="131"/>
      <c r="AZ953" s="131"/>
      <c r="BA953" s="131"/>
      <c r="BB953" s="131"/>
      <c r="BC953" s="131"/>
      <c r="BD953" s="131"/>
      <c r="BE953" s="131"/>
      <c r="BF953" s="131"/>
    </row>
    <row r="954" spans="25:58">
      <c r="Y954" s="131"/>
      <c r="Z954" s="131"/>
      <c r="AA954" s="131"/>
      <c r="AB954" s="131"/>
      <c r="AC954" s="131"/>
      <c r="AD954" s="131"/>
      <c r="AE954" s="131"/>
      <c r="AF954" s="131"/>
      <c r="AG954" s="131"/>
      <c r="AH954" s="131"/>
      <c r="AI954" s="131"/>
      <c r="AJ954" s="131"/>
      <c r="AK954" s="131"/>
      <c r="AL954" s="131"/>
      <c r="AM954" s="131"/>
      <c r="AN954" s="131"/>
      <c r="AO954" s="131"/>
      <c r="AP954" s="131"/>
      <c r="AQ954" s="131"/>
      <c r="AR954" s="131"/>
      <c r="AS954" s="131"/>
      <c r="AT954" s="131"/>
      <c r="AU954" s="131"/>
      <c r="AV954" s="131"/>
      <c r="AW954" s="131"/>
      <c r="AX954" s="131"/>
      <c r="AY954" s="131"/>
      <c r="AZ954" s="131"/>
      <c r="BA954" s="131"/>
      <c r="BB954" s="131"/>
      <c r="BC954" s="131"/>
      <c r="BD954" s="131"/>
      <c r="BE954" s="131"/>
      <c r="BF954" s="131"/>
    </row>
    <row r="955" spans="25:58">
      <c r="Y955" s="131"/>
      <c r="Z955" s="131"/>
      <c r="AA955" s="131"/>
      <c r="AB955" s="131"/>
      <c r="AC955" s="131"/>
      <c r="AD955" s="131"/>
      <c r="AE955" s="131"/>
      <c r="AF955" s="131"/>
      <c r="AG955" s="131"/>
      <c r="AH955" s="131"/>
      <c r="AI955" s="131"/>
      <c r="AJ955" s="131"/>
      <c r="AK955" s="131"/>
      <c r="AL955" s="131"/>
      <c r="AM955" s="131"/>
      <c r="AN955" s="131"/>
      <c r="AO955" s="131"/>
      <c r="AP955" s="131"/>
      <c r="AQ955" s="131"/>
      <c r="AR955" s="131"/>
      <c r="AS955" s="131"/>
      <c r="AT955" s="131"/>
      <c r="AU955" s="131"/>
      <c r="AV955" s="131"/>
      <c r="AW955" s="131"/>
      <c r="AX955" s="131"/>
      <c r="AY955" s="131"/>
      <c r="AZ955" s="131"/>
      <c r="BA955" s="131"/>
      <c r="BB955" s="131"/>
      <c r="BC955" s="131"/>
      <c r="BD955" s="131"/>
      <c r="BE955" s="131"/>
      <c r="BF955" s="131"/>
    </row>
    <row r="956" spans="25:58">
      <c r="Y956" s="131"/>
      <c r="Z956" s="131"/>
      <c r="AA956" s="131"/>
      <c r="AB956" s="131"/>
      <c r="AC956" s="131"/>
      <c r="AD956" s="131"/>
      <c r="AE956" s="131"/>
      <c r="AF956" s="131"/>
      <c r="AG956" s="131"/>
      <c r="AH956" s="131"/>
      <c r="AI956" s="131"/>
      <c r="AJ956" s="131"/>
      <c r="AK956" s="131"/>
      <c r="AL956" s="131"/>
      <c r="AM956" s="131"/>
      <c r="AN956" s="131"/>
      <c r="AO956" s="131"/>
      <c r="AP956" s="131"/>
      <c r="AQ956" s="131"/>
      <c r="AR956" s="131"/>
      <c r="AS956" s="131"/>
      <c r="AT956" s="131"/>
      <c r="AU956" s="131"/>
      <c r="AV956" s="131"/>
      <c r="AW956" s="131"/>
      <c r="AX956" s="131"/>
      <c r="AY956" s="131"/>
      <c r="AZ956" s="131"/>
      <c r="BA956" s="131"/>
      <c r="BB956" s="131"/>
      <c r="BC956" s="131"/>
      <c r="BD956" s="131"/>
      <c r="BE956" s="131"/>
      <c r="BF956" s="131"/>
    </row>
    <row r="957" spans="25:58">
      <c r="Y957" s="131"/>
      <c r="Z957" s="131"/>
      <c r="AA957" s="131"/>
      <c r="AB957" s="131"/>
      <c r="AC957" s="131"/>
      <c r="AD957" s="131"/>
      <c r="AE957" s="131"/>
      <c r="AF957" s="131"/>
      <c r="AG957" s="131"/>
      <c r="AH957" s="131"/>
      <c r="AI957" s="131"/>
      <c r="AJ957" s="131"/>
      <c r="AK957" s="131"/>
      <c r="AL957" s="131"/>
      <c r="AM957" s="131"/>
      <c r="AN957" s="131"/>
      <c r="AO957" s="131"/>
      <c r="AP957" s="131"/>
      <c r="AQ957" s="131"/>
      <c r="AR957" s="131"/>
      <c r="AS957" s="131"/>
      <c r="AT957" s="131"/>
      <c r="AU957" s="131"/>
      <c r="AV957" s="131"/>
      <c r="AW957" s="131"/>
      <c r="AX957" s="131"/>
      <c r="AY957" s="131"/>
      <c r="AZ957" s="131"/>
      <c r="BA957" s="131"/>
      <c r="BB957" s="131"/>
      <c r="BC957" s="131"/>
      <c r="BD957" s="131"/>
      <c r="BE957" s="131"/>
      <c r="BF957" s="131"/>
    </row>
    <row r="958" spans="25:58">
      <c r="Y958" s="131"/>
      <c r="Z958" s="131"/>
      <c r="AA958" s="131"/>
      <c r="AB958" s="131"/>
      <c r="AC958" s="131"/>
      <c r="AD958" s="131"/>
      <c r="AE958" s="131"/>
      <c r="AF958" s="131"/>
      <c r="AG958" s="131"/>
      <c r="AH958" s="131"/>
      <c r="AI958" s="131"/>
      <c r="AJ958" s="131"/>
      <c r="AK958" s="131"/>
      <c r="AL958" s="131"/>
      <c r="AM958" s="131"/>
      <c r="AN958" s="131"/>
      <c r="AO958" s="131"/>
      <c r="AP958" s="131"/>
      <c r="AQ958" s="131"/>
      <c r="AR958" s="131"/>
      <c r="AS958" s="131"/>
      <c r="AT958" s="131"/>
      <c r="AU958" s="131"/>
      <c r="AV958" s="131"/>
      <c r="AW958" s="131"/>
      <c r="AX958" s="131"/>
      <c r="AY958" s="131"/>
      <c r="AZ958" s="131"/>
      <c r="BA958" s="131"/>
      <c r="BB958" s="131"/>
      <c r="BC958" s="131"/>
      <c r="BD958" s="131"/>
      <c r="BE958" s="131"/>
      <c r="BF958" s="131"/>
    </row>
    <row r="959" spans="25:58">
      <c r="Y959" s="131"/>
      <c r="Z959" s="131"/>
      <c r="AA959" s="131"/>
      <c r="AB959" s="131"/>
      <c r="AC959" s="131"/>
      <c r="AD959" s="131"/>
      <c r="AE959" s="131"/>
      <c r="AF959" s="131"/>
      <c r="AG959" s="131"/>
      <c r="AH959" s="131"/>
      <c r="AI959" s="131"/>
      <c r="AJ959" s="131"/>
      <c r="AK959" s="131"/>
      <c r="AL959" s="131"/>
      <c r="AM959" s="131"/>
      <c r="AN959" s="131"/>
      <c r="AO959" s="131"/>
      <c r="AP959" s="131"/>
      <c r="AQ959" s="131"/>
      <c r="AR959" s="131"/>
      <c r="AS959" s="131"/>
      <c r="AT959" s="131"/>
      <c r="AU959" s="131"/>
      <c r="AV959" s="131"/>
      <c r="AW959" s="131"/>
      <c r="AX959" s="131"/>
      <c r="AY959" s="131"/>
      <c r="AZ959" s="131"/>
      <c r="BA959" s="131"/>
      <c r="BB959" s="131"/>
      <c r="BC959" s="131"/>
      <c r="BD959" s="131"/>
      <c r="BE959" s="131"/>
      <c r="BF959" s="131"/>
    </row>
    <row r="960" spans="25:58">
      <c r="Y960" s="131"/>
      <c r="Z960" s="131"/>
      <c r="AA960" s="131"/>
      <c r="AB960" s="131"/>
      <c r="AC960" s="131"/>
      <c r="AD960" s="131"/>
      <c r="AE960" s="131"/>
      <c r="AF960" s="131"/>
      <c r="AG960" s="131"/>
      <c r="AH960" s="131"/>
      <c r="AI960" s="131"/>
      <c r="AJ960" s="131"/>
      <c r="AK960" s="131"/>
      <c r="AL960" s="131"/>
      <c r="AM960" s="131"/>
      <c r="AN960" s="131"/>
      <c r="AO960" s="131"/>
      <c r="AP960" s="131"/>
      <c r="AQ960" s="131"/>
      <c r="AR960" s="131"/>
      <c r="AS960" s="131"/>
      <c r="AT960" s="131"/>
      <c r="AU960" s="131"/>
      <c r="AV960" s="131"/>
      <c r="AW960" s="131"/>
      <c r="AX960" s="131"/>
      <c r="AY960" s="131"/>
      <c r="AZ960" s="131"/>
      <c r="BA960" s="131"/>
      <c r="BB960" s="131"/>
      <c r="BC960" s="131"/>
      <c r="BD960" s="131"/>
      <c r="BE960" s="131"/>
      <c r="BF960" s="131"/>
    </row>
    <row r="961" spans="25:58">
      <c r="Y961" s="131"/>
      <c r="Z961" s="131"/>
      <c r="AA961" s="131"/>
      <c r="AB961" s="131"/>
      <c r="AC961" s="131"/>
      <c r="AD961" s="131"/>
      <c r="AE961" s="131"/>
      <c r="AF961" s="131"/>
      <c r="AG961" s="131"/>
      <c r="AH961" s="131"/>
      <c r="AI961" s="131"/>
      <c r="AJ961" s="131"/>
      <c r="AK961" s="131"/>
      <c r="AL961" s="131"/>
      <c r="AM961" s="131"/>
      <c r="AN961" s="131"/>
      <c r="AO961" s="131"/>
      <c r="AP961" s="131"/>
      <c r="AQ961" s="131"/>
      <c r="AR961" s="131"/>
      <c r="AS961" s="131"/>
      <c r="AT961" s="131"/>
      <c r="AU961" s="131"/>
      <c r="AV961" s="131"/>
      <c r="AW961" s="131"/>
      <c r="AX961" s="131"/>
      <c r="AY961" s="131"/>
      <c r="AZ961" s="131"/>
      <c r="BA961" s="131"/>
      <c r="BB961" s="131"/>
      <c r="BC961" s="131"/>
      <c r="BD961" s="131"/>
      <c r="BE961" s="131"/>
      <c r="BF961" s="131"/>
    </row>
    <row r="962" spans="25:58">
      <c r="Y962" s="131"/>
      <c r="Z962" s="131"/>
      <c r="AA962" s="131"/>
      <c r="AB962" s="131"/>
      <c r="AC962" s="131"/>
      <c r="AD962" s="131"/>
      <c r="AE962" s="131"/>
      <c r="AF962" s="131"/>
      <c r="AG962" s="131"/>
      <c r="AH962" s="131"/>
      <c r="AI962" s="131"/>
      <c r="AJ962" s="131"/>
      <c r="AK962" s="131"/>
      <c r="AL962" s="131"/>
      <c r="AM962" s="131"/>
      <c r="AN962" s="131"/>
      <c r="AO962" s="131"/>
      <c r="AP962" s="131"/>
      <c r="AQ962" s="131"/>
      <c r="AR962" s="131"/>
      <c r="AS962" s="131"/>
      <c r="AT962" s="131"/>
      <c r="AU962" s="131"/>
      <c r="AV962" s="131"/>
      <c r="AW962" s="131"/>
      <c r="AX962" s="131"/>
      <c r="AY962" s="131"/>
      <c r="AZ962" s="131"/>
      <c r="BA962" s="131"/>
      <c r="BB962" s="131"/>
      <c r="BC962" s="131"/>
      <c r="BD962" s="131"/>
      <c r="BE962" s="131"/>
      <c r="BF962" s="131"/>
    </row>
    <row r="963" spans="25:58">
      <c r="Y963" s="131"/>
      <c r="Z963" s="131"/>
      <c r="AA963" s="131"/>
      <c r="AB963" s="131"/>
      <c r="AC963" s="131"/>
      <c r="AD963" s="131"/>
      <c r="AE963" s="131"/>
      <c r="AF963" s="131"/>
      <c r="AG963" s="131"/>
      <c r="AH963" s="131"/>
      <c r="AI963" s="131"/>
      <c r="AJ963" s="131"/>
      <c r="AK963" s="131"/>
      <c r="AL963" s="131"/>
      <c r="AM963" s="131"/>
      <c r="AN963" s="131"/>
      <c r="AO963" s="131"/>
      <c r="AP963" s="131"/>
      <c r="AQ963" s="131"/>
      <c r="AR963" s="131"/>
      <c r="AS963" s="131"/>
      <c r="AT963" s="131"/>
      <c r="AU963" s="131"/>
      <c r="AV963" s="131"/>
      <c r="AW963" s="131"/>
      <c r="AX963" s="131"/>
      <c r="AY963" s="131"/>
      <c r="AZ963" s="131"/>
      <c r="BA963" s="131"/>
      <c r="BB963" s="131"/>
      <c r="BC963" s="131"/>
      <c r="BD963" s="131"/>
      <c r="BE963" s="131"/>
      <c r="BF963" s="131"/>
    </row>
    <row r="964" spans="25:58">
      <c r="Y964" s="131"/>
      <c r="Z964" s="131"/>
      <c r="AA964" s="131"/>
      <c r="AB964" s="131"/>
      <c r="AC964" s="131"/>
      <c r="AD964" s="131"/>
      <c r="AE964" s="131"/>
      <c r="AF964" s="131"/>
      <c r="AG964" s="131"/>
      <c r="AH964" s="131"/>
      <c r="AI964" s="131"/>
      <c r="AJ964" s="131"/>
      <c r="AK964" s="131"/>
      <c r="AL964" s="131"/>
      <c r="AM964" s="131"/>
      <c r="AN964" s="131"/>
      <c r="AO964" s="131"/>
      <c r="AP964" s="131"/>
      <c r="AQ964" s="131"/>
      <c r="AR964" s="131"/>
      <c r="AS964" s="131"/>
      <c r="AT964" s="131"/>
      <c r="AU964" s="131"/>
      <c r="AV964" s="131"/>
      <c r="AW964" s="131"/>
      <c r="AX964" s="131"/>
      <c r="AY964" s="131"/>
      <c r="AZ964" s="131"/>
      <c r="BA964" s="131"/>
      <c r="BB964" s="131"/>
      <c r="BC964" s="131"/>
      <c r="BD964" s="131"/>
      <c r="BE964" s="131"/>
      <c r="BF964" s="131"/>
    </row>
    <row r="965" spans="25:58">
      <c r="Y965" s="131"/>
      <c r="Z965" s="131"/>
      <c r="AA965" s="131"/>
      <c r="AB965" s="131"/>
      <c r="AC965" s="131"/>
      <c r="AD965" s="131"/>
      <c r="AE965" s="131"/>
      <c r="AF965" s="131"/>
      <c r="AG965" s="131"/>
      <c r="AH965" s="131"/>
      <c r="AI965" s="131"/>
      <c r="AJ965" s="131"/>
      <c r="AK965" s="131"/>
      <c r="AL965" s="131"/>
      <c r="AM965" s="131"/>
      <c r="AN965" s="131"/>
      <c r="AO965" s="131"/>
      <c r="AP965" s="131"/>
      <c r="AQ965" s="131"/>
      <c r="AR965" s="131"/>
      <c r="AS965" s="131"/>
      <c r="AT965" s="131"/>
      <c r="AU965" s="131"/>
      <c r="AV965" s="131"/>
      <c r="AW965" s="131"/>
      <c r="AX965" s="131"/>
      <c r="AY965" s="131"/>
      <c r="AZ965" s="131"/>
      <c r="BA965" s="131"/>
      <c r="BB965" s="131"/>
      <c r="BC965" s="131"/>
      <c r="BD965" s="131"/>
      <c r="BE965" s="131"/>
      <c r="BF965" s="131"/>
    </row>
    <row r="966" spans="25:58">
      <c r="Y966" s="131"/>
      <c r="Z966" s="131"/>
      <c r="AA966" s="131"/>
      <c r="AB966" s="131"/>
      <c r="AC966" s="131"/>
      <c r="AD966" s="131"/>
      <c r="AE966" s="131"/>
      <c r="AF966" s="131"/>
      <c r="AG966" s="131"/>
      <c r="AH966" s="131"/>
      <c r="AI966" s="131"/>
      <c r="AJ966" s="131"/>
      <c r="AK966" s="131"/>
      <c r="AL966" s="131"/>
      <c r="AM966" s="131"/>
      <c r="AN966" s="131"/>
      <c r="AO966" s="131"/>
      <c r="AP966" s="131"/>
      <c r="AQ966" s="131"/>
      <c r="AR966" s="131"/>
      <c r="AS966" s="131"/>
      <c r="AT966" s="131"/>
      <c r="AU966" s="131"/>
      <c r="AV966" s="131"/>
      <c r="AW966" s="131"/>
      <c r="AX966" s="131"/>
      <c r="AY966" s="131"/>
      <c r="AZ966" s="131"/>
      <c r="BA966" s="131"/>
      <c r="BB966" s="131"/>
      <c r="BC966" s="131"/>
      <c r="BD966" s="131"/>
      <c r="BE966" s="131"/>
      <c r="BF966" s="131"/>
    </row>
    <row r="967" spans="25:58">
      <c r="Y967" s="131"/>
      <c r="Z967" s="131"/>
      <c r="AA967" s="131"/>
      <c r="AB967" s="131"/>
      <c r="AC967" s="131"/>
      <c r="AD967" s="131"/>
      <c r="AE967" s="131"/>
      <c r="AF967" s="131"/>
      <c r="AG967" s="131"/>
      <c r="AH967" s="131"/>
      <c r="AI967" s="131"/>
      <c r="AJ967" s="131"/>
      <c r="AK967" s="131"/>
      <c r="AL967" s="131"/>
      <c r="AM967" s="131"/>
      <c r="AN967" s="131"/>
      <c r="AO967" s="131"/>
      <c r="AP967" s="131"/>
      <c r="AQ967" s="131"/>
      <c r="AR967" s="131"/>
      <c r="AS967" s="131"/>
      <c r="AT967" s="131"/>
      <c r="AU967" s="131"/>
      <c r="AV967" s="131"/>
      <c r="AW967" s="131"/>
      <c r="AX967" s="131"/>
      <c r="AY967" s="131"/>
      <c r="AZ967" s="131"/>
      <c r="BA967" s="131"/>
      <c r="BB967" s="131"/>
      <c r="BC967" s="131"/>
      <c r="BD967" s="131"/>
      <c r="BE967" s="131"/>
      <c r="BF967" s="131"/>
    </row>
    <row r="968" spans="25:58">
      <c r="Y968" s="131"/>
      <c r="Z968" s="131"/>
      <c r="AA968" s="131"/>
      <c r="AB968" s="131"/>
      <c r="AC968" s="131"/>
      <c r="AD968" s="131"/>
      <c r="AE968" s="131"/>
      <c r="AF968" s="131"/>
      <c r="AG968" s="131"/>
      <c r="AH968" s="131"/>
      <c r="AI968" s="131"/>
      <c r="AJ968" s="131"/>
      <c r="AK968" s="131"/>
      <c r="AL968" s="131"/>
      <c r="AM968" s="131"/>
      <c r="AN968" s="131"/>
      <c r="AO968" s="131"/>
      <c r="AP968" s="131"/>
      <c r="AQ968" s="131"/>
      <c r="AR968" s="131"/>
      <c r="AS968" s="131"/>
      <c r="AT968" s="131"/>
      <c r="AU968" s="131"/>
      <c r="AV968" s="131"/>
      <c r="AW968" s="131"/>
      <c r="AX968" s="131"/>
      <c r="AY968" s="131"/>
      <c r="AZ968" s="131"/>
      <c r="BA968" s="131"/>
      <c r="BB968" s="131"/>
      <c r="BC968" s="131"/>
      <c r="BD968" s="131"/>
      <c r="BE968" s="131"/>
      <c r="BF968" s="131"/>
    </row>
    <row r="969" spans="25:58">
      <c r="Y969" s="131"/>
      <c r="Z969" s="131"/>
      <c r="AA969" s="131"/>
      <c r="AB969" s="131"/>
      <c r="AC969" s="131"/>
      <c r="AD969" s="131"/>
      <c r="AE969" s="131"/>
      <c r="AF969" s="131"/>
      <c r="AG969" s="131"/>
      <c r="AH969" s="131"/>
      <c r="AI969" s="131"/>
      <c r="AJ969" s="131"/>
      <c r="AK969" s="131"/>
      <c r="AL969" s="131"/>
      <c r="AM969" s="131"/>
      <c r="AN969" s="131"/>
      <c r="AO969" s="131"/>
      <c r="AP969" s="131"/>
      <c r="AQ969" s="131"/>
      <c r="AR969" s="131"/>
      <c r="AS969" s="131"/>
      <c r="AT969" s="131"/>
      <c r="AU969" s="131"/>
      <c r="AV969" s="131"/>
      <c r="AW969" s="131"/>
      <c r="AX969" s="131"/>
      <c r="AY969" s="131"/>
      <c r="AZ969" s="131"/>
      <c r="BA969" s="131"/>
      <c r="BB969" s="131"/>
      <c r="BC969" s="131"/>
      <c r="BD969" s="131"/>
      <c r="BE969" s="131"/>
      <c r="BF969" s="131"/>
    </row>
    <row r="970" spans="25:58">
      <c r="Y970" s="131"/>
      <c r="Z970" s="131"/>
      <c r="AA970" s="131"/>
      <c r="AB970" s="131"/>
      <c r="AC970" s="131"/>
      <c r="AD970" s="131"/>
      <c r="AE970" s="131"/>
      <c r="AF970" s="131"/>
      <c r="AG970" s="131"/>
      <c r="AH970" s="131"/>
      <c r="AI970" s="131"/>
      <c r="AJ970" s="131"/>
      <c r="AK970" s="131"/>
      <c r="AL970" s="131"/>
      <c r="AM970" s="131"/>
      <c r="AN970" s="131"/>
      <c r="AO970" s="131"/>
      <c r="AP970" s="131"/>
      <c r="AQ970" s="131"/>
      <c r="AR970" s="131"/>
      <c r="AS970" s="131"/>
      <c r="AT970" s="131"/>
      <c r="AU970" s="131"/>
      <c r="AV970" s="131"/>
      <c r="AW970" s="131"/>
      <c r="AX970" s="131"/>
      <c r="AY970" s="131"/>
      <c r="AZ970" s="131"/>
      <c r="BA970" s="131"/>
      <c r="BB970" s="131"/>
      <c r="BC970" s="131"/>
      <c r="BD970" s="131"/>
      <c r="BE970" s="131"/>
      <c r="BF970" s="131"/>
    </row>
    <row r="971" spans="25:58">
      <c r="Y971" s="131"/>
      <c r="Z971" s="131"/>
      <c r="AA971" s="131"/>
      <c r="AB971" s="131"/>
      <c r="AC971" s="131"/>
      <c r="AD971" s="131"/>
      <c r="AE971" s="131"/>
      <c r="AF971" s="131"/>
      <c r="AG971" s="131"/>
      <c r="AH971" s="131"/>
      <c r="AI971" s="131"/>
      <c r="AJ971" s="131"/>
      <c r="AK971" s="131"/>
      <c r="AL971" s="131"/>
      <c r="AM971" s="131"/>
      <c r="AN971" s="131"/>
      <c r="AO971" s="131"/>
      <c r="AP971" s="131"/>
      <c r="AQ971" s="131"/>
      <c r="AR971" s="131"/>
      <c r="AS971" s="131"/>
      <c r="AT971" s="131"/>
      <c r="AU971" s="131"/>
      <c r="AV971" s="131"/>
      <c r="AW971" s="131"/>
      <c r="AX971" s="131"/>
      <c r="AY971" s="131"/>
      <c r="AZ971" s="131"/>
      <c r="BA971" s="131"/>
      <c r="BB971" s="131"/>
      <c r="BC971" s="131"/>
      <c r="BD971" s="131"/>
      <c r="BE971" s="131"/>
      <c r="BF971" s="131"/>
    </row>
    <row r="972" spans="25:58">
      <c r="Y972" s="131"/>
      <c r="Z972" s="131"/>
      <c r="AA972" s="131"/>
      <c r="AB972" s="131"/>
      <c r="AC972" s="131"/>
      <c r="AD972" s="131"/>
      <c r="AE972" s="131"/>
      <c r="AF972" s="131"/>
      <c r="AG972" s="131"/>
      <c r="AH972" s="131"/>
      <c r="AI972" s="131"/>
      <c r="AJ972" s="131"/>
      <c r="AK972" s="131"/>
      <c r="AL972" s="131"/>
      <c r="AM972" s="131"/>
      <c r="AN972" s="131"/>
      <c r="AO972" s="131"/>
      <c r="AP972" s="131"/>
      <c r="AQ972" s="131"/>
      <c r="AR972" s="131"/>
      <c r="AS972" s="131"/>
      <c r="AT972" s="131"/>
      <c r="AU972" s="131"/>
      <c r="AV972" s="131"/>
      <c r="AW972" s="131"/>
      <c r="AX972" s="131"/>
      <c r="AY972" s="131"/>
      <c r="AZ972" s="131"/>
      <c r="BA972" s="131"/>
      <c r="BB972" s="131"/>
      <c r="BC972" s="131"/>
      <c r="BD972" s="131"/>
      <c r="BE972" s="131"/>
      <c r="BF972" s="131"/>
    </row>
    <row r="973" spans="25:58">
      <c r="Y973" s="131"/>
      <c r="Z973" s="131"/>
      <c r="AA973" s="131"/>
      <c r="AB973" s="131"/>
      <c r="AC973" s="131"/>
      <c r="AD973" s="131"/>
      <c r="AE973" s="131"/>
      <c r="AF973" s="131"/>
      <c r="AG973" s="131"/>
      <c r="AH973" s="131"/>
      <c r="AI973" s="131"/>
      <c r="AJ973" s="131"/>
      <c r="AK973" s="131"/>
      <c r="AL973" s="131"/>
      <c r="AM973" s="131"/>
      <c r="AN973" s="131"/>
      <c r="AO973" s="131"/>
      <c r="AP973" s="131"/>
      <c r="AQ973" s="131"/>
      <c r="AR973" s="131"/>
      <c r="AS973" s="131"/>
      <c r="AT973" s="131"/>
      <c r="AU973" s="131"/>
      <c r="AV973" s="131"/>
      <c r="AW973" s="131"/>
      <c r="AX973" s="131"/>
      <c r="AY973" s="131"/>
      <c r="AZ973" s="131"/>
      <c r="BA973" s="131"/>
      <c r="BB973" s="131"/>
      <c r="BC973" s="131"/>
      <c r="BD973" s="131"/>
      <c r="BE973" s="131"/>
      <c r="BF973" s="131"/>
    </row>
    <row r="974" spans="25:58">
      <c r="Y974" s="131"/>
      <c r="Z974" s="131"/>
      <c r="AA974" s="131"/>
      <c r="AB974" s="131"/>
      <c r="AC974" s="131"/>
      <c r="AD974" s="131"/>
      <c r="AE974" s="131"/>
      <c r="AF974" s="131"/>
      <c r="AG974" s="131"/>
      <c r="AH974" s="131"/>
      <c r="AI974" s="131"/>
      <c r="AJ974" s="131"/>
      <c r="AK974" s="131"/>
      <c r="AL974" s="131"/>
      <c r="AM974" s="131"/>
      <c r="AN974" s="131"/>
      <c r="AO974" s="131"/>
      <c r="AP974" s="131"/>
      <c r="AQ974" s="131"/>
      <c r="AR974" s="131"/>
      <c r="AS974" s="131"/>
      <c r="AT974" s="131"/>
      <c r="AU974" s="131"/>
      <c r="AV974" s="131"/>
      <c r="AW974" s="131"/>
      <c r="AX974" s="131"/>
      <c r="AY974" s="131"/>
      <c r="AZ974" s="131"/>
      <c r="BA974" s="131"/>
      <c r="BB974" s="131"/>
      <c r="BC974" s="131"/>
      <c r="BD974" s="131"/>
      <c r="BE974" s="131"/>
      <c r="BF974" s="131"/>
    </row>
    <row r="975" spans="25:58">
      <c r="Y975" s="131"/>
      <c r="Z975" s="131"/>
      <c r="AA975" s="131"/>
      <c r="AB975" s="131"/>
      <c r="AC975" s="131"/>
      <c r="AD975" s="131"/>
      <c r="AE975" s="131"/>
      <c r="AF975" s="131"/>
      <c r="AG975" s="131"/>
      <c r="AH975" s="131"/>
      <c r="AI975" s="131"/>
      <c r="AJ975" s="131"/>
      <c r="AK975" s="131"/>
      <c r="AL975" s="131"/>
      <c r="AM975" s="131"/>
      <c r="AN975" s="131"/>
      <c r="AO975" s="131"/>
      <c r="AP975" s="131"/>
      <c r="AQ975" s="131"/>
      <c r="AR975" s="131"/>
      <c r="AS975" s="131"/>
      <c r="AT975" s="131"/>
      <c r="AU975" s="131"/>
      <c r="AV975" s="131"/>
      <c r="AW975" s="131"/>
      <c r="AX975" s="131"/>
      <c r="AY975" s="131"/>
      <c r="AZ975" s="131"/>
      <c r="BA975" s="131"/>
      <c r="BB975" s="131"/>
      <c r="BC975" s="131"/>
      <c r="BD975" s="131"/>
      <c r="BE975" s="131"/>
      <c r="BF975" s="131"/>
    </row>
    <row r="976" spans="25:58">
      <c r="Y976" s="131"/>
      <c r="Z976" s="131"/>
      <c r="AA976" s="131"/>
      <c r="AB976" s="131"/>
      <c r="AC976" s="131"/>
      <c r="AD976" s="131"/>
      <c r="AE976" s="131"/>
      <c r="AF976" s="131"/>
      <c r="AG976" s="131"/>
      <c r="AH976" s="131"/>
      <c r="AI976" s="131"/>
      <c r="AJ976" s="131"/>
      <c r="AK976" s="131"/>
      <c r="AL976" s="131"/>
      <c r="AM976" s="131"/>
      <c r="AN976" s="131"/>
      <c r="AO976" s="131"/>
      <c r="AP976" s="131"/>
      <c r="AQ976" s="131"/>
      <c r="AR976" s="131"/>
      <c r="AS976" s="131"/>
      <c r="AT976" s="131"/>
      <c r="AU976" s="131"/>
      <c r="AV976" s="131"/>
      <c r="AW976" s="131"/>
      <c r="AX976" s="131"/>
      <c r="AY976" s="131"/>
      <c r="AZ976" s="131"/>
      <c r="BA976" s="131"/>
      <c r="BB976" s="131"/>
      <c r="BC976" s="131"/>
      <c r="BD976" s="131"/>
      <c r="BE976" s="131"/>
      <c r="BF976" s="131"/>
    </row>
    <row r="977" spans="25:58">
      <c r="Y977" s="131"/>
      <c r="Z977" s="131"/>
      <c r="AA977" s="131"/>
      <c r="AB977" s="131"/>
      <c r="AC977" s="131"/>
      <c r="AD977" s="131"/>
      <c r="AE977" s="131"/>
      <c r="AF977" s="131"/>
      <c r="AG977" s="131"/>
      <c r="AH977" s="131"/>
      <c r="AI977" s="131"/>
      <c r="AJ977" s="131"/>
      <c r="AK977" s="131"/>
      <c r="AL977" s="131"/>
      <c r="AM977" s="131"/>
      <c r="AN977" s="131"/>
      <c r="AO977" s="131"/>
      <c r="AP977" s="131"/>
      <c r="AQ977" s="131"/>
      <c r="AR977" s="131"/>
      <c r="AS977" s="131"/>
      <c r="AT977" s="131"/>
      <c r="AU977" s="131"/>
      <c r="AV977" s="131"/>
      <c r="AW977" s="131"/>
      <c r="AX977" s="131"/>
      <c r="AY977" s="131"/>
      <c r="AZ977" s="131"/>
      <c r="BA977" s="131"/>
      <c r="BB977" s="131"/>
      <c r="BC977" s="131"/>
      <c r="BD977" s="131"/>
      <c r="BE977" s="131"/>
      <c r="BF977" s="131"/>
    </row>
    <row r="978" spans="25:58">
      <c r="Y978" s="131"/>
      <c r="Z978" s="131"/>
      <c r="AA978" s="131"/>
      <c r="AB978" s="131"/>
      <c r="AC978" s="131"/>
      <c r="AD978" s="131"/>
      <c r="AE978" s="131"/>
      <c r="AF978" s="131"/>
      <c r="AG978" s="131"/>
      <c r="AH978" s="131"/>
      <c r="AI978" s="131"/>
      <c r="AJ978" s="131"/>
      <c r="AK978" s="131"/>
      <c r="AL978" s="131"/>
      <c r="AM978" s="131"/>
      <c r="AN978" s="131"/>
      <c r="AO978" s="131"/>
      <c r="AP978" s="131"/>
      <c r="AQ978" s="131"/>
      <c r="AR978" s="131"/>
      <c r="AS978" s="131"/>
      <c r="AT978" s="131"/>
      <c r="AU978" s="131"/>
      <c r="AV978" s="131"/>
      <c r="AW978" s="131"/>
      <c r="AX978" s="131"/>
      <c r="AY978" s="131"/>
      <c r="AZ978" s="131"/>
      <c r="BA978" s="131"/>
      <c r="BB978" s="131"/>
      <c r="BC978" s="131"/>
      <c r="BD978" s="131"/>
      <c r="BE978" s="131"/>
      <c r="BF978" s="131"/>
    </row>
    <row r="979" spans="25:58">
      <c r="Y979" s="131"/>
      <c r="Z979" s="131"/>
      <c r="AA979" s="131"/>
      <c r="AB979" s="131"/>
      <c r="AC979" s="131"/>
      <c r="AD979" s="131"/>
      <c r="AE979" s="131"/>
      <c r="AF979" s="131"/>
      <c r="AG979" s="131"/>
      <c r="AH979" s="131"/>
      <c r="AI979" s="131"/>
      <c r="AJ979" s="131"/>
      <c r="AK979" s="131"/>
      <c r="AL979" s="131"/>
      <c r="AM979" s="131"/>
      <c r="AN979" s="131"/>
      <c r="AO979" s="131"/>
      <c r="AP979" s="131"/>
      <c r="AQ979" s="131"/>
      <c r="AR979" s="131"/>
      <c r="AS979" s="131"/>
      <c r="AT979" s="131"/>
      <c r="AU979" s="131"/>
      <c r="AV979" s="131"/>
      <c r="AW979" s="131"/>
      <c r="AX979" s="131"/>
      <c r="AY979" s="131"/>
      <c r="AZ979" s="131"/>
      <c r="BA979" s="131"/>
      <c r="BB979" s="131"/>
      <c r="BC979" s="131"/>
      <c r="BD979" s="131"/>
      <c r="BE979" s="131"/>
      <c r="BF979" s="131"/>
    </row>
    <row r="980" spans="25:58">
      <c r="Y980" s="131"/>
      <c r="Z980" s="131"/>
      <c r="AA980" s="131"/>
      <c r="AB980" s="131"/>
      <c r="AC980" s="131"/>
      <c r="AD980" s="131"/>
      <c r="AE980" s="131"/>
      <c r="AF980" s="131"/>
      <c r="AG980" s="131"/>
      <c r="AH980" s="131"/>
      <c r="AI980" s="131"/>
      <c r="AJ980" s="131"/>
      <c r="AK980" s="131"/>
      <c r="AL980" s="131"/>
      <c r="AM980" s="131"/>
      <c r="AN980" s="131"/>
      <c r="AO980" s="131"/>
      <c r="AP980" s="131"/>
      <c r="AQ980" s="131"/>
      <c r="AR980" s="131"/>
      <c r="AS980" s="131"/>
      <c r="AT980" s="131"/>
      <c r="AU980" s="131"/>
      <c r="AV980" s="131"/>
      <c r="AW980" s="131"/>
      <c r="AX980" s="131"/>
      <c r="AY980" s="131"/>
      <c r="AZ980" s="131"/>
      <c r="BA980" s="131"/>
      <c r="BB980" s="131"/>
      <c r="BC980" s="131"/>
      <c r="BD980" s="131"/>
      <c r="BE980" s="131"/>
      <c r="BF980" s="131"/>
    </row>
    <row r="981" spans="25:58">
      <c r="Y981" s="131"/>
      <c r="Z981" s="131"/>
      <c r="AA981" s="131"/>
      <c r="AB981" s="131"/>
      <c r="AC981" s="131"/>
      <c r="AD981" s="131"/>
      <c r="AE981" s="131"/>
      <c r="AF981" s="131"/>
      <c r="AG981" s="131"/>
      <c r="AH981" s="131"/>
      <c r="AI981" s="131"/>
      <c r="AJ981" s="131"/>
      <c r="AK981" s="131"/>
      <c r="AL981" s="131"/>
      <c r="AM981" s="131"/>
      <c r="AN981" s="131"/>
      <c r="AO981" s="131"/>
      <c r="AP981" s="131"/>
      <c r="AQ981" s="131"/>
      <c r="AR981" s="131"/>
      <c r="AS981" s="131"/>
      <c r="AT981" s="131"/>
      <c r="AU981" s="131"/>
      <c r="AV981" s="131"/>
      <c r="AW981" s="131"/>
      <c r="AX981" s="131"/>
      <c r="AY981" s="131"/>
      <c r="AZ981" s="131"/>
      <c r="BA981" s="131"/>
      <c r="BB981" s="131"/>
      <c r="BC981" s="131"/>
      <c r="BD981" s="131"/>
      <c r="BE981" s="131"/>
      <c r="BF981" s="131"/>
    </row>
    <row r="982" spans="25:58">
      <c r="Y982" s="131"/>
      <c r="Z982" s="131"/>
      <c r="AA982" s="131"/>
      <c r="AB982" s="131"/>
      <c r="AC982" s="131"/>
      <c r="AD982" s="131"/>
      <c r="AE982" s="131"/>
      <c r="AF982" s="131"/>
      <c r="AG982" s="131"/>
      <c r="AH982" s="131"/>
      <c r="AI982" s="131"/>
      <c r="AJ982" s="131"/>
      <c r="AK982" s="131"/>
      <c r="AL982" s="131"/>
      <c r="AM982" s="131"/>
      <c r="AN982" s="131"/>
      <c r="AO982" s="131"/>
      <c r="AP982" s="131"/>
      <c r="AQ982" s="131"/>
      <c r="AR982" s="131"/>
      <c r="AS982" s="131"/>
      <c r="AT982" s="131"/>
      <c r="AU982" s="131"/>
      <c r="AV982" s="131"/>
      <c r="AW982" s="131"/>
      <c r="AX982" s="131"/>
      <c r="AY982" s="131"/>
      <c r="AZ982" s="131"/>
      <c r="BA982" s="131"/>
      <c r="BB982" s="131"/>
      <c r="BC982" s="131"/>
      <c r="BD982" s="131"/>
      <c r="BE982" s="131"/>
      <c r="BF982" s="131"/>
    </row>
    <row r="983" spans="25:58">
      <c r="Y983" s="131"/>
      <c r="Z983" s="131"/>
      <c r="AA983" s="131"/>
      <c r="AB983" s="131"/>
      <c r="AC983" s="131"/>
      <c r="AD983" s="131"/>
      <c r="AE983" s="131"/>
      <c r="AF983" s="131"/>
      <c r="AG983" s="131"/>
      <c r="AH983" s="131"/>
      <c r="AI983" s="131"/>
      <c r="AJ983" s="131"/>
      <c r="AK983" s="131"/>
      <c r="AL983" s="131"/>
      <c r="AM983" s="131"/>
      <c r="AN983" s="131"/>
      <c r="AO983" s="131"/>
      <c r="AP983" s="131"/>
      <c r="AQ983" s="131"/>
      <c r="AR983" s="131"/>
      <c r="AS983" s="131"/>
      <c r="AT983" s="131"/>
      <c r="AU983" s="131"/>
      <c r="AV983" s="131"/>
      <c r="AW983" s="131"/>
      <c r="AX983" s="131"/>
      <c r="AY983" s="131"/>
      <c r="AZ983" s="131"/>
      <c r="BA983" s="131"/>
      <c r="BB983" s="131"/>
      <c r="BC983" s="131"/>
      <c r="BD983" s="131"/>
      <c r="BE983" s="131"/>
      <c r="BF983" s="131"/>
    </row>
    <row r="984" spans="25:58">
      <c r="Y984" s="131"/>
      <c r="Z984" s="131"/>
      <c r="AA984" s="131"/>
      <c r="AB984" s="131"/>
      <c r="AC984" s="131"/>
      <c r="AD984" s="131"/>
      <c r="AE984" s="131"/>
      <c r="AF984" s="131"/>
      <c r="AG984" s="131"/>
      <c r="AH984" s="131"/>
      <c r="AI984" s="131"/>
      <c r="AJ984" s="131"/>
      <c r="AK984" s="131"/>
      <c r="AL984" s="131"/>
      <c r="AM984" s="131"/>
      <c r="AN984" s="131"/>
      <c r="AO984" s="131"/>
      <c r="AP984" s="131"/>
      <c r="AQ984" s="131"/>
      <c r="AR984" s="131"/>
      <c r="AS984" s="131"/>
      <c r="AT984" s="131"/>
      <c r="AU984" s="131"/>
      <c r="AV984" s="131"/>
      <c r="AW984" s="131"/>
      <c r="AX984" s="131"/>
      <c r="AY984" s="131"/>
      <c r="AZ984" s="131"/>
      <c r="BA984" s="131"/>
      <c r="BB984" s="131"/>
      <c r="BC984" s="131"/>
      <c r="BD984" s="131"/>
      <c r="BE984" s="131"/>
      <c r="BF984" s="131"/>
    </row>
    <row r="985" spans="25:58">
      <c r="Y985" s="131"/>
      <c r="Z985" s="131"/>
      <c r="AA985" s="131"/>
      <c r="AB985" s="131"/>
      <c r="AC985" s="131"/>
      <c r="AD985" s="131"/>
      <c r="AE985" s="131"/>
      <c r="AF985" s="131"/>
      <c r="AG985" s="131"/>
      <c r="AH985" s="131"/>
      <c r="AI985" s="131"/>
      <c r="AJ985" s="131"/>
      <c r="AK985" s="131"/>
      <c r="AL985" s="131"/>
      <c r="AM985" s="131"/>
      <c r="AN985" s="131"/>
      <c r="AO985" s="131"/>
      <c r="AP985" s="131"/>
      <c r="AQ985" s="131"/>
      <c r="AR985" s="131"/>
      <c r="AS985" s="131"/>
      <c r="AT985" s="131"/>
      <c r="AU985" s="131"/>
      <c r="AV985" s="131"/>
      <c r="AW985" s="131"/>
      <c r="AX985" s="131"/>
      <c r="AY985" s="131"/>
      <c r="AZ985" s="131"/>
      <c r="BA985" s="131"/>
      <c r="BB985" s="131"/>
      <c r="BC985" s="131"/>
      <c r="BD985" s="131"/>
      <c r="BE985" s="131"/>
      <c r="BF985" s="131"/>
    </row>
    <row r="986" spans="25:58">
      <c r="Y986" s="131"/>
      <c r="Z986" s="131"/>
      <c r="AA986" s="131"/>
      <c r="AB986" s="131"/>
      <c r="AC986" s="131"/>
      <c r="AD986" s="131"/>
      <c r="AE986" s="131"/>
      <c r="AF986" s="131"/>
      <c r="AG986" s="131"/>
      <c r="AH986" s="131"/>
      <c r="AI986" s="131"/>
      <c r="AJ986" s="131"/>
      <c r="AK986" s="131"/>
      <c r="AL986" s="131"/>
      <c r="AM986" s="131"/>
      <c r="AN986" s="131"/>
      <c r="AO986" s="131"/>
      <c r="AP986" s="131"/>
      <c r="AQ986" s="131"/>
      <c r="AR986" s="131"/>
      <c r="AS986" s="131"/>
      <c r="AT986" s="131"/>
      <c r="AU986" s="131"/>
      <c r="AV986" s="131"/>
      <c r="AW986" s="131"/>
      <c r="AX986" s="131"/>
      <c r="AY986" s="131"/>
      <c r="AZ986" s="131"/>
      <c r="BA986" s="131"/>
      <c r="BB986" s="131"/>
      <c r="BC986" s="131"/>
      <c r="BD986" s="131"/>
      <c r="BE986" s="131"/>
      <c r="BF986" s="131"/>
    </row>
    <row r="987" spans="25:58">
      <c r="Y987" s="131"/>
      <c r="Z987" s="131"/>
      <c r="AA987" s="131"/>
      <c r="AB987" s="131"/>
      <c r="AC987" s="131"/>
      <c r="AD987" s="131"/>
      <c r="AE987" s="131"/>
      <c r="AF987" s="131"/>
      <c r="AG987" s="131"/>
      <c r="AH987" s="131"/>
      <c r="AI987" s="131"/>
      <c r="AJ987" s="131"/>
      <c r="AK987" s="131"/>
      <c r="AL987" s="131"/>
      <c r="AM987" s="131"/>
      <c r="AN987" s="131"/>
      <c r="AO987" s="131"/>
      <c r="AP987" s="131"/>
      <c r="AQ987" s="131"/>
      <c r="AR987" s="131"/>
      <c r="AS987" s="131"/>
      <c r="AT987" s="131"/>
      <c r="AU987" s="131"/>
      <c r="AV987" s="131"/>
      <c r="AW987" s="131"/>
      <c r="AX987" s="131"/>
      <c r="AY987" s="131"/>
      <c r="AZ987" s="131"/>
      <c r="BA987" s="131"/>
      <c r="BB987" s="131"/>
      <c r="BC987" s="131"/>
      <c r="BD987" s="131"/>
      <c r="BE987" s="131"/>
      <c r="BF987" s="131"/>
    </row>
    <row r="988" spans="25:58">
      <c r="Y988" s="131"/>
      <c r="Z988" s="131"/>
      <c r="AA988" s="131"/>
      <c r="AB988" s="131"/>
      <c r="AC988" s="131"/>
      <c r="AD988" s="131"/>
      <c r="AE988" s="131"/>
      <c r="AF988" s="131"/>
      <c r="AG988" s="131"/>
      <c r="AH988" s="131"/>
      <c r="AI988" s="131"/>
      <c r="AJ988" s="131"/>
      <c r="AK988" s="131"/>
      <c r="AL988" s="131"/>
      <c r="AM988" s="131"/>
      <c r="AN988" s="131"/>
      <c r="AO988" s="131"/>
      <c r="AP988" s="131"/>
      <c r="AQ988" s="131"/>
      <c r="AR988" s="131"/>
      <c r="AS988" s="131"/>
      <c r="AT988" s="131"/>
      <c r="AU988" s="131"/>
      <c r="AV988" s="131"/>
      <c r="AW988" s="131"/>
      <c r="AX988" s="131"/>
      <c r="AY988" s="131"/>
      <c r="AZ988" s="131"/>
      <c r="BA988" s="131"/>
      <c r="BB988" s="131"/>
      <c r="BC988" s="131"/>
      <c r="BD988" s="131"/>
      <c r="BE988" s="131"/>
      <c r="BF988" s="131"/>
    </row>
    <row r="989" spans="25:58">
      <c r="Y989" s="131"/>
      <c r="Z989" s="131"/>
      <c r="AA989" s="131"/>
      <c r="AB989" s="131"/>
      <c r="AC989" s="131"/>
      <c r="AD989" s="131"/>
      <c r="AE989" s="131"/>
      <c r="AF989" s="131"/>
      <c r="AG989" s="131"/>
      <c r="AH989" s="131"/>
      <c r="AI989" s="131"/>
      <c r="AJ989" s="131"/>
      <c r="AK989" s="131"/>
      <c r="AL989" s="131"/>
      <c r="AM989" s="131"/>
      <c r="AN989" s="131"/>
      <c r="AO989" s="131"/>
      <c r="AP989" s="131"/>
      <c r="AQ989" s="131"/>
      <c r="AR989" s="131"/>
      <c r="AS989" s="131"/>
      <c r="AT989" s="131"/>
      <c r="AU989" s="131"/>
      <c r="AV989" s="131"/>
      <c r="AW989" s="131"/>
      <c r="AX989" s="131"/>
      <c r="AY989" s="131"/>
      <c r="AZ989" s="131"/>
      <c r="BA989" s="131"/>
      <c r="BB989" s="131"/>
      <c r="BC989" s="131"/>
      <c r="BD989" s="131"/>
      <c r="BE989" s="131"/>
      <c r="BF989" s="131"/>
    </row>
    <row r="990" spans="25:58">
      <c r="Y990" s="131"/>
      <c r="Z990" s="131"/>
      <c r="AA990" s="131"/>
      <c r="AB990" s="131"/>
      <c r="AC990" s="131"/>
      <c r="AD990" s="131"/>
      <c r="AE990" s="131"/>
      <c r="AF990" s="131"/>
      <c r="AG990" s="131"/>
      <c r="AH990" s="131"/>
      <c r="AI990" s="131"/>
      <c r="AJ990" s="131"/>
      <c r="AK990" s="131"/>
      <c r="AL990" s="131"/>
      <c r="AM990" s="131"/>
      <c r="AN990" s="131"/>
      <c r="AO990" s="131"/>
      <c r="AP990" s="131"/>
      <c r="AQ990" s="131"/>
      <c r="AR990" s="131"/>
      <c r="AS990" s="131"/>
      <c r="AT990" s="131"/>
      <c r="AU990" s="131"/>
      <c r="AV990" s="131"/>
      <c r="AW990" s="131"/>
      <c r="AX990" s="131"/>
      <c r="AY990" s="131"/>
      <c r="AZ990" s="131"/>
      <c r="BA990" s="131"/>
      <c r="BB990" s="131"/>
      <c r="BC990" s="131"/>
      <c r="BD990" s="131"/>
      <c r="BE990" s="131"/>
      <c r="BF990" s="131"/>
    </row>
    <row r="991" spans="25:58">
      <c r="Y991" s="131"/>
      <c r="Z991" s="131"/>
      <c r="AA991" s="131"/>
      <c r="AB991" s="131"/>
      <c r="AC991" s="131"/>
      <c r="AD991" s="131"/>
      <c r="AE991" s="131"/>
      <c r="AF991" s="131"/>
      <c r="AG991" s="131"/>
      <c r="AH991" s="131"/>
      <c r="AI991" s="131"/>
      <c r="AJ991" s="131"/>
      <c r="AK991" s="131"/>
      <c r="AL991" s="131"/>
      <c r="AM991" s="131"/>
      <c r="AN991" s="131"/>
      <c r="AO991" s="131"/>
      <c r="AP991" s="131"/>
      <c r="AQ991" s="131"/>
      <c r="AR991" s="131"/>
      <c r="AS991" s="131"/>
      <c r="AT991" s="131"/>
      <c r="AU991" s="131"/>
      <c r="AV991" s="131"/>
      <c r="AW991" s="131"/>
      <c r="AX991" s="131"/>
      <c r="AY991" s="131"/>
      <c r="AZ991" s="131"/>
      <c r="BA991" s="131"/>
      <c r="BB991" s="131"/>
      <c r="BC991" s="131"/>
      <c r="BD991" s="131"/>
      <c r="BE991" s="131"/>
      <c r="BF991" s="131"/>
    </row>
    <row r="992" spans="25:58">
      <c r="Y992" s="131"/>
      <c r="Z992" s="131"/>
      <c r="AA992" s="131"/>
      <c r="AB992" s="131"/>
      <c r="AC992" s="131"/>
      <c r="AD992" s="131"/>
      <c r="AE992" s="131"/>
      <c r="AF992" s="131"/>
      <c r="AG992" s="131"/>
      <c r="AH992" s="131"/>
      <c r="AI992" s="131"/>
      <c r="AJ992" s="131"/>
      <c r="AK992" s="131"/>
      <c r="AL992" s="131"/>
      <c r="AM992" s="131"/>
      <c r="AN992" s="131"/>
      <c r="AO992" s="131"/>
      <c r="AP992" s="131"/>
      <c r="AQ992" s="131"/>
      <c r="AR992" s="131"/>
      <c r="AS992" s="131"/>
      <c r="AT992" s="131"/>
      <c r="AU992" s="131"/>
      <c r="AV992" s="131"/>
      <c r="AW992" s="131"/>
      <c r="AX992" s="131"/>
      <c r="AY992" s="131"/>
      <c r="AZ992" s="131"/>
      <c r="BA992" s="131"/>
      <c r="BB992" s="131"/>
      <c r="BC992" s="131"/>
      <c r="BD992" s="131"/>
      <c r="BE992" s="131"/>
      <c r="BF992" s="131"/>
    </row>
    <row r="993" spans="25:58">
      <c r="Y993" s="131"/>
      <c r="Z993" s="131"/>
      <c r="AA993" s="131"/>
      <c r="AB993" s="131"/>
      <c r="AC993" s="131"/>
      <c r="AD993" s="131"/>
      <c r="AE993" s="131"/>
      <c r="AF993" s="131"/>
      <c r="AG993" s="131"/>
      <c r="AH993" s="131"/>
      <c r="AI993" s="131"/>
      <c r="AJ993" s="131"/>
      <c r="AK993" s="131"/>
      <c r="AL993" s="131"/>
      <c r="AM993" s="131"/>
      <c r="AN993" s="131"/>
      <c r="AO993" s="131"/>
      <c r="AP993" s="131"/>
      <c r="AQ993" s="131"/>
      <c r="AR993" s="131"/>
      <c r="AS993" s="131"/>
      <c r="AT993" s="131"/>
      <c r="AU993" s="131"/>
      <c r="AV993" s="131"/>
      <c r="AW993" s="131"/>
      <c r="AX993" s="131"/>
      <c r="AY993" s="131"/>
      <c r="AZ993" s="131"/>
      <c r="BA993" s="131"/>
      <c r="BB993" s="131"/>
      <c r="BC993" s="131"/>
      <c r="BD993" s="131"/>
      <c r="BE993" s="131"/>
      <c r="BF993" s="131"/>
    </row>
    <row r="994" spans="25:58">
      <c r="Y994" s="131"/>
      <c r="Z994" s="131"/>
      <c r="AA994" s="131"/>
      <c r="AB994" s="131"/>
      <c r="AC994" s="131"/>
      <c r="AD994" s="131"/>
      <c r="AE994" s="131"/>
      <c r="AF994" s="131"/>
      <c r="AG994" s="131"/>
      <c r="AH994" s="131"/>
      <c r="AI994" s="131"/>
      <c r="AJ994" s="131"/>
      <c r="AK994" s="131"/>
      <c r="AL994" s="131"/>
      <c r="AM994" s="131"/>
      <c r="AN994" s="131"/>
      <c r="AO994" s="131"/>
      <c r="AP994" s="131"/>
      <c r="AQ994" s="131"/>
      <c r="AR994" s="131"/>
      <c r="AS994" s="131"/>
      <c r="AT994" s="131"/>
      <c r="AU994" s="131"/>
      <c r="AV994" s="131"/>
      <c r="AW994" s="131"/>
      <c r="AX994" s="131"/>
      <c r="AY994" s="131"/>
      <c r="AZ994" s="131"/>
      <c r="BA994" s="131"/>
      <c r="BB994" s="131"/>
      <c r="BC994" s="131"/>
      <c r="BD994" s="131"/>
      <c r="BE994" s="131"/>
      <c r="BF994" s="131"/>
    </row>
    <row r="995" spans="25:58">
      <c r="Y995" s="131"/>
      <c r="Z995" s="131"/>
      <c r="AA995" s="131"/>
      <c r="AB995" s="131"/>
      <c r="AC995" s="131"/>
      <c r="AD995" s="131"/>
      <c r="AE995" s="131"/>
      <c r="AF995" s="131"/>
      <c r="AG995" s="131"/>
      <c r="AH995" s="131"/>
      <c r="AI995" s="131"/>
      <c r="AJ995" s="131"/>
      <c r="AK995" s="131"/>
      <c r="AL995" s="131"/>
      <c r="AM995" s="131"/>
      <c r="AN995" s="131"/>
      <c r="AO995" s="131"/>
      <c r="AP995" s="131"/>
      <c r="AQ995" s="131"/>
      <c r="AR995" s="131"/>
      <c r="AS995" s="131"/>
      <c r="AT995" s="131"/>
      <c r="AU995" s="131"/>
      <c r="AV995" s="131"/>
      <c r="AW995" s="131"/>
      <c r="AX995" s="131"/>
      <c r="AY995" s="131"/>
      <c r="AZ995" s="131"/>
      <c r="BA995" s="131"/>
      <c r="BB995" s="131"/>
      <c r="BC995" s="131"/>
      <c r="BD995" s="131"/>
      <c r="BE995" s="131"/>
      <c r="BF995" s="131"/>
    </row>
    <row r="996" spans="25:58">
      <c r="Y996" s="131"/>
      <c r="Z996" s="131"/>
      <c r="AA996" s="131"/>
      <c r="AB996" s="131"/>
      <c r="AC996" s="131"/>
      <c r="AD996" s="131"/>
      <c r="AE996" s="131"/>
      <c r="AF996" s="131"/>
      <c r="AG996" s="131"/>
      <c r="AH996" s="131"/>
      <c r="AI996" s="131"/>
      <c r="AJ996" s="131"/>
      <c r="AK996" s="131"/>
      <c r="AL996" s="131"/>
      <c r="AM996" s="131"/>
      <c r="AN996" s="131"/>
      <c r="AO996" s="131"/>
      <c r="AP996" s="131"/>
      <c r="AQ996" s="131"/>
      <c r="AR996" s="131"/>
      <c r="AS996" s="131"/>
      <c r="AT996" s="131"/>
      <c r="AU996" s="131"/>
      <c r="AV996" s="131"/>
      <c r="AW996" s="131"/>
      <c r="AX996" s="131"/>
      <c r="AY996" s="131"/>
      <c r="AZ996" s="131"/>
      <c r="BA996" s="131"/>
      <c r="BB996" s="131"/>
      <c r="BC996" s="131"/>
      <c r="BD996" s="131"/>
      <c r="BE996" s="131"/>
      <c r="BF996" s="131"/>
    </row>
    <row r="997" spans="25:58">
      <c r="Y997" s="131"/>
      <c r="Z997" s="131"/>
      <c r="AA997" s="131"/>
      <c r="AB997" s="131"/>
      <c r="AC997" s="131"/>
      <c r="AD997" s="131"/>
      <c r="AE997" s="131"/>
      <c r="AF997" s="131"/>
      <c r="AG997" s="131"/>
      <c r="AH997" s="131"/>
      <c r="AI997" s="131"/>
      <c r="AJ997" s="131"/>
      <c r="AK997" s="131"/>
      <c r="AL997" s="131"/>
      <c r="AM997" s="131"/>
      <c r="AN997" s="131"/>
      <c r="AO997" s="131"/>
      <c r="AP997" s="131"/>
      <c r="AQ997" s="131"/>
      <c r="AR997" s="131"/>
      <c r="AS997" s="131"/>
      <c r="AT997" s="131"/>
      <c r="AU997" s="131"/>
      <c r="AV997" s="131"/>
      <c r="AW997" s="131"/>
      <c r="AX997" s="131"/>
      <c r="AY997" s="131"/>
      <c r="AZ997" s="131"/>
      <c r="BA997" s="131"/>
      <c r="BB997" s="131"/>
      <c r="BC997" s="131"/>
      <c r="BD997" s="131"/>
      <c r="BE997" s="131"/>
      <c r="BF997" s="131"/>
    </row>
    <row r="998" spans="25:58">
      <c r="Y998" s="131"/>
      <c r="Z998" s="131"/>
      <c r="AA998" s="131"/>
      <c r="AB998" s="131"/>
      <c r="AC998" s="131"/>
      <c r="AD998" s="131"/>
      <c r="AE998" s="131"/>
      <c r="AF998" s="131"/>
      <c r="AG998" s="131"/>
      <c r="AH998" s="131"/>
      <c r="AI998" s="131"/>
      <c r="AJ998" s="131"/>
      <c r="AK998" s="131"/>
      <c r="AL998" s="131"/>
      <c r="AM998" s="131"/>
      <c r="AN998" s="131"/>
      <c r="AO998" s="131"/>
      <c r="AP998" s="131"/>
      <c r="AQ998" s="131"/>
      <c r="AR998" s="131"/>
      <c r="AS998" s="131"/>
      <c r="AT998" s="131"/>
      <c r="AU998" s="131"/>
      <c r="AV998" s="131"/>
      <c r="AW998" s="131"/>
      <c r="AX998" s="131"/>
      <c r="AY998" s="131"/>
      <c r="AZ998" s="131"/>
      <c r="BA998" s="131"/>
      <c r="BB998" s="131"/>
      <c r="BC998" s="131"/>
      <c r="BD998" s="131"/>
      <c r="BE998" s="131"/>
      <c r="BF998" s="131"/>
    </row>
    <row r="999" spans="25:58">
      <c r="Y999" s="131"/>
      <c r="Z999" s="131"/>
      <c r="AA999" s="131"/>
      <c r="AB999" s="131"/>
      <c r="AC999" s="131"/>
      <c r="AD999" s="131"/>
      <c r="AE999" s="131"/>
      <c r="AF999" s="131"/>
      <c r="AG999" s="131"/>
      <c r="AH999" s="131"/>
      <c r="AI999" s="131"/>
      <c r="AJ999" s="131"/>
      <c r="AK999" s="131"/>
      <c r="AL999" s="131"/>
      <c r="AM999" s="131"/>
      <c r="AN999" s="131"/>
      <c r="AO999" s="131"/>
      <c r="AP999" s="131"/>
      <c r="AQ999" s="131"/>
      <c r="AR999" s="131"/>
      <c r="AS999" s="131"/>
      <c r="AT999" s="131"/>
      <c r="AU999" s="131"/>
      <c r="AV999" s="131"/>
      <c r="AW999" s="131"/>
      <c r="AX999" s="131"/>
      <c r="AY999" s="131"/>
      <c r="AZ999" s="131"/>
      <c r="BA999" s="131"/>
      <c r="BB999" s="131"/>
      <c r="BC999" s="131"/>
      <c r="BD999" s="131"/>
      <c r="BE999" s="131"/>
      <c r="BF999" s="131"/>
    </row>
    <row r="1000" spans="25:58">
      <c r="Y1000" s="131"/>
      <c r="Z1000" s="131"/>
      <c r="AA1000" s="131"/>
      <c r="AB1000" s="131"/>
      <c r="AC1000" s="131"/>
      <c r="AD1000" s="131"/>
      <c r="AE1000" s="131"/>
      <c r="AF1000" s="131"/>
      <c r="AG1000" s="131"/>
      <c r="AH1000" s="131"/>
      <c r="AI1000" s="131"/>
      <c r="AJ1000" s="131"/>
      <c r="AK1000" s="131"/>
      <c r="AL1000" s="131"/>
      <c r="AM1000" s="131"/>
      <c r="AN1000" s="131"/>
      <c r="AO1000" s="131"/>
      <c r="AP1000" s="131"/>
      <c r="AQ1000" s="131"/>
      <c r="AR1000" s="131"/>
      <c r="AS1000" s="131"/>
      <c r="AT1000" s="131"/>
      <c r="AU1000" s="131"/>
      <c r="AV1000" s="131"/>
      <c r="AW1000" s="131"/>
      <c r="AX1000" s="131"/>
      <c r="AY1000" s="131"/>
      <c r="AZ1000" s="131"/>
      <c r="BA1000" s="131"/>
      <c r="BB1000" s="131"/>
      <c r="BC1000" s="131"/>
      <c r="BD1000" s="131"/>
      <c r="BE1000" s="131"/>
      <c r="BF1000" s="131"/>
    </row>
    <row r="1001" spans="25:58">
      <c r="Y1001" s="131"/>
      <c r="Z1001" s="131"/>
      <c r="AA1001" s="131"/>
      <c r="AB1001" s="131"/>
      <c r="AC1001" s="131"/>
      <c r="AD1001" s="131"/>
      <c r="AE1001" s="131"/>
      <c r="AF1001" s="131"/>
      <c r="AG1001" s="131"/>
      <c r="AH1001" s="131"/>
      <c r="AI1001" s="131"/>
      <c r="AJ1001" s="131"/>
      <c r="AK1001" s="131"/>
      <c r="AL1001" s="131"/>
      <c r="AM1001" s="131"/>
      <c r="AN1001" s="131"/>
      <c r="AO1001" s="131"/>
      <c r="AP1001" s="131"/>
      <c r="AQ1001" s="131"/>
      <c r="AR1001" s="131"/>
      <c r="AS1001" s="131"/>
      <c r="AT1001" s="131"/>
      <c r="AU1001" s="131"/>
      <c r="AV1001" s="131"/>
      <c r="AW1001" s="131"/>
      <c r="AX1001" s="131"/>
      <c r="AY1001" s="131"/>
      <c r="AZ1001" s="131"/>
      <c r="BA1001" s="131"/>
      <c r="BB1001" s="131"/>
      <c r="BC1001" s="131"/>
      <c r="BD1001" s="131"/>
      <c r="BE1001" s="131"/>
      <c r="BF1001" s="131"/>
    </row>
    <row r="1002" spans="25:58">
      <c r="Y1002" s="131"/>
      <c r="Z1002" s="131"/>
      <c r="AA1002" s="131"/>
      <c r="AB1002" s="131"/>
      <c r="AC1002" s="131"/>
      <c r="AD1002" s="131"/>
      <c r="AE1002" s="131"/>
      <c r="AF1002" s="131"/>
      <c r="AG1002" s="131"/>
      <c r="AH1002" s="131"/>
      <c r="AI1002" s="131"/>
      <c r="AJ1002" s="131"/>
      <c r="AK1002" s="131"/>
      <c r="AL1002" s="131"/>
      <c r="AM1002" s="131"/>
      <c r="AN1002" s="131"/>
      <c r="AO1002" s="131"/>
      <c r="AP1002" s="131"/>
      <c r="AQ1002" s="131"/>
      <c r="AR1002" s="131"/>
      <c r="AS1002" s="131"/>
      <c r="AT1002" s="131"/>
      <c r="AU1002" s="131"/>
      <c r="AV1002" s="131"/>
      <c r="AW1002" s="131"/>
      <c r="AX1002" s="131"/>
      <c r="AY1002" s="131"/>
      <c r="AZ1002" s="131"/>
      <c r="BA1002" s="131"/>
      <c r="BB1002" s="131"/>
      <c r="BC1002" s="131"/>
      <c r="BD1002" s="131"/>
      <c r="BE1002" s="131"/>
      <c r="BF1002" s="131"/>
    </row>
    <row r="1003" spans="25:58">
      <c r="Y1003" s="131"/>
      <c r="Z1003" s="131"/>
      <c r="AA1003" s="131"/>
      <c r="AB1003" s="131"/>
      <c r="AC1003" s="131"/>
      <c r="AD1003" s="131"/>
      <c r="AE1003" s="131"/>
      <c r="AF1003" s="131"/>
      <c r="AG1003" s="131"/>
      <c r="AH1003" s="131"/>
      <c r="AI1003" s="131"/>
      <c r="AJ1003" s="131"/>
      <c r="AK1003" s="131"/>
      <c r="AL1003" s="131"/>
      <c r="AM1003" s="131"/>
      <c r="AN1003" s="131"/>
      <c r="AO1003" s="131"/>
      <c r="AP1003" s="131"/>
      <c r="AQ1003" s="131"/>
      <c r="AR1003" s="131"/>
      <c r="AS1003" s="131"/>
      <c r="AT1003" s="131"/>
      <c r="AU1003" s="131"/>
      <c r="AV1003" s="131"/>
      <c r="AW1003" s="131"/>
      <c r="AX1003" s="131"/>
      <c r="AY1003" s="131"/>
      <c r="AZ1003" s="131"/>
      <c r="BA1003" s="131"/>
      <c r="BB1003" s="131"/>
      <c r="BC1003" s="131"/>
      <c r="BD1003" s="131"/>
      <c r="BE1003" s="131"/>
      <c r="BF1003" s="131"/>
    </row>
    <row r="1004" spans="25:58">
      <c r="Y1004" s="131"/>
      <c r="Z1004" s="131"/>
      <c r="AA1004" s="131"/>
      <c r="AB1004" s="131"/>
      <c r="AC1004" s="131"/>
      <c r="AD1004" s="131"/>
      <c r="AE1004" s="131"/>
      <c r="AF1004" s="131"/>
      <c r="AG1004" s="131"/>
      <c r="AH1004" s="131"/>
      <c r="AI1004" s="131"/>
      <c r="AJ1004" s="131"/>
      <c r="AK1004" s="131"/>
      <c r="AL1004" s="131"/>
      <c r="AM1004" s="131"/>
      <c r="AN1004" s="131"/>
      <c r="AO1004" s="131"/>
      <c r="AP1004" s="131"/>
      <c r="AQ1004" s="131"/>
      <c r="AR1004" s="131"/>
      <c r="AS1004" s="131"/>
      <c r="AT1004" s="131"/>
      <c r="AU1004" s="131"/>
      <c r="AV1004" s="131"/>
      <c r="AW1004" s="131"/>
      <c r="AX1004" s="131"/>
      <c r="AY1004" s="131"/>
      <c r="AZ1004" s="131"/>
      <c r="BA1004" s="131"/>
      <c r="BB1004" s="131"/>
      <c r="BC1004" s="131"/>
      <c r="BD1004" s="131"/>
      <c r="BE1004" s="131"/>
      <c r="BF1004" s="131"/>
    </row>
    <row r="1005" spans="25:58">
      <c r="Y1005" s="131"/>
      <c r="Z1005" s="131"/>
      <c r="AA1005" s="131"/>
      <c r="AB1005" s="131"/>
      <c r="AC1005" s="131"/>
      <c r="AD1005" s="131"/>
      <c r="AE1005" s="131"/>
      <c r="AF1005" s="131"/>
      <c r="AG1005" s="131"/>
      <c r="AH1005" s="131"/>
      <c r="AI1005" s="131"/>
      <c r="AJ1005" s="131"/>
      <c r="AK1005" s="131"/>
      <c r="AL1005" s="131"/>
      <c r="AM1005" s="131"/>
      <c r="AN1005" s="131"/>
      <c r="AO1005" s="131"/>
      <c r="AP1005" s="131"/>
      <c r="AQ1005" s="131"/>
      <c r="AR1005" s="131"/>
      <c r="AS1005" s="131"/>
      <c r="AT1005" s="131"/>
      <c r="AU1005" s="131"/>
      <c r="AV1005" s="131"/>
      <c r="AW1005" s="131"/>
      <c r="AX1005" s="131"/>
      <c r="AY1005" s="131"/>
      <c r="AZ1005" s="131"/>
      <c r="BA1005" s="131"/>
      <c r="BB1005" s="131"/>
      <c r="BC1005" s="131"/>
      <c r="BD1005" s="131"/>
      <c r="BE1005" s="131"/>
      <c r="BF1005" s="131"/>
    </row>
    <row r="1006" spans="25:58">
      <c r="Y1006" s="131"/>
      <c r="Z1006" s="131"/>
      <c r="AA1006" s="131"/>
      <c r="AB1006" s="131"/>
      <c r="AC1006" s="131"/>
      <c r="AD1006" s="131"/>
      <c r="AE1006" s="131"/>
      <c r="AF1006" s="131"/>
      <c r="AG1006" s="131"/>
      <c r="AH1006" s="131"/>
      <c r="AI1006" s="131"/>
      <c r="AJ1006" s="131"/>
      <c r="AK1006" s="131"/>
      <c r="AL1006" s="131"/>
      <c r="AM1006" s="131"/>
      <c r="AN1006" s="131"/>
      <c r="AO1006" s="131"/>
      <c r="AP1006" s="131"/>
      <c r="AQ1006" s="131"/>
      <c r="AR1006" s="131"/>
      <c r="AS1006" s="131"/>
      <c r="AT1006" s="131"/>
      <c r="AU1006" s="131"/>
      <c r="AV1006" s="131"/>
      <c r="AW1006" s="131"/>
      <c r="AX1006" s="131"/>
      <c r="AY1006" s="131"/>
      <c r="AZ1006" s="131"/>
      <c r="BA1006" s="131"/>
      <c r="BB1006" s="131"/>
      <c r="BC1006" s="131"/>
      <c r="BD1006" s="131"/>
      <c r="BE1006" s="131"/>
      <c r="BF1006" s="131"/>
    </row>
    <row r="1007" spans="25:58">
      <c r="Y1007" s="131"/>
      <c r="Z1007" s="131"/>
      <c r="AA1007" s="131"/>
      <c r="AB1007" s="131"/>
      <c r="AC1007" s="131"/>
      <c r="AD1007" s="131"/>
      <c r="AE1007" s="131"/>
      <c r="AF1007" s="131"/>
      <c r="AG1007" s="131"/>
      <c r="AH1007" s="131"/>
      <c r="AI1007" s="131"/>
      <c r="AJ1007" s="131"/>
      <c r="AK1007" s="131"/>
      <c r="AL1007" s="131"/>
      <c r="AM1007" s="131"/>
      <c r="AN1007" s="131"/>
      <c r="AO1007" s="131"/>
      <c r="AP1007" s="131"/>
      <c r="AQ1007" s="131"/>
      <c r="AR1007" s="131"/>
      <c r="AS1007" s="131"/>
      <c r="AT1007" s="131"/>
      <c r="AU1007" s="131"/>
      <c r="AV1007" s="131"/>
      <c r="AW1007" s="131"/>
      <c r="AX1007" s="131"/>
      <c r="AY1007" s="131"/>
      <c r="AZ1007" s="131"/>
      <c r="BA1007" s="131"/>
      <c r="BB1007" s="131"/>
      <c r="BC1007" s="131"/>
      <c r="BD1007" s="131"/>
      <c r="BE1007" s="131"/>
      <c r="BF1007" s="131"/>
    </row>
    <row r="1008" spans="25:58">
      <c r="Y1008" s="131"/>
      <c r="Z1008" s="131"/>
      <c r="AA1008" s="131"/>
      <c r="AB1008" s="131"/>
      <c r="AC1008" s="131"/>
      <c r="AD1008" s="131"/>
      <c r="AE1008" s="131"/>
      <c r="AF1008" s="131"/>
      <c r="AG1008" s="131"/>
      <c r="AH1008" s="131"/>
      <c r="AI1008" s="131"/>
      <c r="AJ1008" s="131"/>
      <c r="AK1008" s="131"/>
      <c r="AL1008" s="131"/>
      <c r="AM1008" s="131"/>
      <c r="AN1008" s="131"/>
      <c r="AO1008" s="131"/>
      <c r="AP1008" s="131"/>
      <c r="AQ1008" s="131"/>
      <c r="AR1008" s="131"/>
      <c r="AS1008" s="131"/>
      <c r="AT1008" s="131"/>
      <c r="AU1008" s="131"/>
      <c r="AV1008" s="131"/>
      <c r="AW1008" s="131"/>
      <c r="AX1008" s="131"/>
      <c r="AY1008" s="131"/>
      <c r="AZ1008" s="131"/>
      <c r="BA1008" s="131"/>
      <c r="BB1008" s="131"/>
      <c r="BC1008" s="131"/>
      <c r="BD1008" s="131"/>
      <c r="BE1008" s="131"/>
      <c r="BF1008" s="131"/>
    </row>
    <row r="1009" spans="25:58">
      <c r="Y1009" s="131"/>
      <c r="Z1009" s="131"/>
      <c r="AA1009" s="131"/>
      <c r="AB1009" s="131"/>
      <c r="AC1009" s="131"/>
      <c r="AD1009" s="131"/>
      <c r="AE1009" s="131"/>
      <c r="AF1009" s="131"/>
      <c r="AG1009" s="131"/>
      <c r="AH1009" s="131"/>
      <c r="AI1009" s="131"/>
      <c r="AJ1009" s="131"/>
      <c r="AK1009" s="131"/>
      <c r="AL1009" s="131"/>
      <c r="AM1009" s="131"/>
      <c r="AN1009" s="131"/>
      <c r="AO1009" s="131"/>
      <c r="AP1009" s="131"/>
      <c r="AQ1009" s="131"/>
      <c r="AR1009" s="131"/>
      <c r="AS1009" s="131"/>
      <c r="AT1009" s="131"/>
      <c r="AU1009" s="131"/>
      <c r="AV1009" s="131"/>
      <c r="AW1009" s="131"/>
      <c r="AX1009" s="131"/>
      <c r="AY1009" s="131"/>
      <c r="AZ1009" s="131"/>
      <c r="BA1009" s="131"/>
      <c r="BB1009" s="131"/>
      <c r="BC1009" s="131"/>
      <c r="BD1009" s="131"/>
      <c r="BE1009" s="131"/>
      <c r="BF1009" s="131"/>
    </row>
    <row r="1010" spans="25:58">
      <c r="Y1010" s="131"/>
      <c r="Z1010" s="131"/>
      <c r="AA1010" s="131"/>
      <c r="AB1010" s="131"/>
      <c r="AC1010" s="131"/>
      <c r="AD1010" s="131"/>
      <c r="AE1010" s="131"/>
      <c r="AF1010" s="131"/>
      <c r="AG1010" s="131"/>
      <c r="AH1010" s="131"/>
      <c r="AI1010" s="131"/>
      <c r="AJ1010" s="131"/>
      <c r="AK1010" s="131"/>
      <c r="AL1010" s="131"/>
      <c r="AM1010" s="131"/>
      <c r="AN1010" s="131"/>
      <c r="AO1010" s="131"/>
      <c r="AP1010" s="131"/>
      <c r="AQ1010" s="131"/>
      <c r="AR1010" s="131"/>
      <c r="AS1010" s="131"/>
      <c r="AT1010" s="131"/>
      <c r="AU1010" s="131"/>
      <c r="AV1010" s="131"/>
      <c r="AW1010" s="131"/>
      <c r="AX1010" s="131"/>
      <c r="AY1010" s="131"/>
      <c r="AZ1010" s="131"/>
      <c r="BA1010" s="131"/>
      <c r="BB1010" s="131"/>
      <c r="BC1010" s="131"/>
      <c r="BD1010" s="131"/>
      <c r="BE1010" s="131"/>
      <c r="BF1010" s="131"/>
    </row>
    <row r="1011" spans="25:58">
      <c r="Y1011" s="131"/>
      <c r="Z1011" s="131"/>
      <c r="AA1011" s="131"/>
      <c r="AB1011" s="131"/>
      <c r="AC1011" s="131"/>
      <c r="AD1011" s="131"/>
      <c r="AE1011" s="131"/>
      <c r="AF1011" s="131"/>
      <c r="AG1011" s="131"/>
      <c r="AH1011" s="131"/>
      <c r="AI1011" s="131"/>
      <c r="AJ1011" s="131"/>
      <c r="AK1011" s="131"/>
      <c r="AL1011" s="131"/>
      <c r="AM1011" s="131"/>
      <c r="AN1011" s="131"/>
      <c r="AO1011" s="131"/>
      <c r="AP1011" s="131"/>
      <c r="AQ1011" s="131"/>
      <c r="AR1011" s="131"/>
      <c r="AS1011" s="131"/>
      <c r="AT1011" s="131"/>
      <c r="AU1011" s="131"/>
      <c r="AV1011" s="131"/>
      <c r="AW1011" s="131"/>
      <c r="AX1011" s="131"/>
      <c r="AY1011" s="131"/>
      <c r="AZ1011" s="131"/>
      <c r="BA1011" s="131"/>
      <c r="BB1011" s="131"/>
      <c r="BC1011" s="131"/>
      <c r="BD1011" s="131"/>
      <c r="BE1011" s="131"/>
      <c r="BF1011" s="131"/>
    </row>
    <row r="1012" spans="25:58">
      <c r="Y1012" s="131"/>
      <c r="Z1012" s="131"/>
      <c r="AA1012" s="131"/>
      <c r="AB1012" s="131"/>
      <c r="AC1012" s="131"/>
      <c r="AD1012" s="131"/>
      <c r="AE1012" s="131"/>
      <c r="AF1012" s="131"/>
      <c r="AG1012" s="131"/>
      <c r="AH1012" s="131"/>
      <c r="AI1012" s="131"/>
      <c r="AJ1012" s="131"/>
      <c r="AK1012" s="131"/>
      <c r="AL1012" s="131"/>
      <c r="AM1012" s="131"/>
      <c r="AN1012" s="131"/>
      <c r="AO1012" s="131"/>
      <c r="AP1012" s="131"/>
      <c r="AQ1012" s="131"/>
      <c r="AR1012" s="131"/>
      <c r="AS1012" s="131"/>
      <c r="AT1012" s="131"/>
      <c r="AU1012" s="131"/>
      <c r="AV1012" s="131"/>
      <c r="AW1012" s="131"/>
      <c r="AX1012" s="131"/>
      <c r="AY1012" s="131"/>
      <c r="AZ1012" s="131"/>
      <c r="BA1012" s="131"/>
      <c r="BB1012" s="131"/>
      <c r="BC1012" s="131"/>
      <c r="BD1012" s="131"/>
      <c r="BE1012" s="131"/>
      <c r="BF1012" s="131"/>
    </row>
    <row r="1013" spans="25:58">
      <c r="Y1013" s="131"/>
      <c r="Z1013" s="131"/>
      <c r="AA1013" s="131"/>
      <c r="AB1013" s="131"/>
      <c r="AC1013" s="131"/>
      <c r="AD1013" s="131"/>
      <c r="AE1013" s="131"/>
      <c r="AF1013" s="131"/>
      <c r="AG1013" s="131"/>
      <c r="AH1013" s="131"/>
      <c r="AI1013" s="131"/>
      <c r="AJ1013" s="131"/>
      <c r="AK1013" s="131"/>
      <c r="AL1013" s="131"/>
      <c r="AM1013" s="131"/>
      <c r="AN1013" s="131"/>
      <c r="AO1013" s="131"/>
      <c r="AP1013" s="131"/>
      <c r="AQ1013" s="131"/>
      <c r="AR1013" s="131"/>
      <c r="AS1013" s="131"/>
      <c r="AT1013" s="131"/>
      <c r="AU1013" s="131"/>
      <c r="AV1013" s="131"/>
      <c r="AW1013" s="131"/>
      <c r="AX1013" s="131"/>
      <c r="AY1013" s="131"/>
      <c r="AZ1013" s="131"/>
      <c r="BA1013" s="131"/>
      <c r="BB1013" s="131"/>
      <c r="BC1013" s="131"/>
      <c r="BD1013" s="131"/>
      <c r="BE1013" s="131"/>
      <c r="BF1013" s="131"/>
    </row>
    <row r="1014" spans="25:58">
      <c r="Y1014" s="131"/>
      <c r="Z1014" s="131"/>
      <c r="AA1014" s="131"/>
      <c r="AB1014" s="131"/>
      <c r="AC1014" s="131"/>
      <c r="AD1014" s="131"/>
      <c r="AE1014" s="131"/>
      <c r="AF1014" s="131"/>
      <c r="AG1014" s="131"/>
      <c r="AH1014" s="131"/>
      <c r="AI1014" s="131"/>
      <c r="AJ1014" s="131"/>
      <c r="AK1014" s="131"/>
      <c r="AL1014" s="131"/>
      <c r="AM1014" s="131"/>
      <c r="AN1014" s="131"/>
      <c r="AO1014" s="131"/>
      <c r="AP1014" s="131"/>
      <c r="AQ1014" s="131"/>
      <c r="AR1014" s="131"/>
      <c r="AS1014" s="131"/>
      <c r="AT1014" s="131"/>
      <c r="AU1014" s="131"/>
      <c r="AV1014" s="131"/>
      <c r="AW1014" s="131"/>
      <c r="AX1014" s="131"/>
      <c r="AY1014" s="131"/>
      <c r="AZ1014" s="131"/>
      <c r="BA1014" s="131"/>
      <c r="BB1014" s="131"/>
      <c r="BC1014" s="131"/>
      <c r="BD1014" s="131"/>
      <c r="BE1014" s="131"/>
      <c r="BF1014" s="131"/>
    </row>
    <row r="1015" spans="25:58">
      <c r="Y1015" s="131"/>
      <c r="Z1015" s="131"/>
      <c r="AA1015" s="131"/>
      <c r="AB1015" s="131"/>
      <c r="AC1015" s="131"/>
      <c r="AD1015" s="131"/>
      <c r="AE1015" s="131"/>
      <c r="AF1015" s="131"/>
      <c r="AG1015" s="131"/>
      <c r="AH1015" s="131"/>
      <c r="AI1015" s="131"/>
      <c r="AJ1015" s="131"/>
      <c r="AK1015" s="131"/>
      <c r="AL1015" s="131"/>
      <c r="AM1015" s="131"/>
      <c r="AN1015" s="131"/>
      <c r="AO1015" s="131"/>
      <c r="AP1015" s="131"/>
      <c r="AQ1015" s="131"/>
      <c r="AR1015" s="131"/>
      <c r="AS1015" s="131"/>
      <c r="AT1015" s="131"/>
      <c r="AU1015" s="131"/>
      <c r="AV1015" s="131"/>
      <c r="AW1015" s="131"/>
      <c r="AX1015" s="131"/>
      <c r="AY1015" s="131"/>
      <c r="AZ1015" s="131"/>
      <c r="BA1015" s="131"/>
      <c r="BB1015" s="131"/>
      <c r="BC1015" s="131"/>
      <c r="BD1015" s="131"/>
      <c r="BE1015" s="131"/>
      <c r="BF1015" s="131"/>
    </row>
    <row r="1016" spans="25:58">
      <c r="Y1016" s="131"/>
      <c r="Z1016" s="131"/>
      <c r="AA1016" s="131"/>
      <c r="AB1016" s="131"/>
      <c r="AC1016" s="131"/>
      <c r="AD1016" s="131"/>
      <c r="AE1016" s="131"/>
      <c r="AF1016" s="131"/>
      <c r="AG1016" s="131"/>
      <c r="AH1016" s="131"/>
      <c r="AI1016" s="131"/>
      <c r="AJ1016" s="131"/>
      <c r="AK1016" s="131"/>
      <c r="AL1016" s="131"/>
      <c r="AM1016" s="131"/>
      <c r="AN1016" s="131"/>
      <c r="AO1016" s="131"/>
      <c r="AP1016" s="131"/>
      <c r="AQ1016" s="131"/>
      <c r="AR1016" s="131"/>
      <c r="AS1016" s="131"/>
      <c r="AT1016" s="131"/>
      <c r="AU1016" s="131"/>
      <c r="AV1016" s="131"/>
      <c r="AW1016" s="131"/>
      <c r="AX1016" s="131"/>
      <c r="AY1016" s="131"/>
      <c r="AZ1016" s="131"/>
      <c r="BA1016" s="131"/>
      <c r="BB1016" s="131"/>
      <c r="BC1016" s="131"/>
      <c r="BD1016" s="131"/>
      <c r="BE1016" s="131"/>
      <c r="BF1016" s="131"/>
    </row>
    <row r="1017" spans="25:58">
      <c r="Y1017" s="131"/>
      <c r="Z1017" s="131"/>
      <c r="AA1017" s="131"/>
      <c r="AB1017" s="131"/>
      <c r="AC1017" s="131"/>
      <c r="AD1017" s="131"/>
      <c r="AE1017" s="131"/>
      <c r="AF1017" s="131"/>
      <c r="AG1017" s="131"/>
      <c r="AH1017" s="131"/>
      <c r="AI1017" s="131"/>
      <c r="AJ1017" s="131"/>
      <c r="AK1017" s="131"/>
      <c r="AL1017" s="131"/>
      <c r="AM1017" s="131"/>
      <c r="AN1017" s="131"/>
      <c r="AO1017" s="131"/>
      <c r="AP1017" s="131"/>
      <c r="AQ1017" s="131"/>
      <c r="AR1017" s="131"/>
      <c r="AS1017" s="131"/>
      <c r="AT1017" s="131"/>
      <c r="AU1017" s="131"/>
      <c r="AV1017" s="131"/>
      <c r="AW1017" s="131"/>
      <c r="AX1017" s="131"/>
      <c r="AY1017" s="131"/>
      <c r="AZ1017" s="131"/>
      <c r="BA1017" s="131"/>
      <c r="BB1017" s="131"/>
      <c r="BC1017" s="131"/>
      <c r="BD1017" s="131"/>
      <c r="BE1017" s="131"/>
      <c r="BF1017" s="131"/>
    </row>
    <row r="1018" spans="25:58">
      <c r="Y1018" s="131"/>
      <c r="Z1018" s="131"/>
      <c r="AA1018" s="131"/>
      <c r="AB1018" s="131"/>
      <c r="AC1018" s="131"/>
      <c r="AD1018" s="131"/>
      <c r="AE1018" s="131"/>
      <c r="AF1018" s="131"/>
      <c r="AG1018" s="131"/>
      <c r="AH1018" s="131"/>
      <c r="AI1018" s="131"/>
      <c r="AJ1018" s="131"/>
      <c r="AK1018" s="131"/>
      <c r="AL1018" s="131"/>
      <c r="AM1018" s="131"/>
      <c r="AN1018" s="131"/>
      <c r="AO1018" s="131"/>
      <c r="AP1018" s="131"/>
      <c r="AQ1018" s="131"/>
      <c r="AR1018" s="131"/>
      <c r="AS1018" s="131"/>
      <c r="AT1018" s="131"/>
      <c r="AU1018" s="131"/>
      <c r="AV1018" s="131"/>
      <c r="AW1018" s="131"/>
      <c r="AX1018" s="131"/>
      <c r="AY1018" s="131"/>
      <c r="AZ1018" s="131"/>
      <c r="BA1018" s="131"/>
      <c r="BB1018" s="131"/>
      <c r="BC1018" s="131"/>
      <c r="BD1018" s="131"/>
      <c r="BE1018" s="131"/>
      <c r="BF1018" s="131"/>
    </row>
    <row r="1019" spans="25:58">
      <c r="Y1019" s="131"/>
      <c r="Z1019" s="131"/>
      <c r="AA1019" s="131"/>
      <c r="AB1019" s="131"/>
      <c r="AC1019" s="131"/>
      <c r="AD1019" s="131"/>
      <c r="AE1019" s="131"/>
      <c r="AF1019" s="131"/>
      <c r="AG1019" s="131"/>
      <c r="AH1019" s="131"/>
      <c r="AI1019" s="131"/>
      <c r="AJ1019" s="131"/>
      <c r="AK1019" s="131"/>
      <c r="AL1019" s="131"/>
      <c r="AM1019" s="131"/>
      <c r="AN1019" s="131"/>
      <c r="AO1019" s="131"/>
      <c r="AP1019" s="131"/>
      <c r="AQ1019" s="131"/>
      <c r="AR1019" s="131"/>
      <c r="AS1019" s="131"/>
      <c r="AT1019" s="131"/>
      <c r="AU1019" s="131"/>
      <c r="AV1019" s="131"/>
      <c r="AW1019" s="131"/>
      <c r="AX1019" s="131"/>
      <c r="AY1019" s="131"/>
      <c r="AZ1019" s="131"/>
      <c r="BA1019" s="131"/>
      <c r="BB1019" s="131"/>
      <c r="BC1019" s="131"/>
      <c r="BD1019" s="131"/>
      <c r="BE1019" s="131"/>
      <c r="BF1019" s="131"/>
    </row>
    <row r="1020" spans="25:58">
      <c r="Y1020" s="131"/>
      <c r="Z1020" s="131"/>
      <c r="AA1020" s="131"/>
      <c r="AB1020" s="131"/>
      <c r="AC1020" s="131"/>
      <c r="AD1020" s="131"/>
      <c r="AE1020" s="131"/>
      <c r="AF1020" s="131"/>
      <c r="AG1020" s="131"/>
      <c r="AH1020" s="131"/>
      <c r="AI1020" s="131"/>
      <c r="AJ1020" s="131"/>
      <c r="AK1020" s="131"/>
      <c r="AL1020" s="131"/>
      <c r="AM1020" s="131"/>
      <c r="AN1020" s="131"/>
      <c r="AO1020" s="131"/>
      <c r="AP1020" s="131"/>
      <c r="AQ1020" s="131"/>
      <c r="AR1020" s="131"/>
      <c r="AS1020" s="131"/>
      <c r="AT1020" s="131"/>
      <c r="AU1020" s="131"/>
      <c r="AV1020" s="131"/>
      <c r="AW1020" s="131"/>
      <c r="AX1020" s="131"/>
      <c r="AY1020" s="131"/>
      <c r="AZ1020" s="131"/>
      <c r="BA1020" s="131"/>
      <c r="BB1020" s="131"/>
      <c r="BC1020" s="131"/>
      <c r="BD1020" s="131"/>
      <c r="BE1020" s="131"/>
      <c r="BF1020" s="131"/>
    </row>
    <row r="1021" spans="25:58">
      <c r="Y1021" s="131"/>
      <c r="Z1021" s="131"/>
      <c r="AA1021" s="131"/>
      <c r="AB1021" s="131"/>
      <c r="AC1021" s="131"/>
      <c r="AD1021" s="131"/>
      <c r="AE1021" s="131"/>
      <c r="AF1021" s="131"/>
      <c r="AG1021" s="131"/>
      <c r="AH1021" s="131"/>
      <c r="AI1021" s="131"/>
      <c r="AJ1021" s="131"/>
      <c r="AK1021" s="131"/>
      <c r="AL1021" s="131"/>
      <c r="AM1021" s="131"/>
      <c r="AN1021" s="131"/>
      <c r="AO1021" s="131"/>
      <c r="AP1021" s="131"/>
      <c r="AQ1021" s="131"/>
      <c r="AR1021" s="131"/>
      <c r="AS1021" s="131"/>
      <c r="AT1021" s="131"/>
      <c r="AU1021" s="131"/>
      <c r="AV1021" s="131"/>
      <c r="AW1021" s="131"/>
      <c r="AX1021" s="131"/>
      <c r="AY1021" s="131"/>
      <c r="AZ1021" s="131"/>
      <c r="BA1021" s="131"/>
      <c r="BB1021" s="131"/>
      <c r="BC1021" s="131"/>
      <c r="BD1021" s="131"/>
      <c r="BE1021" s="131"/>
      <c r="BF1021" s="131"/>
    </row>
    <row r="1022" spans="25:58">
      <c r="Y1022" s="131"/>
      <c r="Z1022" s="131"/>
      <c r="AA1022" s="131"/>
      <c r="AB1022" s="131"/>
      <c r="AC1022" s="131"/>
      <c r="AD1022" s="131"/>
      <c r="AE1022" s="131"/>
      <c r="AF1022" s="131"/>
      <c r="AG1022" s="131"/>
      <c r="AH1022" s="131"/>
      <c r="AI1022" s="131"/>
      <c r="AJ1022" s="131"/>
      <c r="AK1022" s="131"/>
      <c r="AL1022" s="131"/>
      <c r="AM1022" s="131"/>
      <c r="AN1022" s="131"/>
      <c r="AO1022" s="131"/>
      <c r="AP1022" s="131"/>
      <c r="AQ1022" s="131"/>
      <c r="AR1022" s="131"/>
      <c r="AS1022" s="131"/>
      <c r="AT1022" s="131"/>
      <c r="AU1022" s="131"/>
      <c r="AV1022" s="131"/>
      <c r="AW1022" s="131"/>
      <c r="AX1022" s="131"/>
      <c r="AY1022" s="131"/>
      <c r="AZ1022" s="131"/>
      <c r="BA1022" s="131"/>
      <c r="BB1022" s="131"/>
      <c r="BC1022" s="131"/>
      <c r="BD1022" s="131"/>
      <c r="BE1022" s="131"/>
      <c r="BF1022" s="131"/>
    </row>
    <row r="1023" spans="25:58">
      <c r="Y1023" s="131"/>
      <c r="Z1023" s="131"/>
      <c r="AA1023" s="131"/>
      <c r="AB1023" s="131"/>
      <c r="AC1023" s="131"/>
      <c r="AD1023" s="131"/>
      <c r="AE1023" s="131"/>
      <c r="AF1023" s="131"/>
      <c r="AG1023" s="131"/>
      <c r="AH1023" s="131"/>
      <c r="AI1023" s="131"/>
      <c r="AJ1023" s="131"/>
      <c r="AK1023" s="131"/>
      <c r="AL1023" s="131"/>
      <c r="AM1023" s="131"/>
      <c r="AN1023" s="131"/>
      <c r="AO1023" s="131"/>
      <c r="AP1023" s="131"/>
      <c r="AQ1023" s="131"/>
      <c r="AR1023" s="131"/>
      <c r="AS1023" s="131"/>
      <c r="AT1023" s="131"/>
      <c r="AU1023" s="131"/>
      <c r="AV1023" s="131"/>
      <c r="AW1023" s="131"/>
      <c r="AX1023" s="131"/>
      <c r="AY1023" s="131"/>
      <c r="AZ1023" s="131"/>
      <c r="BA1023" s="131"/>
      <c r="BB1023" s="131"/>
      <c r="BC1023" s="131"/>
      <c r="BD1023" s="131"/>
      <c r="BE1023" s="131"/>
      <c r="BF1023" s="131"/>
    </row>
    <row r="1024" spans="25:58">
      <c r="Y1024" s="131"/>
      <c r="Z1024" s="131"/>
      <c r="AA1024" s="131"/>
      <c r="AB1024" s="131"/>
      <c r="AC1024" s="131"/>
      <c r="AD1024" s="131"/>
      <c r="AE1024" s="131"/>
      <c r="AF1024" s="131"/>
      <c r="AG1024" s="131"/>
      <c r="AH1024" s="131"/>
      <c r="AI1024" s="131"/>
      <c r="AJ1024" s="131"/>
      <c r="AK1024" s="131"/>
      <c r="AL1024" s="131"/>
      <c r="AM1024" s="131"/>
      <c r="AN1024" s="131"/>
      <c r="AO1024" s="131"/>
      <c r="AP1024" s="131"/>
      <c r="AQ1024" s="131"/>
      <c r="AR1024" s="131"/>
      <c r="AS1024" s="131"/>
      <c r="AT1024" s="131"/>
      <c r="AU1024" s="131"/>
      <c r="AV1024" s="131"/>
      <c r="AW1024" s="131"/>
      <c r="AX1024" s="131"/>
      <c r="AY1024" s="131"/>
      <c r="AZ1024" s="131"/>
      <c r="BA1024" s="131"/>
      <c r="BB1024" s="131"/>
      <c r="BC1024" s="131"/>
      <c r="BD1024" s="131"/>
      <c r="BE1024" s="131"/>
      <c r="BF1024" s="131"/>
    </row>
    <row r="1025" spans="25:58">
      <c r="Y1025" s="131"/>
      <c r="Z1025" s="131"/>
      <c r="AA1025" s="131"/>
      <c r="AB1025" s="131"/>
      <c r="AC1025" s="131"/>
      <c r="AD1025" s="131"/>
      <c r="AE1025" s="131"/>
      <c r="AF1025" s="131"/>
      <c r="AG1025" s="131"/>
      <c r="AH1025" s="131"/>
      <c r="AI1025" s="131"/>
      <c r="AJ1025" s="131"/>
      <c r="AK1025" s="131"/>
      <c r="AL1025" s="131"/>
      <c r="AM1025" s="131"/>
      <c r="AN1025" s="131"/>
      <c r="AO1025" s="131"/>
      <c r="AP1025" s="131"/>
      <c r="AQ1025" s="131"/>
      <c r="AR1025" s="131"/>
      <c r="AS1025" s="131"/>
      <c r="AT1025" s="131"/>
      <c r="AU1025" s="131"/>
      <c r="AV1025" s="131"/>
      <c r="AW1025" s="131"/>
      <c r="AX1025" s="131"/>
      <c r="AY1025" s="131"/>
      <c r="AZ1025" s="131"/>
      <c r="BA1025" s="131"/>
      <c r="BB1025" s="131"/>
      <c r="BC1025" s="131"/>
      <c r="BD1025" s="131"/>
      <c r="BE1025" s="131"/>
      <c r="BF1025" s="131"/>
    </row>
    <row r="1026" spans="25:58">
      <c r="Y1026" s="131"/>
      <c r="Z1026" s="131"/>
      <c r="AA1026" s="131"/>
      <c r="AB1026" s="131"/>
      <c r="AC1026" s="131"/>
      <c r="AD1026" s="131"/>
      <c r="AE1026" s="131"/>
      <c r="AF1026" s="131"/>
      <c r="AG1026" s="131"/>
      <c r="AH1026" s="131"/>
      <c r="AI1026" s="131"/>
      <c r="AJ1026" s="131"/>
      <c r="AK1026" s="131"/>
      <c r="AL1026" s="131"/>
      <c r="AM1026" s="131"/>
      <c r="AN1026" s="131"/>
      <c r="AO1026" s="131"/>
      <c r="AP1026" s="131"/>
      <c r="AQ1026" s="131"/>
      <c r="AR1026" s="131"/>
      <c r="AS1026" s="131"/>
      <c r="AT1026" s="131"/>
      <c r="AU1026" s="131"/>
      <c r="AV1026" s="131"/>
      <c r="AW1026" s="131"/>
      <c r="AX1026" s="131"/>
      <c r="AY1026" s="131"/>
      <c r="AZ1026" s="131"/>
      <c r="BA1026" s="131"/>
      <c r="BB1026" s="131"/>
      <c r="BC1026" s="131"/>
      <c r="BD1026" s="131"/>
      <c r="BE1026" s="131"/>
      <c r="BF1026" s="131"/>
    </row>
    <row r="1027" spans="25:58">
      <c r="Y1027" s="131"/>
      <c r="Z1027" s="131"/>
      <c r="AA1027" s="131"/>
      <c r="AB1027" s="131"/>
      <c r="AC1027" s="131"/>
      <c r="AD1027" s="131"/>
      <c r="AE1027" s="131"/>
      <c r="AF1027" s="131"/>
      <c r="AG1027" s="131"/>
      <c r="AH1027" s="131"/>
      <c r="AI1027" s="131"/>
      <c r="AJ1027" s="131"/>
      <c r="AK1027" s="131"/>
      <c r="AL1027" s="131"/>
      <c r="AM1027" s="131"/>
      <c r="AN1027" s="131"/>
      <c r="AO1027" s="131"/>
      <c r="AP1027" s="131"/>
      <c r="AQ1027" s="131"/>
      <c r="AR1027" s="131"/>
      <c r="AS1027" s="131"/>
      <c r="AT1027" s="131"/>
      <c r="AU1027" s="131"/>
      <c r="AV1027" s="131"/>
      <c r="AW1027" s="131"/>
      <c r="AX1027" s="131"/>
      <c r="AY1027" s="131"/>
      <c r="AZ1027" s="131"/>
      <c r="BA1027" s="131"/>
      <c r="BB1027" s="131"/>
      <c r="BC1027" s="131"/>
      <c r="BD1027" s="131"/>
      <c r="BE1027" s="131"/>
      <c r="BF1027" s="131"/>
    </row>
    <row r="1028" spans="25:58">
      <c r="Y1028" s="131"/>
      <c r="Z1028" s="131"/>
      <c r="AA1028" s="131"/>
      <c r="AB1028" s="131"/>
      <c r="AC1028" s="131"/>
      <c r="AD1028" s="131"/>
      <c r="AE1028" s="131"/>
      <c r="AF1028" s="131"/>
      <c r="AG1028" s="131"/>
      <c r="AH1028" s="131"/>
      <c r="AI1028" s="131"/>
      <c r="AJ1028" s="131"/>
      <c r="AK1028" s="131"/>
      <c r="AL1028" s="131"/>
      <c r="AM1028" s="131"/>
      <c r="AN1028" s="131"/>
      <c r="AO1028" s="131"/>
      <c r="AP1028" s="131"/>
      <c r="AQ1028" s="131"/>
      <c r="AR1028" s="131"/>
      <c r="AS1028" s="131"/>
      <c r="AT1028" s="131"/>
      <c r="AU1028" s="131"/>
      <c r="AV1028" s="131"/>
      <c r="AW1028" s="131"/>
      <c r="AX1028" s="131"/>
      <c r="AY1028" s="131"/>
      <c r="AZ1028" s="131"/>
      <c r="BA1028" s="131"/>
      <c r="BB1028" s="131"/>
      <c r="BC1028" s="131"/>
      <c r="BD1028" s="131"/>
      <c r="BE1028" s="131"/>
      <c r="BF1028" s="131"/>
    </row>
    <row r="1029" spans="25:58">
      <c r="Y1029" s="131"/>
      <c r="Z1029" s="131"/>
      <c r="AA1029" s="131"/>
      <c r="AB1029" s="131"/>
      <c r="AC1029" s="131"/>
      <c r="AD1029" s="131"/>
      <c r="AE1029" s="131"/>
      <c r="AF1029" s="131"/>
      <c r="AG1029" s="131"/>
      <c r="AH1029" s="131"/>
      <c r="AI1029" s="131"/>
      <c r="AJ1029" s="131"/>
      <c r="AK1029" s="131"/>
      <c r="AL1029" s="131"/>
      <c r="AM1029" s="131"/>
      <c r="AN1029" s="131"/>
      <c r="AO1029" s="131"/>
      <c r="AP1029" s="131"/>
      <c r="AQ1029" s="131"/>
      <c r="AR1029" s="131"/>
      <c r="AS1029" s="131"/>
      <c r="AT1029" s="131"/>
      <c r="AU1029" s="131"/>
      <c r="AV1029" s="131"/>
      <c r="AW1029" s="131"/>
      <c r="AX1029" s="131"/>
      <c r="AY1029" s="131"/>
      <c r="AZ1029" s="131"/>
      <c r="BA1029" s="131"/>
      <c r="BB1029" s="131"/>
      <c r="BC1029" s="131"/>
      <c r="BD1029" s="131"/>
      <c r="BE1029" s="131"/>
      <c r="BF1029" s="131"/>
    </row>
    <row r="1030" spans="25:58">
      <c r="Y1030" s="131"/>
      <c r="Z1030" s="131"/>
      <c r="AA1030" s="131"/>
      <c r="AB1030" s="131"/>
      <c r="AC1030" s="131"/>
      <c r="AD1030" s="131"/>
      <c r="AE1030" s="131"/>
      <c r="AF1030" s="131"/>
      <c r="AG1030" s="131"/>
      <c r="AH1030" s="131"/>
      <c r="AI1030" s="131"/>
      <c r="AJ1030" s="131"/>
      <c r="AK1030" s="131"/>
      <c r="AL1030" s="131"/>
      <c r="AM1030" s="131"/>
      <c r="AN1030" s="131"/>
      <c r="AO1030" s="131"/>
      <c r="AP1030" s="131"/>
      <c r="AQ1030" s="131"/>
      <c r="AR1030" s="131"/>
      <c r="AS1030" s="131"/>
      <c r="AT1030" s="131"/>
      <c r="AU1030" s="131"/>
      <c r="AV1030" s="131"/>
      <c r="AW1030" s="131"/>
      <c r="AX1030" s="131"/>
      <c r="AY1030" s="131"/>
      <c r="AZ1030" s="131"/>
      <c r="BA1030" s="131"/>
      <c r="BB1030" s="131"/>
      <c r="BC1030" s="131"/>
      <c r="BD1030" s="131"/>
      <c r="BE1030" s="131"/>
      <c r="BF1030" s="131"/>
    </row>
    <row r="1031" spans="25:58">
      <c r="Y1031" s="131"/>
      <c r="Z1031" s="131"/>
      <c r="AA1031" s="131"/>
      <c r="AB1031" s="131"/>
      <c r="AC1031" s="131"/>
      <c r="AD1031" s="131"/>
      <c r="AE1031" s="131"/>
      <c r="AF1031" s="131"/>
      <c r="AG1031" s="131"/>
      <c r="AH1031" s="131"/>
      <c r="AI1031" s="131"/>
      <c r="AJ1031" s="131"/>
      <c r="AK1031" s="131"/>
      <c r="AL1031" s="131"/>
      <c r="AM1031" s="131"/>
      <c r="AN1031" s="131"/>
      <c r="AO1031" s="131"/>
      <c r="AP1031" s="131"/>
      <c r="AQ1031" s="131"/>
      <c r="AR1031" s="131"/>
      <c r="AS1031" s="131"/>
      <c r="AT1031" s="131"/>
      <c r="AU1031" s="131"/>
      <c r="AV1031" s="131"/>
      <c r="AW1031" s="131"/>
      <c r="AX1031" s="131"/>
      <c r="AY1031" s="131"/>
      <c r="AZ1031" s="131"/>
      <c r="BA1031" s="131"/>
      <c r="BB1031" s="131"/>
      <c r="BC1031" s="131"/>
      <c r="BD1031" s="131"/>
      <c r="BE1031" s="131"/>
      <c r="BF1031" s="131"/>
    </row>
    <row r="1032" spans="25:58">
      <c r="Y1032" s="131"/>
      <c r="Z1032" s="131"/>
      <c r="AA1032" s="131"/>
      <c r="AB1032" s="131"/>
      <c r="AC1032" s="131"/>
      <c r="AD1032" s="131"/>
      <c r="AE1032" s="131"/>
      <c r="AF1032" s="131"/>
      <c r="AG1032" s="131"/>
      <c r="AH1032" s="131"/>
      <c r="AI1032" s="131"/>
      <c r="AJ1032" s="131"/>
      <c r="AK1032" s="131"/>
      <c r="AL1032" s="131"/>
      <c r="AM1032" s="131"/>
      <c r="AN1032" s="131"/>
      <c r="AO1032" s="131"/>
      <c r="AP1032" s="131"/>
      <c r="AQ1032" s="131"/>
      <c r="AR1032" s="131"/>
      <c r="AS1032" s="131"/>
      <c r="AT1032" s="131"/>
      <c r="AU1032" s="131"/>
      <c r="AV1032" s="131"/>
      <c r="AW1032" s="131"/>
      <c r="AX1032" s="131"/>
      <c r="AY1032" s="131"/>
      <c r="AZ1032" s="131"/>
      <c r="BA1032" s="131"/>
      <c r="BB1032" s="131"/>
      <c r="BC1032" s="131"/>
      <c r="BD1032" s="131"/>
      <c r="BE1032" s="131"/>
      <c r="BF1032" s="131"/>
    </row>
    <row r="1033" spans="25:58">
      <c r="Y1033" s="131"/>
      <c r="Z1033" s="131"/>
      <c r="AA1033" s="131"/>
      <c r="AB1033" s="131"/>
      <c r="AC1033" s="131"/>
      <c r="AD1033" s="131"/>
      <c r="AE1033" s="131"/>
      <c r="AF1033" s="131"/>
      <c r="AG1033" s="131"/>
      <c r="AH1033" s="131"/>
      <c r="AI1033" s="131"/>
      <c r="AJ1033" s="131"/>
      <c r="AK1033" s="131"/>
      <c r="AL1033" s="131"/>
      <c r="AM1033" s="131"/>
      <c r="AN1033" s="131"/>
      <c r="AO1033" s="131"/>
      <c r="AP1033" s="131"/>
      <c r="AQ1033" s="131"/>
      <c r="AR1033" s="131"/>
      <c r="AS1033" s="131"/>
      <c r="AT1033" s="131"/>
      <c r="AU1033" s="131"/>
      <c r="AV1033" s="131"/>
      <c r="AW1033" s="131"/>
      <c r="AX1033" s="131"/>
      <c r="AY1033" s="131"/>
      <c r="AZ1033" s="131"/>
      <c r="BA1033" s="131"/>
      <c r="BB1033" s="131"/>
      <c r="BC1033" s="131"/>
      <c r="BD1033" s="131"/>
      <c r="BE1033" s="131"/>
      <c r="BF1033" s="131"/>
    </row>
    <row r="1034" spans="25:58">
      <c r="Y1034" s="131"/>
      <c r="Z1034" s="131"/>
      <c r="AA1034" s="131"/>
      <c r="AB1034" s="131"/>
      <c r="AC1034" s="131"/>
      <c r="AD1034" s="131"/>
      <c r="AE1034" s="131"/>
      <c r="AF1034" s="131"/>
      <c r="AG1034" s="131"/>
      <c r="AH1034" s="131"/>
      <c r="AI1034" s="131"/>
      <c r="AJ1034" s="131"/>
      <c r="AK1034" s="131"/>
      <c r="AL1034" s="131"/>
      <c r="AM1034" s="131"/>
      <c r="AN1034" s="131"/>
      <c r="AO1034" s="131"/>
      <c r="AP1034" s="131"/>
      <c r="AQ1034" s="131"/>
      <c r="AR1034" s="131"/>
      <c r="AS1034" s="131"/>
      <c r="AT1034" s="131"/>
      <c r="AU1034" s="131"/>
      <c r="AV1034" s="131"/>
      <c r="AW1034" s="131"/>
      <c r="AX1034" s="131"/>
      <c r="AY1034" s="131"/>
      <c r="AZ1034" s="131"/>
      <c r="BA1034" s="131"/>
      <c r="BB1034" s="131"/>
      <c r="BC1034" s="131"/>
      <c r="BD1034" s="131"/>
      <c r="BE1034" s="131"/>
      <c r="BF1034" s="131"/>
    </row>
    <row r="1035" spans="25:58">
      <c r="Y1035" s="131"/>
      <c r="Z1035" s="131"/>
      <c r="AA1035" s="131"/>
      <c r="AB1035" s="131"/>
      <c r="AC1035" s="131"/>
      <c r="AD1035" s="131"/>
      <c r="AE1035" s="131"/>
      <c r="AF1035" s="131"/>
      <c r="AG1035" s="131"/>
      <c r="AH1035" s="131"/>
      <c r="AI1035" s="131"/>
      <c r="AJ1035" s="131"/>
      <c r="AK1035" s="131"/>
      <c r="AL1035" s="131"/>
      <c r="AM1035" s="131"/>
      <c r="AN1035" s="131"/>
      <c r="AO1035" s="131"/>
      <c r="AP1035" s="131"/>
      <c r="AQ1035" s="131"/>
      <c r="AR1035" s="131"/>
      <c r="AS1035" s="131"/>
      <c r="AT1035" s="131"/>
      <c r="AU1035" s="131"/>
      <c r="AV1035" s="131"/>
      <c r="AW1035" s="131"/>
      <c r="AX1035" s="131"/>
      <c r="AY1035" s="131"/>
      <c r="AZ1035" s="131"/>
      <c r="BA1035" s="131"/>
      <c r="BB1035" s="131"/>
      <c r="BC1035" s="131"/>
      <c r="BD1035" s="131"/>
      <c r="BE1035" s="131"/>
      <c r="BF1035" s="131"/>
    </row>
    <row r="1036" spans="25:58">
      <c r="Y1036" s="131"/>
      <c r="Z1036" s="131"/>
      <c r="AA1036" s="131"/>
      <c r="AB1036" s="131"/>
      <c r="AC1036" s="131"/>
      <c r="AD1036" s="131"/>
      <c r="AE1036" s="131"/>
      <c r="AF1036" s="131"/>
      <c r="AG1036" s="131"/>
      <c r="AH1036" s="131"/>
      <c r="AI1036" s="131"/>
      <c r="AJ1036" s="131"/>
      <c r="AK1036" s="131"/>
      <c r="AL1036" s="131"/>
      <c r="AM1036" s="131"/>
      <c r="AN1036" s="131"/>
      <c r="AO1036" s="131"/>
      <c r="AP1036" s="131"/>
      <c r="AQ1036" s="131"/>
      <c r="AR1036" s="131"/>
      <c r="AS1036" s="131"/>
      <c r="AT1036" s="131"/>
      <c r="AU1036" s="131"/>
      <c r="AV1036" s="131"/>
      <c r="AW1036" s="131"/>
      <c r="AX1036" s="131"/>
      <c r="AY1036" s="131"/>
      <c r="AZ1036" s="131"/>
      <c r="BA1036" s="131"/>
      <c r="BB1036" s="131"/>
      <c r="BC1036" s="131"/>
      <c r="BD1036" s="131"/>
      <c r="BE1036" s="131"/>
      <c r="BF1036" s="131"/>
    </row>
    <row r="1037" spans="25:58">
      <c r="Y1037" s="131"/>
      <c r="Z1037" s="131"/>
      <c r="AA1037" s="131"/>
      <c r="AB1037" s="131"/>
      <c r="AC1037" s="131"/>
      <c r="AD1037" s="131"/>
      <c r="AE1037" s="131"/>
      <c r="AF1037" s="131"/>
      <c r="AG1037" s="131"/>
      <c r="AH1037" s="131"/>
      <c r="AI1037" s="131"/>
      <c r="AJ1037" s="131"/>
      <c r="AK1037" s="131"/>
      <c r="AL1037" s="131"/>
      <c r="AM1037" s="131"/>
      <c r="AN1037" s="131"/>
      <c r="AO1037" s="131"/>
      <c r="AP1037" s="131"/>
      <c r="AQ1037" s="131"/>
      <c r="AR1037" s="131"/>
      <c r="AS1037" s="131"/>
      <c r="AT1037" s="131"/>
      <c r="AU1037" s="131"/>
      <c r="AV1037" s="131"/>
      <c r="AW1037" s="131"/>
      <c r="AX1037" s="131"/>
      <c r="AY1037" s="131"/>
      <c r="AZ1037" s="131"/>
      <c r="BA1037" s="131"/>
      <c r="BB1037" s="131"/>
      <c r="BC1037" s="131"/>
      <c r="BD1037" s="131"/>
      <c r="BE1037" s="131"/>
      <c r="BF1037" s="131"/>
    </row>
    <row r="1038" spans="25:58">
      <c r="Y1038" s="131"/>
      <c r="Z1038" s="131"/>
      <c r="AA1038" s="131"/>
      <c r="AB1038" s="131"/>
      <c r="AC1038" s="131"/>
      <c r="AD1038" s="131"/>
      <c r="AE1038" s="131"/>
      <c r="AF1038" s="131"/>
      <c r="AG1038" s="131"/>
      <c r="AH1038" s="131"/>
      <c r="AI1038" s="131"/>
      <c r="AJ1038" s="131"/>
      <c r="AK1038" s="131"/>
      <c r="AL1038" s="131"/>
      <c r="AM1038" s="131"/>
      <c r="AN1038" s="131"/>
      <c r="AO1038" s="131"/>
      <c r="AP1038" s="131"/>
      <c r="AQ1038" s="131"/>
      <c r="AR1038" s="131"/>
      <c r="AS1038" s="131"/>
      <c r="AT1038" s="131"/>
      <c r="AU1038" s="131"/>
      <c r="AV1038" s="131"/>
      <c r="AW1038" s="131"/>
      <c r="AX1038" s="131"/>
      <c r="AY1038" s="131"/>
      <c r="AZ1038" s="131"/>
      <c r="BA1038" s="131"/>
      <c r="BB1038" s="131"/>
      <c r="BC1038" s="131"/>
      <c r="BD1038" s="131"/>
      <c r="BE1038" s="131"/>
      <c r="BF1038" s="131"/>
    </row>
    <row r="1039" spans="25:58">
      <c r="Y1039" s="131"/>
      <c r="Z1039" s="131"/>
      <c r="AA1039" s="131"/>
      <c r="AB1039" s="131"/>
      <c r="AC1039" s="131"/>
      <c r="AD1039" s="131"/>
      <c r="AE1039" s="131"/>
      <c r="AF1039" s="131"/>
      <c r="AG1039" s="131"/>
      <c r="AH1039" s="131"/>
      <c r="AI1039" s="131"/>
      <c r="AJ1039" s="131"/>
      <c r="AK1039" s="131"/>
      <c r="AL1039" s="131"/>
      <c r="AM1039" s="131"/>
      <c r="AN1039" s="131"/>
      <c r="AO1039" s="131"/>
      <c r="AP1039" s="131"/>
      <c r="AQ1039" s="131"/>
      <c r="AR1039" s="131"/>
      <c r="AS1039" s="131"/>
      <c r="AT1039" s="131"/>
      <c r="AU1039" s="131"/>
      <c r="AV1039" s="131"/>
      <c r="AW1039" s="131"/>
      <c r="AX1039" s="131"/>
      <c r="AY1039" s="131"/>
      <c r="AZ1039" s="131"/>
      <c r="BA1039" s="131"/>
      <c r="BB1039" s="131"/>
      <c r="BC1039" s="131"/>
      <c r="BD1039" s="131"/>
      <c r="BE1039" s="131"/>
      <c r="BF1039" s="131"/>
    </row>
    <row r="1040" spans="25:58">
      <c r="Y1040" s="131"/>
      <c r="Z1040" s="131"/>
      <c r="AA1040" s="131"/>
      <c r="AB1040" s="131"/>
      <c r="AC1040" s="131"/>
      <c r="AD1040" s="131"/>
      <c r="AE1040" s="131"/>
      <c r="AF1040" s="131"/>
      <c r="AG1040" s="131"/>
      <c r="AH1040" s="131"/>
      <c r="AI1040" s="131"/>
      <c r="AJ1040" s="131"/>
      <c r="AK1040" s="131"/>
      <c r="AL1040" s="131"/>
      <c r="AM1040" s="131"/>
      <c r="AN1040" s="131"/>
      <c r="AO1040" s="131"/>
      <c r="AP1040" s="131"/>
      <c r="AQ1040" s="131"/>
      <c r="AR1040" s="131"/>
      <c r="AS1040" s="131"/>
      <c r="AT1040" s="131"/>
      <c r="AU1040" s="131"/>
      <c r="AV1040" s="131"/>
      <c r="AW1040" s="131"/>
      <c r="AX1040" s="131"/>
      <c r="AY1040" s="131"/>
      <c r="AZ1040" s="131"/>
      <c r="BA1040" s="131"/>
      <c r="BB1040" s="131"/>
      <c r="BC1040" s="131"/>
      <c r="BD1040" s="131"/>
      <c r="BE1040" s="131"/>
      <c r="BF1040" s="131"/>
    </row>
    <row r="1041" spans="25:58">
      <c r="Y1041" s="131"/>
      <c r="Z1041" s="131"/>
      <c r="AA1041" s="131"/>
      <c r="AB1041" s="131"/>
      <c r="AC1041" s="131"/>
      <c r="AD1041" s="131"/>
      <c r="AE1041" s="131"/>
      <c r="AF1041" s="131"/>
      <c r="AG1041" s="131"/>
      <c r="AH1041" s="131"/>
      <c r="AI1041" s="131"/>
      <c r="AJ1041" s="131"/>
      <c r="AK1041" s="131"/>
      <c r="AL1041" s="131"/>
      <c r="AM1041" s="131"/>
      <c r="AN1041" s="131"/>
      <c r="AO1041" s="131"/>
      <c r="AP1041" s="131"/>
      <c r="AQ1041" s="131"/>
      <c r="AR1041" s="131"/>
      <c r="AS1041" s="131"/>
      <c r="AT1041" s="131"/>
      <c r="AU1041" s="131"/>
      <c r="AV1041" s="131"/>
      <c r="AW1041" s="131"/>
      <c r="AX1041" s="131"/>
      <c r="AY1041" s="131"/>
      <c r="AZ1041" s="131"/>
      <c r="BA1041" s="131"/>
      <c r="BB1041" s="131"/>
      <c r="BC1041" s="131"/>
      <c r="BD1041" s="131"/>
      <c r="BE1041" s="131"/>
      <c r="BF1041" s="131"/>
    </row>
    <row r="1042" spans="25:58">
      <c r="Y1042" s="131"/>
      <c r="Z1042" s="131"/>
      <c r="AA1042" s="131"/>
      <c r="AB1042" s="131"/>
      <c r="AC1042" s="131"/>
      <c r="AD1042" s="131"/>
      <c r="AE1042" s="131"/>
      <c r="AF1042" s="131"/>
      <c r="AG1042" s="131"/>
      <c r="AH1042" s="131"/>
      <c r="AI1042" s="131"/>
      <c r="AJ1042" s="131"/>
      <c r="AK1042" s="131"/>
      <c r="AL1042" s="131"/>
      <c r="AM1042" s="131"/>
      <c r="AN1042" s="131"/>
      <c r="AO1042" s="131"/>
      <c r="AP1042" s="131"/>
      <c r="AQ1042" s="131"/>
      <c r="AR1042" s="131"/>
      <c r="AS1042" s="131"/>
      <c r="AT1042" s="131"/>
      <c r="AU1042" s="131"/>
      <c r="AV1042" s="131"/>
      <c r="AW1042" s="131"/>
      <c r="AX1042" s="131"/>
      <c r="AY1042" s="131"/>
      <c r="AZ1042" s="131"/>
      <c r="BA1042" s="131"/>
      <c r="BB1042" s="131"/>
      <c r="BC1042" s="131"/>
      <c r="BD1042" s="131"/>
      <c r="BE1042" s="131"/>
      <c r="BF1042" s="131"/>
    </row>
    <row r="1043" spans="25:58">
      <c r="Y1043" s="131"/>
      <c r="Z1043" s="131"/>
      <c r="AA1043" s="131"/>
      <c r="AB1043" s="131"/>
      <c r="AC1043" s="131"/>
      <c r="AD1043" s="131"/>
      <c r="AE1043" s="131"/>
      <c r="AF1043" s="131"/>
      <c r="AG1043" s="131"/>
      <c r="AH1043" s="131"/>
      <c r="AI1043" s="131"/>
      <c r="AJ1043" s="131"/>
      <c r="AK1043" s="131"/>
      <c r="AL1043" s="131"/>
      <c r="AM1043" s="131"/>
      <c r="AN1043" s="131"/>
      <c r="AO1043" s="131"/>
      <c r="AP1043" s="131"/>
      <c r="AQ1043" s="131"/>
      <c r="AR1043" s="131"/>
      <c r="AS1043" s="131"/>
      <c r="AT1043" s="131"/>
      <c r="AU1043" s="131"/>
      <c r="AV1043" s="131"/>
      <c r="AW1043" s="131"/>
      <c r="AX1043" s="131"/>
      <c r="AY1043" s="131"/>
      <c r="AZ1043" s="131"/>
      <c r="BA1043" s="131"/>
      <c r="BB1043" s="131"/>
      <c r="BC1043" s="131"/>
      <c r="BD1043" s="131"/>
      <c r="BE1043" s="131"/>
      <c r="BF1043" s="131"/>
    </row>
    <row r="1044" spans="25:58">
      <c r="Y1044" s="131"/>
      <c r="Z1044" s="131"/>
      <c r="AA1044" s="131"/>
      <c r="AB1044" s="131"/>
      <c r="AC1044" s="131"/>
      <c r="AD1044" s="131"/>
      <c r="AE1044" s="131"/>
      <c r="AF1044" s="131"/>
      <c r="AG1044" s="131"/>
      <c r="AH1044" s="131"/>
      <c r="AI1044" s="131"/>
      <c r="AJ1044" s="131"/>
      <c r="AK1044" s="131"/>
      <c r="AL1044" s="131"/>
      <c r="AM1044" s="131"/>
      <c r="AN1044" s="131"/>
      <c r="AO1044" s="131"/>
      <c r="AP1044" s="131"/>
      <c r="AQ1044" s="131"/>
      <c r="AR1044" s="131"/>
      <c r="AS1044" s="131"/>
      <c r="AT1044" s="131"/>
      <c r="AU1044" s="131"/>
      <c r="AV1044" s="131"/>
      <c r="AW1044" s="131"/>
      <c r="AX1044" s="131"/>
      <c r="AY1044" s="131"/>
      <c r="AZ1044" s="131"/>
      <c r="BA1044" s="131"/>
      <c r="BB1044" s="131"/>
      <c r="BC1044" s="131"/>
      <c r="BD1044" s="131"/>
      <c r="BE1044" s="131"/>
      <c r="BF1044" s="131"/>
    </row>
    <row r="1045" spans="25:58">
      <c r="Y1045" s="131"/>
      <c r="Z1045" s="131"/>
      <c r="AA1045" s="131"/>
      <c r="AB1045" s="131"/>
      <c r="AC1045" s="131"/>
      <c r="AD1045" s="131"/>
      <c r="AE1045" s="131"/>
      <c r="AF1045" s="131"/>
      <c r="AG1045" s="131"/>
      <c r="AH1045" s="131"/>
      <c r="AI1045" s="131"/>
      <c r="AJ1045" s="131"/>
      <c r="AK1045" s="131"/>
      <c r="AL1045" s="131"/>
      <c r="AM1045" s="131"/>
      <c r="AN1045" s="131"/>
      <c r="AO1045" s="131"/>
      <c r="AP1045" s="131"/>
      <c r="AQ1045" s="131"/>
      <c r="AR1045" s="131"/>
      <c r="AS1045" s="131"/>
      <c r="AT1045" s="131"/>
      <c r="AU1045" s="131"/>
      <c r="AV1045" s="131"/>
      <c r="AW1045" s="131"/>
      <c r="AX1045" s="131"/>
      <c r="AY1045" s="131"/>
      <c r="AZ1045" s="131"/>
      <c r="BA1045" s="131"/>
      <c r="BB1045" s="131"/>
      <c r="BC1045" s="131"/>
      <c r="BD1045" s="131"/>
      <c r="BE1045" s="131"/>
      <c r="BF1045" s="131"/>
    </row>
    <row r="1046" spans="25:58">
      <c r="Y1046" s="131"/>
      <c r="Z1046" s="131"/>
      <c r="AA1046" s="131"/>
      <c r="AB1046" s="131"/>
      <c r="AC1046" s="131"/>
      <c r="AD1046" s="131"/>
      <c r="AE1046" s="131"/>
      <c r="AF1046" s="131"/>
      <c r="AG1046" s="131"/>
      <c r="AH1046" s="131"/>
      <c r="AI1046" s="131"/>
      <c r="AJ1046" s="131"/>
      <c r="AK1046" s="131"/>
      <c r="AL1046" s="131"/>
      <c r="AM1046" s="131"/>
      <c r="AN1046" s="131"/>
      <c r="AO1046" s="131"/>
      <c r="AP1046" s="131"/>
      <c r="AQ1046" s="131"/>
      <c r="AR1046" s="131"/>
      <c r="AS1046" s="131"/>
      <c r="AT1046" s="131"/>
      <c r="AU1046" s="131"/>
      <c r="AV1046" s="131"/>
      <c r="AW1046" s="131"/>
      <c r="AX1046" s="131"/>
      <c r="AY1046" s="131"/>
      <c r="AZ1046" s="131"/>
      <c r="BA1046" s="131"/>
      <c r="BB1046" s="131"/>
      <c r="BC1046" s="131"/>
      <c r="BD1046" s="131"/>
      <c r="BE1046" s="131"/>
      <c r="BF1046" s="131"/>
    </row>
    <row r="1047" spans="25:58">
      <c r="Y1047" s="131"/>
      <c r="Z1047" s="131"/>
      <c r="AA1047" s="131"/>
      <c r="AB1047" s="131"/>
      <c r="AC1047" s="131"/>
      <c r="AD1047" s="131"/>
      <c r="AE1047" s="131"/>
      <c r="AF1047" s="131"/>
      <c r="AG1047" s="131"/>
      <c r="AH1047" s="131"/>
      <c r="AI1047" s="131"/>
      <c r="AJ1047" s="131"/>
      <c r="AK1047" s="131"/>
      <c r="AL1047" s="131"/>
      <c r="AM1047" s="131"/>
      <c r="AN1047" s="131"/>
      <c r="AO1047" s="131"/>
      <c r="AP1047" s="131"/>
      <c r="AQ1047" s="131"/>
      <c r="AR1047" s="131"/>
      <c r="AS1047" s="131"/>
      <c r="AT1047" s="131"/>
      <c r="AU1047" s="131"/>
      <c r="AV1047" s="131"/>
      <c r="AW1047" s="131"/>
      <c r="AX1047" s="131"/>
      <c r="AY1047" s="131"/>
      <c r="AZ1047" s="131"/>
      <c r="BA1047" s="131"/>
      <c r="BB1047" s="131"/>
      <c r="BC1047" s="131"/>
      <c r="BD1047" s="131"/>
      <c r="BE1047" s="131"/>
      <c r="BF1047" s="131"/>
    </row>
    <row r="1048" spans="25:58">
      <c r="Y1048" s="131"/>
      <c r="Z1048" s="131"/>
      <c r="AA1048" s="131"/>
      <c r="AB1048" s="131"/>
      <c r="AC1048" s="131"/>
      <c r="AD1048" s="131"/>
      <c r="AE1048" s="131"/>
      <c r="AF1048" s="131"/>
      <c r="AG1048" s="131"/>
      <c r="AH1048" s="131"/>
      <c r="AI1048" s="131"/>
      <c r="AJ1048" s="131"/>
      <c r="AK1048" s="131"/>
      <c r="AL1048" s="131"/>
      <c r="AM1048" s="131"/>
      <c r="AN1048" s="131"/>
      <c r="AO1048" s="131"/>
      <c r="AP1048" s="131"/>
      <c r="AQ1048" s="131"/>
      <c r="AR1048" s="131"/>
      <c r="AS1048" s="131"/>
      <c r="AT1048" s="131"/>
      <c r="AU1048" s="131"/>
      <c r="AV1048" s="131"/>
      <c r="AW1048" s="131"/>
      <c r="AX1048" s="131"/>
      <c r="AY1048" s="131"/>
      <c r="AZ1048" s="131"/>
      <c r="BA1048" s="131"/>
      <c r="BB1048" s="131"/>
      <c r="BC1048" s="131"/>
      <c r="BD1048" s="131"/>
      <c r="BE1048" s="131"/>
      <c r="BF1048" s="131"/>
    </row>
    <row r="1049" spans="25:58">
      <c r="Y1049" s="131"/>
      <c r="Z1049" s="131"/>
      <c r="AA1049" s="131"/>
      <c r="AB1049" s="131"/>
      <c r="AC1049" s="131"/>
      <c r="AD1049" s="131"/>
      <c r="AE1049" s="131"/>
      <c r="AF1049" s="131"/>
      <c r="AG1049" s="131"/>
      <c r="AH1049" s="131"/>
      <c r="AI1049" s="131"/>
      <c r="AJ1049" s="131"/>
      <c r="AK1049" s="131"/>
      <c r="AL1049" s="131"/>
      <c r="AM1049" s="131"/>
      <c r="AN1049" s="131"/>
      <c r="AO1049" s="131"/>
      <c r="AP1049" s="131"/>
      <c r="AQ1049" s="131"/>
      <c r="AR1049" s="131"/>
      <c r="AS1049" s="131"/>
      <c r="AT1049" s="131"/>
      <c r="AU1049" s="131"/>
      <c r="AV1049" s="131"/>
      <c r="AW1049" s="131"/>
      <c r="AX1049" s="131"/>
      <c r="AY1049" s="131"/>
      <c r="AZ1049" s="131"/>
      <c r="BA1049" s="131"/>
      <c r="BB1049" s="131"/>
      <c r="BC1049" s="131"/>
      <c r="BD1049" s="131"/>
      <c r="BE1049" s="131"/>
      <c r="BF1049" s="131"/>
    </row>
    <row r="1050" spans="25:58">
      <c r="Y1050" s="131"/>
      <c r="Z1050" s="131"/>
      <c r="AA1050" s="131"/>
      <c r="AB1050" s="131"/>
      <c r="AC1050" s="131"/>
      <c r="AD1050" s="131"/>
      <c r="AE1050" s="131"/>
      <c r="AF1050" s="131"/>
      <c r="AG1050" s="131"/>
      <c r="AH1050" s="131"/>
      <c r="AI1050" s="131"/>
      <c r="AJ1050" s="131"/>
      <c r="AK1050" s="131"/>
      <c r="AL1050" s="131"/>
      <c r="AM1050" s="131"/>
      <c r="AN1050" s="131"/>
      <c r="AO1050" s="131"/>
      <c r="AP1050" s="131"/>
      <c r="AQ1050" s="131"/>
      <c r="AR1050" s="131"/>
      <c r="AS1050" s="131"/>
      <c r="AT1050" s="131"/>
      <c r="AU1050" s="131"/>
      <c r="AV1050" s="131"/>
      <c r="AW1050" s="131"/>
      <c r="AX1050" s="131"/>
      <c r="AY1050" s="131"/>
      <c r="AZ1050" s="131"/>
      <c r="BA1050" s="131"/>
      <c r="BB1050" s="131"/>
      <c r="BC1050" s="131"/>
      <c r="BD1050" s="131"/>
      <c r="BE1050" s="131"/>
      <c r="BF1050" s="131"/>
    </row>
    <row r="1051" spans="25:58">
      <c r="Y1051" s="131"/>
      <c r="Z1051" s="131"/>
      <c r="AA1051" s="131"/>
      <c r="AB1051" s="131"/>
      <c r="AC1051" s="131"/>
      <c r="AD1051" s="131"/>
      <c r="AE1051" s="131"/>
      <c r="AF1051" s="131"/>
      <c r="AG1051" s="131"/>
      <c r="AH1051" s="131"/>
      <c r="AI1051" s="131"/>
      <c r="AJ1051" s="131"/>
      <c r="AK1051" s="131"/>
      <c r="AL1051" s="131"/>
      <c r="AM1051" s="131"/>
      <c r="AN1051" s="131"/>
      <c r="AO1051" s="131"/>
      <c r="AP1051" s="131"/>
      <c r="AQ1051" s="131"/>
      <c r="AR1051" s="131"/>
      <c r="AS1051" s="131"/>
      <c r="AT1051" s="131"/>
      <c r="AU1051" s="131"/>
      <c r="AV1051" s="131"/>
      <c r="AW1051" s="131"/>
      <c r="AX1051" s="131"/>
      <c r="AY1051" s="131"/>
      <c r="AZ1051" s="131"/>
      <c r="BA1051" s="131"/>
      <c r="BB1051" s="131"/>
      <c r="BC1051" s="131"/>
      <c r="BD1051" s="131"/>
      <c r="BE1051" s="131"/>
      <c r="BF1051" s="131"/>
    </row>
    <row r="1052" spans="25:58">
      <c r="Y1052" s="131"/>
      <c r="Z1052" s="131"/>
      <c r="AA1052" s="131"/>
      <c r="AB1052" s="131"/>
      <c r="AC1052" s="131"/>
      <c r="AD1052" s="131"/>
      <c r="AE1052" s="131"/>
      <c r="AF1052" s="131"/>
      <c r="AG1052" s="131"/>
      <c r="AH1052" s="131"/>
      <c r="AI1052" s="131"/>
      <c r="AJ1052" s="131"/>
      <c r="AK1052" s="131"/>
      <c r="AL1052" s="131"/>
      <c r="AM1052" s="131"/>
      <c r="AN1052" s="131"/>
      <c r="AO1052" s="131"/>
      <c r="AP1052" s="131"/>
      <c r="AQ1052" s="131"/>
      <c r="AR1052" s="131"/>
      <c r="AS1052" s="131"/>
      <c r="AT1052" s="131"/>
      <c r="AU1052" s="131"/>
      <c r="AV1052" s="131"/>
      <c r="AW1052" s="131"/>
      <c r="AX1052" s="131"/>
      <c r="AY1052" s="131"/>
      <c r="AZ1052" s="131"/>
      <c r="BA1052" s="131"/>
      <c r="BB1052" s="131"/>
      <c r="BC1052" s="131"/>
      <c r="BD1052" s="131"/>
      <c r="BE1052" s="131"/>
      <c r="BF1052" s="131"/>
    </row>
    <row r="1053" spans="25:58">
      <c r="Y1053" s="131"/>
      <c r="Z1053" s="131"/>
      <c r="AA1053" s="131"/>
      <c r="AB1053" s="131"/>
      <c r="AC1053" s="131"/>
      <c r="AD1053" s="131"/>
      <c r="AE1053" s="131"/>
      <c r="AF1053" s="131"/>
      <c r="AG1053" s="131"/>
      <c r="AH1053" s="131"/>
      <c r="AI1053" s="131"/>
      <c r="AJ1053" s="131"/>
      <c r="AK1053" s="131"/>
      <c r="AL1053" s="131"/>
      <c r="AM1053" s="131"/>
      <c r="AN1053" s="131"/>
      <c r="AO1053" s="131"/>
      <c r="AP1053" s="131"/>
      <c r="AQ1053" s="131"/>
      <c r="AR1053" s="131"/>
      <c r="AS1053" s="131"/>
      <c r="AT1053" s="131"/>
      <c r="AU1053" s="131"/>
      <c r="AV1053" s="131"/>
      <c r="AW1053" s="131"/>
      <c r="AX1053" s="131"/>
      <c r="AY1053" s="131"/>
      <c r="AZ1053" s="131"/>
      <c r="BA1053" s="131"/>
      <c r="BB1053" s="131"/>
      <c r="BC1053" s="131"/>
      <c r="BD1053" s="131"/>
      <c r="BE1053" s="131"/>
      <c r="BF1053" s="131"/>
    </row>
    <row r="1054" spans="25:58">
      <c r="Y1054" s="131"/>
      <c r="Z1054" s="131"/>
      <c r="AA1054" s="131"/>
      <c r="AB1054" s="131"/>
      <c r="AC1054" s="131"/>
      <c r="AD1054" s="131"/>
      <c r="AE1054" s="131"/>
      <c r="AF1054" s="131"/>
      <c r="AG1054" s="131"/>
      <c r="AH1054" s="131"/>
      <c r="AI1054" s="131"/>
      <c r="AJ1054" s="131"/>
      <c r="AK1054" s="131"/>
      <c r="AL1054" s="131"/>
      <c r="AM1054" s="131"/>
      <c r="AN1054" s="131"/>
      <c r="AO1054" s="131"/>
      <c r="AP1054" s="131"/>
      <c r="AQ1054" s="131"/>
      <c r="AR1054" s="131"/>
      <c r="AS1054" s="131"/>
      <c r="AT1054" s="131"/>
      <c r="AU1054" s="131"/>
      <c r="AV1054" s="131"/>
      <c r="AW1054" s="131"/>
      <c r="AX1054" s="131"/>
      <c r="AY1054" s="131"/>
      <c r="AZ1054" s="131"/>
      <c r="BA1054" s="131"/>
      <c r="BB1054" s="131"/>
      <c r="BC1054" s="131"/>
      <c r="BD1054" s="131"/>
      <c r="BE1054" s="131"/>
      <c r="BF1054" s="131"/>
    </row>
    <row r="1055" spans="25:58">
      <c r="Y1055" s="131"/>
      <c r="Z1055" s="131"/>
      <c r="AA1055" s="131"/>
      <c r="AB1055" s="131"/>
      <c r="AC1055" s="131"/>
      <c r="AD1055" s="131"/>
      <c r="AE1055" s="131"/>
      <c r="AF1055" s="131"/>
      <c r="AG1055" s="131"/>
      <c r="AH1055" s="131"/>
      <c r="AI1055" s="131"/>
      <c r="AJ1055" s="131"/>
      <c r="AK1055" s="131"/>
      <c r="AL1055" s="131"/>
      <c r="AM1055" s="131"/>
      <c r="AN1055" s="131"/>
      <c r="AO1055" s="131"/>
      <c r="AP1055" s="131"/>
      <c r="AQ1055" s="131"/>
      <c r="AR1055" s="131"/>
      <c r="AS1055" s="131"/>
      <c r="AT1055" s="131"/>
      <c r="AU1055" s="131"/>
      <c r="AV1055" s="131"/>
      <c r="AW1055" s="131"/>
      <c r="AX1055" s="131"/>
      <c r="AY1055" s="131"/>
      <c r="AZ1055" s="131"/>
      <c r="BA1055" s="131"/>
      <c r="BB1055" s="131"/>
      <c r="BC1055" s="131"/>
      <c r="BD1055" s="131"/>
      <c r="BE1055" s="131"/>
      <c r="BF1055" s="131"/>
    </row>
    <row r="1056" spans="25:58">
      <c r="Y1056" s="131"/>
      <c r="Z1056" s="131"/>
      <c r="AA1056" s="131"/>
      <c r="AB1056" s="131"/>
      <c r="AC1056" s="131"/>
      <c r="AD1056" s="131"/>
      <c r="AE1056" s="131"/>
      <c r="AF1056" s="131"/>
      <c r="AG1056" s="131"/>
      <c r="AH1056" s="131"/>
      <c r="AI1056" s="131"/>
      <c r="AJ1056" s="131"/>
      <c r="AK1056" s="131"/>
      <c r="AL1056" s="131"/>
      <c r="AM1056" s="131"/>
      <c r="AN1056" s="131"/>
      <c r="AO1056" s="131"/>
      <c r="AP1056" s="131"/>
      <c r="AQ1056" s="131"/>
      <c r="AR1056" s="131"/>
      <c r="AS1056" s="131"/>
      <c r="AT1056" s="131"/>
      <c r="AU1056" s="131"/>
      <c r="AV1056" s="131"/>
      <c r="AW1056" s="131"/>
      <c r="AX1056" s="131"/>
      <c r="AY1056" s="131"/>
      <c r="AZ1056" s="131"/>
      <c r="BA1056" s="131"/>
      <c r="BB1056" s="131"/>
      <c r="BC1056" s="131"/>
      <c r="BD1056" s="131"/>
      <c r="BE1056" s="131"/>
      <c r="BF1056" s="131"/>
    </row>
    <row r="1057" spans="25:58">
      <c r="Y1057" s="131"/>
      <c r="Z1057" s="131"/>
      <c r="AA1057" s="131"/>
      <c r="AB1057" s="131"/>
      <c r="AC1057" s="131"/>
      <c r="AD1057" s="131"/>
      <c r="AE1057" s="131"/>
      <c r="AF1057" s="131"/>
      <c r="AG1057" s="131"/>
      <c r="AH1057" s="131"/>
      <c r="AI1057" s="131"/>
      <c r="AJ1057" s="131"/>
      <c r="AK1057" s="131"/>
      <c r="AL1057" s="131"/>
      <c r="AM1057" s="131"/>
      <c r="AN1057" s="131"/>
      <c r="AO1057" s="131"/>
      <c r="AP1057" s="131"/>
      <c r="AQ1057" s="131"/>
      <c r="AR1057" s="131"/>
      <c r="AS1057" s="131"/>
      <c r="AT1057" s="131"/>
      <c r="AU1057" s="131"/>
      <c r="AV1057" s="131"/>
      <c r="AW1057" s="131"/>
      <c r="AX1057" s="131"/>
      <c r="AY1057" s="131"/>
      <c r="AZ1057" s="131"/>
      <c r="BA1057" s="131"/>
      <c r="BB1057" s="131"/>
      <c r="BC1057" s="131"/>
      <c r="BD1057" s="131"/>
      <c r="BE1057" s="131"/>
      <c r="BF1057" s="131"/>
    </row>
    <row r="1058" spans="25:58">
      <c r="Y1058" s="131"/>
      <c r="Z1058" s="131"/>
      <c r="AA1058" s="131"/>
      <c r="AB1058" s="131"/>
      <c r="AC1058" s="131"/>
      <c r="AD1058" s="131"/>
      <c r="AE1058" s="131"/>
      <c r="AF1058" s="131"/>
      <c r="AG1058" s="131"/>
      <c r="AH1058" s="131"/>
      <c r="AI1058" s="131"/>
      <c r="AJ1058" s="131"/>
      <c r="AK1058" s="131"/>
      <c r="AL1058" s="131"/>
      <c r="AM1058" s="131"/>
      <c r="AN1058" s="131"/>
      <c r="AO1058" s="131"/>
      <c r="AP1058" s="131"/>
      <c r="AQ1058" s="131"/>
      <c r="AR1058" s="131"/>
      <c r="AS1058" s="131"/>
      <c r="AT1058" s="131"/>
      <c r="AU1058" s="131"/>
      <c r="AV1058" s="131"/>
      <c r="AW1058" s="131"/>
      <c r="AX1058" s="131"/>
      <c r="AY1058" s="131"/>
      <c r="AZ1058" s="131"/>
      <c r="BA1058" s="131"/>
      <c r="BB1058" s="131"/>
      <c r="BC1058" s="131"/>
      <c r="BD1058" s="131"/>
      <c r="BE1058" s="131"/>
      <c r="BF1058" s="131"/>
    </row>
    <row r="1059" spans="25:58">
      <c r="Y1059" s="131"/>
      <c r="Z1059" s="131"/>
      <c r="AA1059" s="131"/>
      <c r="AB1059" s="131"/>
      <c r="AC1059" s="131"/>
      <c r="AD1059" s="131"/>
      <c r="AE1059" s="131"/>
      <c r="AF1059" s="131"/>
      <c r="AG1059" s="131"/>
      <c r="AH1059" s="131"/>
      <c r="AI1059" s="131"/>
      <c r="AJ1059" s="131"/>
      <c r="AK1059" s="131"/>
      <c r="AL1059" s="131"/>
      <c r="AM1059" s="131"/>
      <c r="AN1059" s="131"/>
      <c r="AO1059" s="131"/>
      <c r="AP1059" s="131"/>
      <c r="AQ1059" s="131"/>
      <c r="AR1059" s="131"/>
      <c r="AS1059" s="131"/>
      <c r="AT1059" s="131"/>
      <c r="AU1059" s="131"/>
      <c r="AV1059" s="131"/>
      <c r="AW1059" s="131"/>
      <c r="AX1059" s="131"/>
      <c r="AY1059" s="131"/>
      <c r="AZ1059" s="131"/>
      <c r="BA1059" s="131"/>
      <c r="BB1059" s="131"/>
      <c r="BC1059" s="131"/>
      <c r="BD1059" s="131"/>
      <c r="BE1059" s="131"/>
      <c r="BF1059" s="131"/>
    </row>
    <row r="1060" spans="25:58">
      <c r="Y1060" s="131"/>
      <c r="Z1060" s="131"/>
      <c r="AA1060" s="131"/>
      <c r="AB1060" s="131"/>
      <c r="AC1060" s="131"/>
      <c r="AD1060" s="131"/>
      <c r="AE1060" s="131"/>
      <c r="AF1060" s="131"/>
      <c r="AG1060" s="131"/>
      <c r="AH1060" s="131"/>
      <c r="AI1060" s="131"/>
      <c r="AJ1060" s="131"/>
      <c r="AK1060" s="131"/>
      <c r="AL1060" s="131"/>
      <c r="AM1060" s="131"/>
      <c r="AN1060" s="131"/>
      <c r="AO1060" s="131"/>
      <c r="AP1060" s="131"/>
      <c r="AQ1060" s="131"/>
      <c r="AR1060" s="131"/>
      <c r="AS1060" s="131"/>
      <c r="AT1060" s="131"/>
      <c r="AU1060" s="131"/>
      <c r="AV1060" s="131"/>
      <c r="AW1060" s="131"/>
      <c r="AX1060" s="131"/>
      <c r="AY1060" s="131"/>
      <c r="AZ1060" s="131"/>
      <c r="BA1060" s="131"/>
      <c r="BB1060" s="131"/>
      <c r="BC1060" s="131"/>
      <c r="BD1060" s="131"/>
      <c r="BE1060" s="131"/>
      <c r="BF1060" s="131"/>
    </row>
    <row r="1061" spans="25:58">
      <c r="Y1061" s="131"/>
      <c r="Z1061" s="131"/>
      <c r="AA1061" s="131"/>
      <c r="AB1061" s="131"/>
      <c r="AC1061" s="131"/>
      <c r="AD1061" s="131"/>
      <c r="AE1061" s="131"/>
      <c r="AF1061" s="131"/>
      <c r="AG1061" s="131"/>
      <c r="AH1061" s="131"/>
      <c r="AI1061" s="131"/>
      <c r="AJ1061" s="131"/>
      <c r="AK1061" s="131"/>
      <c r="AL1061" s="131"/>
      <c r="AM1061" s="131"/>
      <c r="AN1061" s="131"/>
      <c r="AO1061" s="131"/>
      <c r="AP1061" s="131"/>
      <c r="AQ1061" s="131"/>
      <c r="AR1061" s="131"/>
      <c r="AS1061" s="131"/>
      <c r="AT1061" s="131"/>
      <c r="AU1061" s="131"/>
      <c r="AV1061" s="131"/>
      <c r="AW1061" s="131"/>
      <c r="AX1061" s="131"/>
      <c r="AY1061" s="131"/>
      <c r="AZ1061" s="131"/>
      <c r="BA1061" s="131"/>
      <c r="BB1061" s="131"/>
      <c r="BC1061" s="131"/>
      <c r="BD1061" s="131"/>
      <c r="BE1061" s="131"/>
      <c r="BF1061" s="131"/>
    </row>
    <row r="1062" spans="25:58">
      <c r="Y1062" s="131"/>
      <c r="Z1062" s="131"/>
      <c r="AA1062" s="131"/>
      <c r="AB1062" s="131"/>
      <c r="AC1062" s="131"/>
      <c r="AD1062" s="131"/>
      <c r="AE1062" s="131"/>
      <c r="AF1062" s="131"/>
      <c r="AG1062" s="131"/>
      <c r="AH1062" s="131"/>
      <c r="AI1062" s="131"/>
      <c r="AJ1062" s="131"/>
      <c r="AK1062" s="131"/>
      <c r="AL1062" s="131"/>
      <c r="AM1062" s="131"/>
      <c r="AN1062" s="131"/>
      <c r="AO1062" s="131"/>
      <c r="AP1062" s="131"/>
      <c r="AQ1062" s="131"/>
      <c r="AR1062" s="131"/>
      <c r="AS1062" s="131"/>
      <c r="AT1062" s="131"/>
      <c r="AU1062" s="131"/>
      <c r="AV1062" s="131"/>
      <c r="AW1062" s="131"/>
      <c r="AX1062" s="131"/>
      <c r="AY1062" s="131"/>
      <c r="AZ1062" s="131"/>
      <c r="BA1062" s="131"/>
      <c r="BB1062" s="131"/>
      <c r="BC1062" s="131"/>
      <c r="BD1062" s="131"/>
      <c r="BE1062" s="131"/>
      <c r="BF1062" s="131"/>
    </row>
    <row r="1063" spans="25:58">
      <c r="Y1063" s="131"/>
      <c r="Z1063" s="131"/>
      <c r="AA1063" s="131"/>
      <c r="AB1063" s="131"/>
      <c r="AC1063" s="131"/>
      <c r="AD1063" s="131"/>
      <c r="AE1063" s="131"/>
      <c r="AF1063" s="131"/>
      <c r="AG1063" s="131"/>
      <c r="AH1063" s="131"/>
      <c r="AI1063" s="131"/>
      <c r="AJ1063" s="131"/>
      <c r="AK1063" s="131"/>
      <c r="AL1063" s="131"/>
      <c r="AM1063" s="131"/>
      <c r="AN1063" s="131"/>
      <c r="AO1063" s="131"/>
      <c r="AP1063" s="131"/>
      <c r="AQ1063" s="131"/>
      <c r="AR1063" s="131"/>
      <c r="AS1063" s="131"/>
      <c r="AT1063" s="131"/>
      <c r="AU1063" s="131"/>
      <c r="AV1063" s="131"/>
      <c r="AW1063" s="131"/>
      <c r="AX1063" s="131"/>
      <c r="AY1063" s="131"/>
      <c r="AZ1063" s="131"/>
      <c r="BA1063" s="131"/>
      <c r="BB1063" s="131"/>
      <c r="BC1063" s="131"/>
      <c r="BD1063" s="131"/>
      <c r="BE1063" s="131"/>
      <c r="BF1063" s="131"/>
    </row>
    <row r="1064" spans="25:58">
      <c r="Y1064" s="131"/>
      <c r="Z1064" s="131"/>
      <c r="AA1064" s="131"/>
      <c r="AB1064" s="131"/>
      <c r="AC1064" s="131"/>
      <c r="AD1064" s="131"/>
      <c r="AE1064" s="131"/>
      <c r="AF1064" s="131"/>
      <c r="AG1064" s="131"/>
      <c r="AH1064" s="131"/>
      <c r="AI1064" s="131"/>
      <c r="AJ1064" s="131"/>
      <c r="AK1064" s="131"/>
      <c r="AL1064" s="131"/>
      <c r="AM1064" s="131"/>
      <c r="AN1064" s="131"/>
      <c r="AO1064" s="131"/>
      <c r="AP1064" s="131"/>
      <c r="AQ1064" s="131"/>
      <c r="AR1064" s="131"/>
      <c r="AS1064" s="131"/>
      <c r="AT1064" s="131"/>
      <c r="AU1064" s="131"/>
      <c r="AV1064" s="131"/>
      <c r="AW1064" s="131"/>
      <c r="AX1064" s="131"/>
      <c r="AY1064" s="131"/>
      <c r="AZ1064" s="131"/>
      <c r="BA1064" s="131"/>
      <c r="BB1064" s="131"/>
      <c r="BC1064" s="131"/>
      <c r="BD1064" s="131"/>
      <c r="BE1064" s="131"/>
      <c r="BF1064" s="131"/>
    </row>
    <row r="1065" spans="25:58">
      <c r="Y1065" s="131"/>
      <c r="Z1065" s="131"/>
      <c r="AA1065" s="131"/>
      <c r="AB1065" s="131"/>
      <c r="AC1065" s="131"/>
      <c r="AD1065" s="131"/>
      <c r="AE1065" s="131"/>
      <c r="AF1065" s="131"/>
      <c r="AG1065" s="131"/>
      <c r="AH1065" s="131"/>
      <c r="AI1065" s="131"/>
      <c r="AJ1065" s="131"/>
      <c r="AK1065" s="131"/>
      <c r="AL1065" s="131"/>
      <c r="AM1065" s="131"/>
      <c r="AN1065" s="131"/>
      <c r="AO1065" s="131"/>
      <c r="AP1065" s="131"/>
      <c r="AQ1065" s="131"/>
      <c r="AR1065" s="131"/>
      <c r="AS1065" s="131"/>
      <c r="AT1065" s="131"/>
      <c r="AU1065" s="131"/>
      <c r="AV1065" s="131"/>
      <c r="AW1065" s="131"/>
      <c r="AX1065" s="131"/>
      <c r="AY1065" s="131"/>
      <c r="AZ1065" s="131"/>
      <c r="BA1065" s="131"/>
      <c r="BB1065" s="131"/>
      <c r="BC1065" s="131"/>
      <c r="BD1065" s="131"/>
      <c r="BE1065" s="131"/>
      <c r="BF1065" s="131"/>
    </row>
    <row r="1066" spans="25:58">
      <c r="Y1066" s="131"/>
      <c r="Z1066" s="131"/>
      <c r="AA1066" s="131"/>
      <c r="AB1066" s="131"/>
      <c r="AC1066" s="131"/>
      <c r="AD1066" s="131"/>
      <c r="AE1066" s="131"/>
      <c r="AF1066" s="131"/>
      <c r="AG1066" s="131"/>
      <c r="AH1066" s="131"/>
      <c r="AI1066" s="131"/>
      <c r="AJ1066" s="131"/>
      <c r="AK1066" s="131"/>
      <c r="AL1066" s="131"/>
      <c r="AM1066" s="131"/>
      <c r="AN1066" s="131"/>
      <c r="AO1066" s="131"/>
      <c r="AP1066" s="131"/>
      <c r="AQ1066" s="131"/>
      <c r="AR1066" s="131"/>
      <c r="AS1066" s="131"/>
      <c r="AT1066" s="131"/>
      <c r="AU1066" s="131"/>
      <c r="AV1066" s="131"/>
      <c r="AW1066" s="131"/>
      <c r="AX1066" s="131"/>
      <c r="AY1066" s="131"/>
      <c r="AZ1066" s="131"/>
      <c r="BA1066" s="131"/>
      <c r="BB1066" s="131"/>
      <c r="BC1066" s="131"/>
      <c r="BD1066" s="131"/>
      <c r="BE1066" s="131"/>
      <c r="BF1066" s="131"/>
    </row>
    <row r="1067" spans="25:58">
      <c r="Y1067" s="131"/>
      <c r="Z1067" s="131"/>
      <c r="AA1067" s="131"/>
      <c r="AB1067" s="131"/>
      <c r="AC1067" s="131"/>
      <c r="AD1067" s="131"/>
      <c r="AE1067" s="131"/>
      <c r="AF1067" s="131"/>
      <c r="AG1067" s="131"/>
      <c r="AH1067" s="131"/>
      <c r="AI1067" s="131"/>
      <c r="AJ1067" s="131"/>
      <c r="AK1067" s="131"/>
      <c r="AL1067" s="131"/>
      <c r="AM1067" s="131"/>
      <c r="AN1067" s="131"/>
      <c r="AO1067" s="131"/>
      <c r="AP1067" s="131"/>
      <c r="AQ1067" s="131"/>
      <c r="AR1067" s="131"/>
      <c r="AS1067" s="131"/>
      <c r="AT1067" s="131"/>
      <c r="AU1067" s="131"/>
      <c r="AV1067" s="131"/>
      <c r="AW1067" s="131"/>
      <c r="AX1067" s="131"/>
      <c r="AY1067" s="131"/>
      <c r="AZ1067" s="131"/>
      <c r="BA1067" s="131"/>
      <c r="BB1067" s="131"/>
      <c r="BC1067" s="131"/>
      <c r="BD1067" s="131"/>
      <c r="BE1067" s="131"/>
      <c r="BF1067" s="131"/>
    </row>
    <row r="1068" spans="25:58">
      <c r="Y1068" s="131"/>
      <c r="Z1068" s="131"/>
      <c r="AA1068" s="131"/>
      <c r="AB1068" s="131"/>
      <c r="AC1068" s="131"/>
      <c r="AD1068" s="131"/>
      <c r="AE1068" s="131"/>
      <c r="AF1068" s="131"/>
      <c r="AG1068" s="131"/>
      <c r="AH1068" s="131"/>
      <c r="AI1068" s="131"/>
      <c r="AJ1068" s="131"/>
      <c r="AK1068" s="131"/>
      <c r="AL1068" s="131"/>
      <c r="AM1068" s="131"/>
      <c r="AN1068" s="131"/>
      <c r="AO1068" s="131"/>
      <c r="AP1068" s="131"/>
      <c r="AQ1068" s="131"/>
      <c r="AR1068" s="131"/>
      <c r="AS1068" s="131"/>
      <c r="AT1068" s="131"/>
      <c r="AU1068" s="131"/>
      <c r="AV1068" s="131"/>
      <c r="AW1068" s="131"/>
      <c r="AX1068" s="131"/>
      <c r="AY1068" s="131"/>
      <c r="AZ1068" s="131"/>
      <c r="BA1068" s="131"/>
      <c r="BB1068" s="131"/>
      <c r="BC1068" s="131"/>
      <c r="BD1068" s="131"/>
      <c r="BE1068" s="131"/>
      <c r="BF1068" s="131"/>
    </row>
    <row r="1069" spans="25:58">
      <c r="Y1069" s="131"/>
      <c r="Z1069" s="131"/>
      <c r="AA1069" s="131"/>
      <c r="AB1069" s="131"/>
      <c r="AC1069" s="131"/>
      <c r="AD1069" s="131"/>
      <c r="AE1069" s="131"/>
      <c r="AF1069" s="131"/>
      <c r="AG1069" s="131"/>
      <c r="AH1069" s="131"/>
      <c r="AI1069" s="131"/>
      <c r="AJ1069" s="131"/>
      <c r="AK1069" s="131"/>
      <c r="AL1069" s="131"/>
      <c r="AM1069" s="131"/>
      <c r="AN1069" s="131"/>
      <c r="AO1069" s="131"/>
      <c r="AP1069" s="131"/>
      <c r="AQ1069" s="131"/>
      <c r="AR1069" s="131"/>
      <c r="AS1069" s="131"/>
      <c r="AT1069" s="131"/>
      <c r="AU1069" s="131"/>
      <c r="AV1069" s="131"/>
      <c r="AW1069" s="131"/>
      <c r="AX1069" s="131"/>
      <c r="AY1069" s="131"/>
      <c r="AZ1069" s="131"/>
      <c r="BA1069" s="131"/>
      <c r="BB1069" s="131"/>
      <c r="BC1069" s="131"/>
      <c r="BD1069" s="131"/>
      <c r="BE1069" s="131"/>
      <c r="BF1069" s="131"/>
    </row>
    <row r="1070" spans="25:58">
      <c r="Y1070" s="131"/>
      <c r="Z1070" s="131"/>
      <c r="AA1070" s="131"/>
      <c r="AB1070" s="131"/>
      <c r="AC1070" s="131"/>
      <c r="AD1070" s="131"/>
      <c r="AE1070" s="131"/>
      <c r="AF1070" s="131"/>
      <c r="AG1070" s="131"/>
      <c r="AH1070" s="131"/>
      <c r="AI1070" s="131"/>
      <c r="AJ1070" s="131"/>
      <c r="AK1070" s="131"/>
      <c r="AL1070" s="131"/>
      <c r="AM1070" s="131"/>
      <c r="AN1070" s="131"/>
      <c r="AO1070" s="131"/>
      <c r="AP1070" s="131"/>
      <c r="AQ1070" s="131"/>
      <c r="AR1070" s="131"/>
      <c r="AS1070" s="131"/>
      <c r="AT1070" s="131"/>
      <c r="AU1070" s="131"/>
      <c r="AV1070" s="131"/>
      <c r="AW1070" s="131"/>
      <c r="AX1070" s="131"/>
      <c r="AY1070" s="131"/>
      <c r="AZ1070" s="131"/>
      <c r="BA1070" s="131"/>
      <c r="BB1070" s="131"/>
      <c r="BC1070" s="131"/>
      <c r="BD1070" s="131"/>
      <c r="BE1070" s="131"/>
      <c r="BF1070" s="131"/>
    </row>
    <row r="1071" spans="25:58">
      <c r="Y1071" s="131"/>
      <c r="Z1071" s="131"/>
      <c r="AA1071" s="131"/>
      <c r="AB1071" s="131"/>
      <c r="AC1071" s="131"/>
      <c r="AD1071" s="131"/>
      <c r="AE1071" s="131"/>
      <c r="AF1071" s="131"/>
      <c r="AG1071" s="131"/>
      <c r="AH1071" s="131"/>
      <c r="AI1071" s="131"/>
      <c r="AJ1071" s="131"/>
      <c r="AK1071" s="131"/>
      <c r="AL1071" s="131"/>
      <c r="AM1071" s="131"/>
      <c r="AN1071" s="131"/>
      <c r="AO1071" s="131"/>
      <c r="AP1071" s="131"/>
      <c r="AQ1071" s="131"/>
      <c r="AR1071" s="131"/>
      <c r="AS1071" s="131"/>
      <c r="AT1071" s="131"/>
      <c r="AU1071" s="131"/>
      <c r="AV1071" s="131"/>
      <c r="AW1071" s="131"/>
      <c r="AX1071" s="131"/>
      <c r="AY1071" s="131"/>
      <c r="AZ1071" s="131"/>
      <c r="BA1071" s="131"/>
      <c r="BB1071" s="131"/>
      <c r="BC1071" s="131"/>
      <c r="BD1071" s="131"/>
      <c r="BE1071" s="131"/>
      <c r="BF1071" s="131"/>
    </row>
    <row r="1072" spans="25:58">
      <c r="Y1072" s="131"/>
      <c r="Z1072" s="131"/>
      <c r="AA1072" s="131"/>
      <c r="AB1072" s="131"/>
      <c r="AC1072" s="131"/>
      <c r="AD1072" s="131"/>
      <c r="AE1072" s="131"/>
      <c r="AF1072" s="131"/>
      <c r="AG1072" s="131"/>
      <c r="AH1072" s="131"/>
      <c r="AI1072" s="131"/>
      <c r="AJ1072" s="131"/>
      <c r="AK1072" s="131"/>
      <c r="AL1072" s="131"/>
      <c r="AM1072" s="131"/>
      <c r="AN1072" s="131"/>
      <c r="AO1072" s="131"/>
      <c r="AP1072" s="131"/>
      <c r="AQ1072" s="131"/>
      <c r="AR1072" s="131"/>
      <c r="AS1072" s="131"/>
      <c r="AT1072" s="131"/>
      <c r="AU1072" s="131"/>
      <c r="AV1072" s="131"/>
      <c r="AW1072" s="131"/>
      <c r="AX1072" s="131"/>
      <c r="AY1072" s="131"/>
      <c r="AZ1072" s="131"/>
      <c r="BA1072" s="131"/>
      <c r="BB1072" s="131"/>
      <c r="BC1072" s="131"/>
      <c r="BD1072" s="131"/>
      <c r="BE1072" s="131"/>
      <c r="BF1072" s="131"/>
    </row>
    <row r="1073" spans="25:58">
      <c r="Y1073" s="131"/>
      <c r="Z1073" s="131"/>
      <c r="AA1073" s="131"/>
      <c r="AB1073" s="131"/>
      <c r="AC1073" s="131"/>
      <c r="AD1073" s="131"/>
      <c r="AE1073" s="131"/>
      <c r="AF1073" s="131"/>
      <c r="AG1073" s="131"/>
      <c r="AH1073" s="131"/>
      <c r="AI1073" s="131"/>
      <c r="AJ1073" s="131"/>
      <c r="AK1073" s="131"/>
      <c r="AL1073" s="131"/>
      <c r="AM1073" s="131"/>
      <c r="AN1073" s="131"/>
      <c r="AO1073" s="131"/>
      <c r="AP1073" s="131"/>
      <c r="AQ1073" s="131"/>
      <c r="AR1073" s="131"/>
      <c r="AS1073" s="131"/>
      <c r="AT1073" s="131"/>
      <c r="AU1073" s="131"/>
      <c r="AV1073" s="131"/>
      <c r="AW1073" s="131"/>
      <c r="AX1073" s="131"/>
      <c r="AY1073" s="131"/>
      <c r="AZ1073" s="131"/>
      <c r="BA1073" s="131"/>
      <c r="BB1073" s="131"/>
      <c r="BC1073" s="131"/>
      <c r="BD1073" s="131"/>
      <c r="BE1073" s="131"/>
      <c r="BF1073" s="131"/>
    </row>
    <row r="1074" spans="25:58">
      <c r="Y1074" s="131"/>
      <c r="Z1074" s="131"/>
      <c r="AA1074" s="131"/>
      <c r="AB1074" s="131"/>
      <c r="AC1074" s="131"/>
      <c r="AD1074" s="131"/>
      <c r="AE1074" s="131"/>
      <c r="AF1074" s="131"/>
      <c r="AG1074" s="131"/>
      <c r="AH1074" s="131"/>
      <c r="AI1074" s="131"/>
      <c r="AJ1074" s="131"/>
      <c r="AK1074" s="131"/>
      <c r="AL1074" s="131"/>
      <c r="AM1074" s="131"/>
      <c r="AN1074" s="131"/>
      <c r="AO1074" s="131"/>
      <c r="AP1074" s="131"/>
      <c r="AQ1074" s="131"/>
      <c r="AR1074" s="131"/>
      <c r="AS1074" s="131"/>
      <c r="AT1074" s="131"/>
      <c r="AU1074" s="131"/>
      <c r="AV1074" s="131"/>
      <c r="AW1074" s="131"/>
      <c r="AX1074" s="131"/>
      <c r="AY1074" s="131"/>
      <c r="AZ1074" s="131"/>
      <c r="BA1074" s="131"/>
      <c r="BB1074" s="131"/>
      <c r="BC1074" s="131"/>
      <c r="BD1074" s="131"/>
      <c r="BE1074" s="131"/>
      <c r="BF1074" s="131"/>
    </row>
    <row r="1075" spans="25:58">
      <c r="Y1075" s="131"/>
      <c r="Z1075" s="131"/>
      <c r="AA1075" s="131"/>
      <c r="AB1075" s="131"/>
      <c r="AC1075" s="131"/>
      <c r="AD1075" s="131"/>
      <c r="AE1075" s="131"/>
      <c r="AF1075" s="131"/>
      <c r="AG1075" s="131"/>
      <c r="AH1075" s="131"/>
      <c r="AI1075" s="131"/>
      <c r="AJ1075" s="131"/>
      <c r="AK1075" s="131"/>
      <c r="AL1075" s="131"/>
      <c r="AM1075" s="131"/>
      <c r="AN1075" s="131"/>
      <c r="AO1075" s="131"/>
      <c r="AP1075" s="131"/>
      <c r="AQ1075" s="131"/>
      <c r="AR1075" s="131"/>
      <c r="AS1075" s="131"/>
      <c r="AT1075" s="131"/>
      <c r="AU1075" s="131"/>
      <c r="AV1075" s="131"/>
      <c r="AW1075" s="131"/>
      <c r="AX1075" s="131"/>
      <c r="AY1075" s="131"/>
      <c r="AZ1075" s="131"/>
      <c r="BA1075" s="131"/>
      <c r="BB1075" s="131"/>
      <c r="BC1075" s="131"/>
      <c r="BD1075" s="131"/>
      <c r="BE1075" s="131"/>
      <c r="BF1075" s="131"/>
    </row>
    <row r="1076" spans="25:58">
      <c r="Y1076" s="131"/>
      <c r="Z1076" s="131"/>
      <c r="AA1076" s="131"/>
      <c r="AB1076" s="131"/>
      <c r="AC1076" s="131"/>
      <c r="AD1076" s="131"/>
      <c r="AE1076" s="131"/>
      <c r="AF1076" s="131"/>
      <c r="AG1076" s="131"/>
      <c r="AH1076" s="131"/>
      <c r="AI1076" s="131"/>
      <c r="AJ1076" s="131"/>
      <c r="AK1076" s="131"/>
      <c r="AL1076" s="131"/>
      <c r="AM1076" s="131"/>
      <c r="AN1076" s="131"/>
      <c r="AO1076" s="131"/>
      <c r="AP1076" s="131"/>
      <c r="AQ1076" s="131"/>
      <c r="AR1076" s="131"/>
      <c r="AS1076" s="131"/>
      <c r="AT1076" s="131"/>
      <c r="AU1076" s="131"/>
      <c r="AV1076" s="131"/>
      <c r="AW1076" s="131"/>
      <c r="AX1076" s="131"/>
      <c r="AY1076" s="131"/>
      <c r="AZ1076" s="131"/>
      <c r="BA1076" s="131"/>
      <c r="BB1076" s="131"/>
      <c r="BC1076" s="131"/>
      <c r="BD1076" s="131"/>
      <c r="BE1076" s="131"/>
      <c r="BF1076" s="131"/>
    </row>
    <row r="1077" spans="25:58">
      <c r="Y1077" s="131"/>
      <c r="Z1077" s="131"/>
      <c r="AA1077" s="131"/>
      <c r="AB1077" s="131"/>
      <c r="AC1077" s="131"/>
      <c r="AD1077" s="131"/>
      <c r="AE1077" s="131"/>
      <c r="AF1077" s="131"/>
      <c r="AG1077" s="131"/>
      <c r="AH1077" s="131"/>
      <c r="AI1077" s="131"/>
      <c r="AJ1077" s="131"/>
      <c r="AK1077" s="131"/>
      <c r="AL1077" s="131"/>
      <c r="AM1077" s="131"/>
      <c r="AN1077" s="131"/>
      <c r="AO1077" s="131"/>
      <c r="AP1077" s="131"/>
      <c r="AQ1077" s="131"/>
      <c r="AR1077" s="131"/>
      <c r="AS1077" s="131"/>
      <c r="AT1077" s="131"/>
      <c r="AU1077" s="131"/>
      <c r="AV1077" s="131"/>
      <c r="AW1077" s="131"/>
      <c r="AX1077" s="131"/>
      <c r="AY1077" s="131"/>
      <c r="AZ1077" s="131"/>
      <c r="BA1077" s="131"/>
      <c r="BB1077" s="131"/>
      <c r="BC1077" s="131"/>
      <c r="BD1077" s="131"/>
      <c r="BE1077" s="131"/>
      <c r="BF1077" s="131"/>
    </row>
    <row r="1078" spans="25:58">
      <c r="Y1078" s="131"/>
      <c r="Z1078" s="131"/>
      <c r="AA1078" s="131"/>
      <c r="AB1078" s="131"/>
      <c r="AC1078" s="131"/>
      <c r="AD1078" s="131"/>
      <c r="AE1078" s="131"/>
      <c r="AF1078" s="131"/>
      <c r="AG1078" s="131"/>
      <c r="AH1078" s="131"/>
      <c r="AI1078" s="131"/>
      <c r="AJ1078" s="131"/>
      <c r="AK1078" s="131"/>
      <c r="AL1078" s="131"/>
      <c r="AM1078" s="131"/>
      <c r="AN1078" s="131"/>
      <c r="AO1078" s="131"/>
      <c r="AP1078" s="131"/>
      <c r="AQ1078" s="131"/>
      <c r="AR1078" s="131"/>
      <c r="AS1078" s="131"/>
      <c r="AT1078" s="131"/>
      <c r="AU1078" s="131"/>
      <c r="AV1078" s="131"/>
      <c r="AW1078" s="131"/>
      <c r="AX1078" s="131"/>
      <c r="AY1078" s="131"/>
      <c r="AZ1078" s="131"/>
      <c r="BA1078" s="131"/>
      <c r="BB1078" s="131"/>
      <c r="BC1078" s="131"/>
      <c r="BD1078" s="131"/>
      <c r="BE1078" s="131"/>
      <c r="BF1078" s="131"/>
    </row>
    <row r="1079" spans="25:58">
      <c r="Y1079" s="131"/>
      <c r="Z1079" s="131"/>
      <c r="AA1079" s="131"/>
      <c r="AB1079" s="131"/>
      <c r="AC1079" s="131"/>
      <c r="AD1079" s="131"/>
      <c r="AE1079" s="131"/>
      <c r="AF1079" s="131"/>
      <c r="AG1079" s="131"/>
      <c r="AH1079" s="131"/>
      <c r="AI1079" s="131"/>
      <c r="AJ1079" s="131"/>
      <c r="AK1079" s="131"/>
      <c r="AL1079" s="131"/>
      <c r="AM1079" s="131"/>
      <c r="AN1079" s="131"/>
      <c r="AO1079" s="131"/>
      <c r="AP1079" s="131"/>
      <c r="AQ1079" s="131"/>
      <c r="AR1079" s="131"/>
      <c r="AS1079" s="131"/>
      <c r="AT1079" s="131"/>
      <c r="AU1079" s="131"/>
      <c r="AV1079" s="131"/>
      <c r="AW1079" s="131"/>
      <c r="AX1079" s="131"/>
      <c r="AY1079" s="131"/>
      <c r="AZ1079" s="131"/>
      <c r="BA1079" s="131"/>
      <c r="BB1079" s="131"/>
      <c r="BC1079" s="131"/>
      <c r="BD1079" s="131"/>
      <c r="BE1079" s="131"/>
      <c r="BF1079" s="131"/>
    </row>
    <row r="1080" spans="25:58">
      <c r="Y1080" s="131"/>
      <c r="Z1080" s="131"/>
      <c r="AA1080" s="131"/>
      <c r="AB1080" s="131"/>
      <c r="AC1080" s="131"/>
      <c r="AD1080" s="131"/>
      <c r="AE1080" s="131"/>
      <c r="AF1080" s="131"/>
      <c r="AG1080" s="131"/>
      <c r="AH1080" s="131"/>
      <c r="AI1080" s="131"/>
      <c r="AJ1080" s="131"/>
      <c r="AK1080" s="131"/>
      <c r="AL1080" s="131"/>
      <c r="AM1080" s="131"/>
      <c r="AN1080" s="131"/>
      <c r="AO1080" s="131"/>
      <c r="AP1080" s="131"/>
      <c r="AQ1080" s="131"/>
      <c r="AR1080" s="131"/>
      <c r="AS1080" s="131"/>
      <c r="AT1080" s="131"/>
      <c r="AU1080" s="131"/>
      <c r="AV1080" s="131"/>
      <c r="AW1080" s="131"/>
      <c r="AX1080" s="131"/>
      <c r="AY1080" s="131"/>
      <c r="AZ1080" s="131"/>
      <c r="BA1080" s="131"/>
      <c r="BB1080" s="131"/>
      <c r="BC1080" s="131"/>
      <c r="BD1080" s="131"/>
      <c r="BE1080" s="131"/>
      <c r="BF1080" s="131"/>
    </row>
    <row r="1081" spans="25:58">
      <c r="Y1081" s="131"/>
      <c r="Z1081" s="131"/>
      <c r="AA1081" s="131"/>
      <c r="AB1081" s="131"/>
      <c r="AC1081" s="131"/>
      <c r="AD1081" s="131"/>
      <c r="AE1081" s="131"/>
      <c r="AF1081" s="131"/>
      <c r="AG1081" s="131"/>
      <c r="AH1081" s="131"/>
      <c r="AI1081" s="131"/>
      <c r="AJ1081" s="131"/>
      <c r="AK1081" s="131"/>
      <c r="AL1081" s="131"/>
      <c r="AM1081" s="131"/>
      <c r="AN1081" s="131"/>
      <c r="AO1081" s="131"/>
      <c r="AP1081" s="131"/>
      <c r="AQ1081" s="131"/>
      <c r="AR1081" s="131"/>
      <c r="AS1081" s="131"/>
      <c r="AT1081" s="131"/>
      <c r="AU1081" s="131"/>
      <c r="AV1081" s="131"/>
      <c r="AW1081" s="131"/>
      <c r="AX1081" s="131"/>
      <c r="AY1081" s="131"/>
      <c r="AZ1081" s="131"/>
      <c r="BA1081" s="131"/>
      <c r="BB1081" s="131"/>
      <c r="BC1081" s="131"/>
      <c r="BD1081" s="131"/>
      <c r="BE1081" s="131"/>
      <c r="BF1081" s="131"/>
    </row>
    <row r="1082" spans="25:58">
      <c r="Y1082" s="131"/>
      <c r="Z1082" s="131"/>
      <c r="AA1082" s="131"/>
      <c r="AB1082" s="131"/>
      <c r="AC1082" s="131"/>
      <c r="AD1082" s="131"/>
      <c r="AE1082" s="131"/>
      <c r="AF1082" s="131"/>
      <c r="AG1082" s="131"/>
      <c r="AH1082" s="131"/>
      <c r="AI1082" s="131"/>
      <c r="AJ1082" s="131"/>
      <c r="AK1082" s="131"/>
      <c r="AL1082" s="131"/>
      <c r="AM1082" s="131"/>
      <c r="AN1082" s="131"/>
      <c r="AO1082" s="131"/>
      <c r="AP1082" s="131"/>
      <c r="AQ1082" s="131"/>
      <c r="AR1082" s="131"/>
      <c r="AS1082" s="131"/>
      <c r="AT1082" s="131"/>
      <c r="AU1082" s="131"/>
      <c r="AV1082" s="131"/>
      <c r="AW1082" s="131"/>
      <c r="AX1082" s="131"/>
      <c r="AY1082" s="131"/>
      <c r="AZ1082" s="131"/>
      <c r="BA1082" s="131"/>
      <c r="BB1082" s="131"/>
      <c r="BC1082" s="131"/>
      <c r="BD1082" s="131"/>
      <c r="BE1082" s="131"/>
      <c r="BF1082" s="131"/>
    </row>
    <row r="1083" spans="25:58">
      <c r="Y1083" s="131"/>
      <c r="Z1083" s="131"/>
      <c r="AA1083" s="131"/>
      <c r="AB1083" s="131"/>
      <c r="AC1083" s="131"/>
      <c r="AD1083" s="131"/>
      <c r="AE1083" s="131"/>
      <c r="AF1083" s="131"/>
      <c r="AG1083" s="131"/>
      <c r="AH1083" s="131"/>
      <c r="AI1083" s="131"/>
      <c r="AJ1083" s="131"/>
      <c r="AK1083" s="131"/>
      <c r="AL1083" s="131"/>
      <c r="AM1083" s="131"/>
      <c r="AN1083" s="131"/>
      <c r="AO1083" s="131"/>
      <c r="AP1083" s="131"/>
      <c r="AQ1083" s="131"/>
      <c r="AR1083" s="131"/>
      <c r="AS1083" s="131"/>
      <c r="AT1083" s="131"/>
      <c r="AU1083" s="131"/>
      <c r="AV1083" s="131"/>
      <c r="AW1083" s="131"/>
      <c r="AX1083" s="131"/>
      <c r="AY1083" s="131"/>
      <c r="AZ1083" s="131"/>
      <c r="BA1083" s="131"/>
      <c r="BB1083" s="131"/>
      <c r="BC1083" s="131"/>
      <c r="BD1083" s="131"/>
      <c r="BE1083" s="131"/>
      <c r="BF1083" s="131"/>
    </row>
    <row r="1084" spans="25:58">
      <c r="Y1084" s="131"/>
      <c r="Z1084" s="131"/>
      <c r="AA1084" s="131"/>
      <c r="AB1084" s="131"/>
      <c r="AC1084" s="131"/>
      <c r="AD1084" s="131"/>
      <c r="AE1084" s="131"/>
      <c r="AF1084" s="131"/>
      <c r="AG1084" s="131"/>
      <c r="AH1084" s="131"/>
      <c r="AI1084" s="131"/>
      <c r="AJ1084" s="131"/>
      <c r="AK1084" s="131"/>
      <c r="AL1084" s="131"/>
      <c r="AM1084" s="131"/>
      <c r="AN1084" s="131"/>
      <c r="AO1084" s="131"/>
      <c r="AP1084" s="131"/>
      <c r="AQ1084" s="131"/>
      <c r="AR1084" s="131"/>
      <c r="AS1084" s="131"/>
      <c r="AT1084" s="131"/>
      <c r="AU1084" s="131"/>
      <c r="AV1084" s="131"/>
      <c r="AW1084" s="131"/>
      <c r="AX1084" s="131"/>
      <c r="AY1084" s="131"/>
      <c r="AZ1084" s="131"/>
      <c r="BA1084" s="131"/>
      <c r="BB1084" s="131"/>
      <c r="BC1084" s="131"/>
      <c r="BD1084" s="131"/>
      <c r="BE1084" s="131"/>
      <c r="BF1084" s="131"/>
    </row>
    <row r="1085" spans="25:58">
      <c r="Y1085" s="131"/>
      <c r="Z1085" s="131"/>
      <c r="AA1085" s="131"/>
      <c r="AB1085" s="131"/>
      <c r="AC1085" s="131"/>
      <c r="AD1085" s="131"/>
      <c r="AE1085" s="131"/>
      <c r="AF1085" s="131"/>
      <c r="AG1085" s="131"/>
      <c r="AH1085" s="131"/>
      <c r="AI1085" s="131"/>
      <c r="AJ1085" s="131"/>
      <c r="AK1085" s="131"/>
      <c r="AL1085" s="131"/>
      <c r="AM1085" s="131"/>
      <c r="AN1085" s="131"/>
      <c r="AO1085" s="131"/>
      <c r="AP1085" s="131"/>
      <c r="AQ1085" s="131"/>
      <c r="AR1085" s="131"/>
      <c r="AS1085" s="131"/>
      <c r="AT1085" s="131"/>
      <c r="AU1085" s="131"/>
      <c r="AV1085" s="131"/>
      <c r="AW1085" s="131"/>
      <c r="AX1085" s="131"/>
      <c r="AY1085" s="131"/>
      <c r="AZ1085" s="131"/>
      <c r="BA1085" s="131"/>
      <c r="BB1085" s="131"/>
      <c r="BC1085" s="131"/>
      <c r="BD1085" s="131"/>
      <c r="BE1085" s="131"/>
      <c r="BF1085" s="131"/>
    </row>
    <row r="1086" spans="25:58">
      <c r="Y1086" s="131"/>
      <c r="Z1086" s="131"/>
      <c r="AA1086" s="131"/>
      <c r="AB1086" s="131"/>
      <c r="AC1086" s="131"/>
      <c r="AD1086" s="131"/>
      <c r="AE1086" s="131"/>
      <c r="AF1086" s="131"/>
      <c r="AG1086" s="131"/>
      <c r="AH1086" s="131"/>
      <c r="AI1086" s="131"/>
      <c r="AJ1086" s="131"/>
      <c r="AK1086" s="131"/>
      <c r="AL1086" s="131"/>
      <c r="AM1086" s="131"/>
      <c r="AN1086" s="131"/>
      <c r="AO1086" s="131"/>
      <c r="AP1086" s="131"/>
      <c r="AQ1086" s="131"/>
      <c r="AR1086" s="131"/>
      <c r="AS1086" s="131"/>
      <c r="AT1086" s="131"/>
      <c r="AU1086" s="131"/>
      <c r="AV1086" s="131"/>
      <c r="AW1086" s="131"/>
      <c r="AX1086" s="131"/>
      <c r="AY1086" s="131"/>
      <c r="AZ1086" s="131"/>
      <c r="BA1086" s="131"/>
      <c r="BB1086" s="131"/>
      <c r="BC1086" s="131"/>
      <c r="BD1086" s="131"/>
      <c r="BE1086" s="131"/>
      <c r="BF1086" s="131"/>
    </row>
    <row r="1087" spans="25:58">
      <c r="Y1087" s="131"/>
      <c r="Z1087" s="131"/>
      <c r="AA1087" s="131"/>
      <c r="AB1087" s="131"/>
      <c r="AC1087" s="131"/>
      <c r="AD1087" s="131"/>
      <c r="AE1087" s="131"/>
      <c r="AF1087" s="131"/>
      <c r="AG1087" s="131"/>
      <c r="AH1087" s="131"/>
      <c r="AI1087" s="131"/>
      <c r="AJ1087" s="131"/>
      <c r="AK1087" s="131"/>
      <c r="AL1087" s="131"/>
      <c r="AM1087" s="131"/>
      <c r="AN1087" s="131"/>
      <c r="AO1087" s="131"/>
      <c r="AP1087" s="131"/>
      <c r="AQ1087" s="131"/>
      <c r="AR1087" s="131"/>
      <c r="AS1087" s="131"/>
      <c r="AT1087" s="131"/>
      <c r="AU1087" s="131"/>
      <c r="AV1087" s="131"/>
      <c r="AW1087" s="131"/>
      <c r="AX1087" s="131"/>
      <c r="AY1087" s="131"/>
      <c r="AZ1087" s="131"/>
      <c r="BA1087" s="131"/>
      <c r="BB1087" s="131"/>
      <c r="BC1087" s="131"/>
      <c r="BD1087" s="131"/>
      <c r="BE1087" s="131"/>
      <c r="BF1087" s="131"/>
    </row>
    <row r="1088" spans="25:58">
      <c r="Y1088" s="131"/>
      <c r="Z1088" s="131"/>
      <c r="AA1088" s="131"/>
      <c r="AB1088" s="131"/>
      <c r="AC1088" s="131"/>
      <c r="AD1088" s="131"/>
      <c r="AE1088" s="131"/>
      <c r="AF1088" s="131"/>
      <c r="AG1088" s="131"/>
      <c r="AH1088" s="131"/>
      <c r="AI1088" s="131"/>
      <c r="AJ1088" s="131"/>
      <c r="AK1088" s="131"/>
      <c r="AL1088" s="131"/>
      <c r="AM1088" s="131"/>
      <c r="AN1088" s="131"/>
      <c r="AO1088" s="131"/>
      <c r="AP1088" s="131"/>
      <c r="AQ1088" s="131"/>
      <c r="AR1088" s="131"/>
      <c r="AS1088" s="131"/>
      <c r="AT1088" s="131"/>
      <c r="AU1088" s="131"/>
      <c r="AV1088" s="131"/>
      <c r="AW1088" s="131"/>
      <c r="AX1088" s="131"/>
      <c r="AY1088" s="131"/>
      <c r="AZ1088" s="131"/>
      <c r="BA1088" s="131"/>
      <c r="BB1088" s="131"/>
      <c r="BC1088" s="131"/>
      <c r="BD1088" s="131"/>
      <c r="BE1088" s="131"/>
      <c r="BF1088" s="131"/>
    </row>
    <row r="1089" spans="25:58">
      <c r="Y1089" s="131"/>
      <c r="Z1089" s="131"/>
      <c r="AA1089" s="131"/>
      <c r="AB1089" s="131"/>
      <c r="AC1089" s="131"/>
      <c r="AD1089" s="131"/>
      <c r="AE1089" s="131"/>
      <c r="AF1089" s="131"/>
      <c r="AG1089" s="131"/>
      <c r="AH1089" s="131"/>
      <c r="AI1089" s="131"/>
      <c r="AJ1089" s="131"/>
      <c r="AK1089" s="131"/>
      <c r="AL1089" s="131"/>
      <c r="AM1089" s="131"/>
      <c r="AN1089" s="131"/>
      <c r="AO1089" s="131"/>
      <c r="AP1089" s="131"/>
      <c r="AQ1089" s="131"/>
      <c r="AR1089" s="131"/>
      <c r="AS1089" s="131"/>
      <c r="AT1089" s="131"/>
      <c r="AU1089" s="131"/>
      <c r="AV1089" s="131"/>
      <c r="AW1089" s="131"/>
      <c r="AX1089" s="131"/>
      <c r="AY1089" s="131"/>
      <c r="AZ1089" s="131"/>
      <c r="BA1089" s="131"/>
      <c r="BB1089" s="131"/>
      <c r="BC1089" s="131"/>
      <c r="BD1089" s="131"/>
      <c r="BE1089" s="131"/>
      <c r="BF1089" s="131"/>
    </row>
    <row r="1090" spans="25:58">
      <c r="Y1090" s="131"/>
      <c r="Z1090" s="131"/>
      <c r="AA1090" s="131"/>
      <c r="AB1090" s="131"/>
      <c r="AC1090" s="131"/>
      <c r="AD1090" s="131"/>
      <c r="AE1090" s="131"/>
      <c r="AF1090" s="131"/>
      <c r="AG1090" s="131"/>
      <c r="AH1090" s="131"/>
      <c r="AI1090" s="131"/>
      <c r="AJ1090" s="131"/>
      <c r="AK1090" s="131"/>
      <c r="AL1090" s="131"/>
      <c r="AM1090" s="131"/>
      <c r="AN1090" s="131"/>
      <c r="AO1090" s="131"/>
      <c r="AP1090" s="131"/>
      <c r="AQ1090" s="131"/>
      <c r="AR1090" s="131"/>
      <c r="AS1090" s="131"/>
      <c r="AT1090" s="131"/>
      <c r="AU1090" s="131"/>
      <c r="AV1090" s="131"/>
      <c r="AW1090" s="131"/>
      <c r="AX1090" s="131"/>
      <c r="AY1090" s="131"/>
      <c r="AZ1090" s="131"/>
      <c r="BA1090" s="131"/>
      <c r="BB1090" s="131"/>
      <c r="BC1090" s="131"/>
      <c r="BD1090" s="131"/>
      <c r="BE1090" s="131"/>
      <c r="BF1090" s="131"/>
    </row>
    <row r="1091" spans="25:58">
      <c r="Y1091" s="131"/>
      <c r="Z1091" s="131"/>
      <c r="AA1091" s="131"/>
      <c r="AB1091" s="131"/>
      <c r="AC1091" s="131"/>
      <c r="AD1091" s="131"/>
      <c r="AE1091" s="131"/>
      <c r="AF1091" s="131"/>
      <c r="AG1091" s="131"/>
      <c r="AH1091" s="131"/>
      <c r="AI1091" s="131"/>
      <c r="AJ1091" s="131"/>
      <c r="AK1091" s="131"/>
      <c r="AL1091" s="131"/>
      <c r="AM1091" s="131"/>
      <c r="AN1091" s="131"/>
      <c r="AO1091" s="131"/>
      <c r="AP1091" s="131"/>
      <c r="AQ1091" s="131"/>
      <c r="AR1091" s="131"/>
      <c r="AS1091" s="131"/>
      <c r="AT1091" s="131"/>
      <c r="AU1091" s="131"/>
      <c r="AV1091" s="131"/>
      <c r="AW1091" s="131"/>
      <c r="AX1091" s="131"/>
      <c r="AY1091" s="131"/>
      <c r="AZ1091" s="131"/>
      <c r="BA1091" s="131"/>
      <c r="BB1091" s="131"/>
      <c r="BC1091" s="131"/>
      <c r="BD1091" s="131"/>
      <c r="BE1091" s="131"/>
      <c r="BF1091" s="131"/>
    </row>
    <row r="1092" spans="25:58">
      <c r="Y1092" s="131"/>
      <c r="Z1092" s="131"/>
      <c r="AA1092" s="131"/>
      <c r="AB1092" s="131"/>
      <c r="AC1092" s="131"/>
      <c r="AD1092" s="131"/>
      <c r="AE1092" s="131"/>
      <c r="AF1092" s="131"/>
      <c r="AG1092" s="131"/>
      <c r="AH1092" s="131"/>
      <c r="AI1092" s="131"/>
      <c r="AJ1092" s="131"/>
      <c r="AK1092" s="131"/>
      <c r="AL1092" s="131"/>
      <c r="AM1092" s="131"/>
      <c r="AN1092" s="131"/>
      <c r="AO1092" s="131"/>
      <c r="AP1092" s="131"/>
      <c r="AQ1092" s="131"/>
      <c r="AR1092" s="131"/>
      <c r="AS1092" s="131"/>
      <c r="AT1092" s="131"/>
      <c r="AU1092" s="131"/>
      <c r="AV1092" s="131"/>
      <c r="AW1092" s="131"/>
      <c r="AX1092" s="131"/>
      <c r="AY1092" s="131"/>
      <c r="AZ1092" s="131"/>
      <c r="BA1092" s="131"/>
      <c r="BB1092" s="131"/>
      <c r="BC1092" s="131"/>
      <c r="BD1092" s="131"/>
      <c r="BE1092" s="131"/>
      <c r="BF1092" s="131"/>
    </row>
    <row r="1093" spans="25:58">
      <c r="Y1093" s="131"/>
      <c r="Z1093" s="131"/>
      <c r="AA1093" s="131"/>
      <c r="AB1093" s="131"/>
      <c r="AC1093" s="131"/>
      <c r="AD1093" s="131"/>
      <c r="AE1093" s="131"/>
      <c r="AF1093" s="131"/>
      <c r="AG1093" s="131"/>
      <c r="AH1093" s="131"/>
      <c r="AI1093" s="131"/>
      <c r="AJ1093" s="131"/>
      <c r="AK1093" s="131"/>
      <c r="AL1093" s="131"/>
      <c r="AM1093" s="131"/>
      <c r="AN1093" s="131"/>
      <c r="AO1093" s="131"/>
      <c r="AP1093" s="131"/>
      <c r="AQ1093" s="131"/>
      <c r="AR1093" s="131"/>
      <c r="AS1093" s="131"/>
      <c r="AT1093" s="131"/>
      <c r="AU1093" s="131"/>
      <c r="AV1093" s="131"/>
      <c r="AW1093" s="131"/>
      <c r="AX1093" s="131"/>
      <c r="AY1093" s="131"/>
      <c r="AZ1093" s="131"/>
      <c r="BA1093" s="131"/>
      <c r="BB1093" s="131"/>
      <c r="BC1093" s="131"/>
      <c r="BD1093" s="131"/>
      <c r="BE1093" s="131"/>
      <c r="BF1093" s="131"/>
    </row>
    <row r="1094" spans="25:58">
      <c r="Y1094" s="131"/>
      <c r="Z1094" s="131"/>
      <c r="AA1094" s="131"/>
      <c r="AB1094" s="131"/>
      <c r="AC1094" s="131"/>
      <c r="AD1094" s="131"/>
      <c r="AE1094" s="131"/>
      <c r="AF1094" s="131"/>
      <c r="AG1094" s="131"/>
      <c r="AH1094" s="131"/>
      <c r="AI1094" s="131"/>
      <c r="AJ1094" s="131"/>
      <c r="AK1094" s="131"/>
      <c r="AL1094" s="131"/>
      <c r="AM1094" s="131"/>
      <c r="AN1094" s="131"/>
      <c r="AO1094" s="131"/>
      <c r="AP1094" s="131"/>
      <c r="AQ1094" s="131"/>
      <c r="AR1094" s="131"/>
      <c r="AS1094" s="131"/>
      <c r="AT1094" s="131"/>
      <c r="AU1094" s="131"/>
      <c r="AV1094" s="131"/>
      <c r="AW1094" s="131"/>
      <c r="AX1094" s="131"/>
      <c r="AY1094" s="131"/>
      <c r="AZ1094" s="131"/>
      <c r="BA1094" s="131"/>
      <c r="BB1094" s="131"/>
      <c r="BC1094" s="131"/>
      <c r="BD1094" s="131"/>
      <c r="BE1094" s="131"/>
      <c r="BF1094" s="131"/>
    </row>
    <row r="1095" spans="25:58">
      <c r="Y1095" s="131"/>
      <c r="Z1095" s="131"/>
      <c r="AA1095" s="131"/>
      <c r="AB1095" s="131"/>
      <c r="AC1095" s="131"/>
      <c r="AD1095" s="131"/>
      <c r="AE1095" s="131"/>
      <c r="AF1095" s="131"/>
      <c r="AG1095" s="131"/>
      <c r="AH1095" s="131"/>
      <c r="AI1095" s="131"/>
      <c r="AJ1095" s="131"/>
      <c r="AK1095" s="131"/>
      <c r="AL1095" s="131"/>
      <c r="AM1095" s="131"/>
      <c r="AN1095" s="131"/>
      <c r="AO1095" s="131"/>
      <c r="AP1095" s="131"/>
      <c r="AQ1095" s="131"/>
      <c r="AR1095" s="131"/>
      <c r="AS1095" s="131"/>
      <c r="AT1095" s="131"/>
      <c r="AU1095" s="131"/>
      <c r="AV1095" s="131"/>
      <c r="AW1095" s="131"/>
      <c r="AX1095" s="131"/>
      <c r="AY1095" s="131"/>
      <c r="AZ1095" s="131"/>
      <c r="BA1095" s="131"/>
      <c r="BB1095" s="131"/>
      <c r="BC1095" s="131"/>
      <c r="BD1095" s="131"/>
      <c r="BE1095" s="131"/>
      <c r="BF1095" s="131"/>
    </row>
    <row r="1096" spans="25:58">
      <c r="Y1096" s="131"/>
      <c r="Z1096" s="131"/>
      <c r="AA1096" s="131"/>
      <c r="AB1096" s="131"/>
      <c r="AC1096" s="131"/>
      <c r="AD1096" s="131"/>
      <c r="AE1096" s="131"/>
      <c r="AF1096" s="131"/>
      <c r="AG1096" s="131"/>
      <c r="AH1096" s="131"/>
      <c r="AI1096" s="131"/>
      <c r="AJ1096" s="131"/>
      <c r="AK1096" s="131"/>
      <c r="AL1096" s="131"/>
      <c r="AM1096" s="131"/>
      <c r="AN1096" s="131"/>
      <c r="AO1096" s="131"/>
      <c r="AP1096" s="131"/>
      <c r="AQ1096" s="131"/>
      <c r="AR1096" s="131"/>
      <c r="AS1096" s="131"/>
      <c r="AT1096" s="131"/>
      <c r="AU1096" s="131"/>
      <c r="AV1096" s="131"/>
      <c r="AW1096" s="131"/>
      <c r="AX1096" s="131"/>
      <c r="AY1096" s="131"/>
      <c r="AZ1096" s="131"/>
      <c r="BA1096" s="131"/>
      <c r="BB1096" s="131"/>
      <c r="BC1096" s="131"/>
      <c r="BD1096" s="131"/>
      <c r="BE1096" s="131"/>
      <c r="BF1096" s="131"/>
    </row>
    <row r="1097" spans="25:58">
      <c r="Y1097" s="131"/>
      <c r="Z1097" s="131"/>
      <c r="AA1097" s="131"/>
      <c r="AB1097" s="131"/>
      <c r="AC1097" s="131"/>
      <c r="AD1097" s="131"/>
      <c r="AE1097" s="131"/>
      <c r="AF1097" s="131"/>
      <c r="AG1097" s="131"/>
      <c r="AH1097" s="131"/>
      <c r="AI1097" s="131"/>
      <c r="AJ1097" s="131"/>
      <c r="AK1097" s="131"/>
      <c r="AL1097" s="131"/>
      <c r="AM1097" s="131"/>
      <c r="AN1097" s="131"/>
      <c r="AO1097" s="131"/>
      <c r="AP1097" s="131"/>
      <c r="AQ1097" s="131"/>
      <c r="AR1097" s="131"/>
      <c r="AS1097" s="131"/>
      <c r="AT1097" s="131"/>
      <c r="AU1097" s="131"/>
      <c r="AV1097" s="131"/>
      <c r="AW1097" s="131"/>
      <c r="AX1097" s="131"/>
      <c r="AY1097" s="131"/>
      <c r="AZ1097" s="131"/>
      <c r="BA1097" s="131"/>
      <c r="BB1097" s="131"/>
      <c r="BC1097" s="131"/>
      <c r="BD1097" s="131"/>
      <c r="BE1097" s="131"/>
      <c r="BF1097" s="131"/>
    </row>
    <row r="1098" spans="25:58">
      <c r="Y1098" s="131"/>
      <c r="Z1098" s="131"/>
      <c r="AA1098" s="131"/>
      <c r="AB1098" s="131"/>
      <c r="AC1098" s="131"/>
      <c r="AD1098" s="131"/>
      <c r="AE1098" s="131"/>
      <c r="AF1098" s="131"/>
      <c r="AG1098" s="131"/>
      <c r="AH1098" s="131"/>
      <c r="AI1098" s="131"/>
      <c r="AJ1098" s="131"/>
      <c r="AK1098" s="131"/>
      <c r="AL1098" s="131"/>
      <c r="AM1098" s="131"/>
      <c r="AN1098" s="131"/>
      <c r="AO1098" s="131"/>
      <c r="AP1098" s="131"/>
      <c r="AQ1098" s="131"/>
      <c r="AR1098" s="131"/>
      <c r="AS1098" s="131"/>
      <c r="AT1098" s="131"/>
      <c r="AU1098" s="131"/>
      <c r="AV1098" s="131"/>
      <c r="AW1098" s="131"/>
      <c r="AX1098" s="131"/>
      <c r="AY1098" s="131"/>
      <c r="AZ1098" s="131"/>
      <c r="BA1098" s="131"/>
      <c r="BB1098" s="131"/>
      <c r="BC1098" s="131"/>
      <c r="BD1098" s="131"/>
      <c r="BE1098" s="131"/>
      <c r="BF1098" s="131"/>
    </row>
    <row r="1099" spans="25:58">
      <c r="Y1099" s="131"/>
      <c r="Z1099" s="131"/>
      <c r="AA1099" s="131"/>
      <c r="AB1099" s="131"/>
      <c r="AC1099" s="131"/>
      <c r="AD1099" s="131"/>
      <c r="AE1099" s="131"/>
      <c r="AF1099" s="131"/>
      <c r="AG1099" s="131"/>
      <c r="AH1099" s="131"/>
      <c r="AI1099" s="131"/>
      <c r="AJ1099" s="131"/>
      <c r="AK1099" s="131"/>
      <c r="AL1099" s="131"/>
      <c r="AM1099" s="131"/>
      <c r="AN1099" s="131"/>
      <c r="AO1099" s="131"/>
      <c r="AP1099" s="131"/>
      <c r="AQ1099" s="131"/>
      <c r="AR1099" s="131"/>
      <c r="AS1099" s="131"/>
      <c r="AT1099" s="131"/>
      <c r="AU1099" s="131"/>
      <c r="AV1099" s="131"/>
      <c r="AW1099" s="131"/>
      <c r="AX1099" s="131"/>
      <c r="AY1099" s="131"/>
      <c r="AZ1099" s="131"/>
      <c r="BA1099" s="131"/>
      <c r="BB1099" s="131"/>
      <c r="BC1099" s="131"/>
      <c r="BD1099" s="131"/>
      <c r="BE1099" s="131"/>
      <c r="BF1099" s="131"/>
    </row>
    <row r="1100" spans="25:58">
      <c r="Y1100" s="131"/>
      <c r="Z1100" s="131"/>
      <c r="AA1100" s="131"/>
      <c r="AB1100" s="131"/>
      <c r="AC1100" s="131"/>
      <c r="AD1100" s="131"/>
      <c r="AE1100" s="131"/>
      <c r="AF1100" s="131"/>
      <c r="AG1100" s="131"/>
      <c r="AH1100" s="131"/>
      <c r="AI1100" s="131"/>
      <c r="AJ1100" s="131"/>
      <c r="AK1100" s="131"/>
      <c r="AL1100" s="131"/>
      <c r="AM1100" s="131"/>
      <c r="AN1100" s="131"/>
      <c r="AO1100" s="131"/>
      <c r="AP1100" s="131"/>
      <c r="AQ1100" s="131"/>
      <c r="AR1100" s="131"/>
      <c r="AS1100" s="131"/>
      <c r="AT1100" s="131"/>
      <c r="AU1100" s="131"/>
      <c r="AV1100" s="131"/>
      <c r="AW1100" s="131"/>
      <c r="AX1100" s="131"/>
      <c r="AY1100" s="131"/>
      <c r="AZ1100" s="131"/>
      <c r="BA1100" s="131"/>
      <c r="BB1100" s="131"/>
      <c r="BC1100" s="131"/>
      <c r="BD1100" s="131"/>
      <c r="BE1100" s="131"/>
      <c r="BF1100" s="131"/>
    </row>
    <row r="1101" spans="25:58">
      <c r="Y1101" s="131"/>
      <c r="Z1101" s="131"/>
      <c r="AA1101" s="131"/>
      <c r="AB1101" s="131"/>
      <c r="AC1101" s="131"/>
      <c r="AD1101" s="131"/>
      <c r="AE1101" s="131"/>
      <c r="AF1101" s="131"/>
      <c r="AG1101" s="131"/>
      <c r="AH1101" s="131"/>
      <c r="AI1101" s="131"/>
      <c r="AJ1101" s="131"/>
      <c r="AK1101" s="131"/>
      <c r="AL1101" s="131"/>
      <c r="AM1101" s="131"/>
      <c r="AN1101" s="131"/>
      <c r="AO1101" s="131"/>
      <c r="AP1101" s="131"/>
      <c r="AQ1101" s="131"/>
      <c r="AR1101" s="131"/>
      <c r="AS1101" s="131"/>
      <c r="AT1101" s="131"/>
      <c r="AU1101" s="131"/>
      <c r="AV1101" s="131"/>
      <c r="AW1101" s="131"/>
      <c r="AX1101" s="131"/>
      <c r="AY1101" s="131"/>
      <c r="AZ1101" s="131"/>
      <c r="BA1101" s="131"/>
      <c r="BB1101" s="131"/>
      <c r="BC1101" s="131"/>
      <c r="BD1101" s="131"/>
      <c r="BE1101" s="131"/>
      <c r="BF1101" s="131"/>
    </row>
    <row r="1102" spans="25:58">
      <c r="Y1102" s="131"/>
      <c r="Z1102" s="131"/>
      <c r="AA1102" s="131"/>
      <c r="AB1102" s="131"/>
      <c r="AC1102" s="131"/>
      <c r="AD1102" s="131"/>
      <c r="AE1102" s="131"/>
      <c r="AF1102" s="131"/>
      <c r="AG1102" s="131"/>
      <c r="AH1102" s="131"/>
      <c r="AI1102" s="131"/>
      <c r="AJ1102" s="131"/>
      <c r="AK1102" s="131"/>
      <c r="AL1102" s="131"/>
      <c r="AM1102" s="131"/>
      <c r="AN1102" s="131"/>
      <c r="AO1102" s="131"/>
      <c r="AP1102" s="131"/>
      <c r="AQ1102" s="131"/>
      <c r="AR1102" s="131"/>
      <c r="AS1102" s="131"/>
      <c r="AT1102" s="131"/>
      <c r="AU1102" s="131"/>
      <c r="AV1102" s="131"/>
      <c r="AW1102" s="131"/>
      <c r="AX1102" s="131"/>
      <c r="AY1102" s="131"/>
      <c r="AZ1102" s="131"/>
      <c r="BA1102" s="131"/>
      <c r="BB1102" s="131"/>
      <c r="BC1102" s="131"/>
      <c r="BD1102" s="131"/>
      <c r="BE1102" s="131"/>
      <c r="BF1102" s="131"/>
    </row>
    <row r="1103" spans="25:58">
      <c r="Y1103" s="131"/>
      <c r="Z1103" s="131"/>
      <c r="AA1103" s="131"/>
      <c r="AB1103" s="131"/>
      <c r="AC1103" s="131"/>
      <c r="AD1103" s="131"/>
      <c r="AE1103" s="131"/>
      <c r="AF1103" s="131"/>
      <c r="AG1103" s="131"/>
      <c r="AH1103" s="131"/>
      <c r="AI1103" s="131"/>
      <c r="AJ1103" s="131"/>
      <c r="AK1103" s="131"/>
      <c r="AL1103" s="131"/>
      <c r="AM1103" s="131"/>
      <c r="AN1103" s="131"/>
      <c r="AO1103" s="131"/>
      <c r="AP1103" s="131"/>
      <c r="AQ1103" s="131"/>
      <c r="AR1103" s="131"/>
      <c r="AS1103" s="131"/>
      <c r="AT1103" s="131"/>
      <c r="AU1103" s="131"/>
      <c r="AV1103" s="131"/>
      <c r="AW1103" s="131"/>
      <c r="AX1103" s="131"/>
      <c r="AY1103" s="131"/>
      <c r="AZ1103" s="131"/>
      <c r="BA1103" s="131"/>
      <c r="BB1103" s="131"/>
      <c r="BC1103" s="131"/>
      <c r="BD1103" s="131"/>
      <c r="BE1103" s="131"/>
      <c r="BF1103" s="131"/>
    </row>
    <row r="1104" spans="25:58">
      <c r="Y1104" s="131"/>
      <c r="Z1104" s="131"/>
      <c r="AA1104" s="131"/>
      <c r="AB1104" s="131"/>
      <c r="AC1104" s="131"/>
      <c r="AD1104" s="131"/>
      <c r="AE1104" s="131"/>
      <c r="AF1104" s="131"/>
      <c r="AG1104" s="131"/>
      <c r="AH1104" s="131"/>
      <c r="AI1104" s="131"/>
      <c r="AJ1104" s="131"/>
      <c r="AK1104" s="131"/>
      <c r="AL1104" s="131"/>
      <c r="AM1104" s="131"/>
      <c r="AN1104" s="131"/>
      <c r="AO1104" s="131"/>
      <c r="AP1104" s="131"/>
      <c r="AQ1104" s="131"/>
      <c r="AR1104" s="131"/>
      <c r="AS1104" s="131"/>
      <c r="AT1104" s="131"/>
      <c r="AU1104" s="131"/>
      <c r="AV1104" s="131"/>
      <c r="AW1104" s="131"/>
      <c r="AX1104" s="131"/>
      <c r="AY1104" s="131"/>
      <c r="AZ1104" s="131"/>
      <c r="BA1104" s="131"/>
      <c r="BB1104" s="131"/>
      <c r="BC1104" s="131"/>
      <c r="BD1104" s="131"/>
      <c r="BE1104" s="131"/>
      <c r="BF1104" s="131"/>
    </row>
    <row r="1105" spans="25:58">
      <c r="Y1105" s="131"/>
      <c r="Z1105" s="131"/>
      <c r="AA1105" s="131"/>
      <c r="AB1105" s="131"/>
      <c r="AC1105" s="131"/>
      <c r="AD1105" s="131"/>
      <c r="AE1105" s="131"/>
      <c r="AF1105" s="131"/>
      <c r="AG1105" s="131"/>
      <c r="AH1105" s="131"/>
      <c r="AI1105" s="131"/>
      <c r="AJ1105" s="131"/>
      <c r="AK1105" s="131"/>
      <c r="AL1105" s="131"/>
      <c r="AM1105" s="131"/>
      <c r="AN1105" s="131"/>
      <c r="AO1105" s="131"/>
      <c r="AP1105" s="131"/>
      <c r="AQ1105" s="131"/>
      <c r="AR1105" s="131"/>
      <c r="AS1105" s="131"/>
      <c r="AT1105" s="131"/>
      <c r="AU1105" s="131"/>
      <c r="AV1105" s="131"/>
      <c r="AW1105" s="131"/>
      <c r="AX1105" s="131"/>
      <c r="AY1105" s="131"/>
      <c r="AZ1105" s="131"/>
      <c r="BA1105" s="131"/>
      <c r="BB1105" s="131"/>
      <c r="BC1105" s="131"/>
      <c r="BD1105" s="131"/>
      <c r="BE1105" s="131"/>
      <c r="BF1105" s="131"/>
    </row>
    <row r="1106" spans="25:58">
      <c r="Y1106" s="131"/>
      <c r="Z1106" s="131"/>
      <c r="AA1106" s="131"/>
      <c r="AB1106" s="131"/>
      <c r="AC1106" s="131"/>
      <c r="AD1106" s="131"/>
      <c r="AE1106" s="131"/>
      <c r="AF1106" s="131"/>
      <c r="AG1106" s="131"/>
      <c r="AH1106" s="131"/>
      <c r="AI1106" s="131"/>
      <c r="AJ1106" s="131"/>
      <c r="AK1106" s="131"/>
      <c r="AL1106" s="131"/>
      <c r="AM1106" s="131"/>
      <c r="AN1106" s="131"/>
      <c r="AO1106" s="131"/>
      <c r="AP1106" s="131"/>
      <c r="AQ1106" s="131"/>
      <c r="AR1106" s="131"/>
      <c r="AS1106" s="131"/>
      <c r="AT1106" s="131"/>
      <c r="AU1106" s="131"/>
      <c r="AV1106" s="131"/>
      <c r="AW1106" s="131"/>
      <c r="AX1106" s="131"/>
      <c r="AY1106" s="131"/>
      <c r="AZ1106" s="131"/>
      <c r="BA1106" s="131"/>
      <c r="BB1106" s="131"/>
      <c r="BC1106" s="131"/>
      <c r="BD1106" s="131"/>
      <c r="BE1106" s="131"/>
      <c r="BF1106" s="131"/>
    </row>
    <row r="1107" spans="25:58">
      <c r="Y1107" s="131"/>
      <c r="Z1107" s="131"/>
      <c r="AA1107" s="131"/>
      <c r="AB1107" s="131"/>
      <c r="AC1107" s="131"/>
      <c r="AD1107" s="131"/>
      <c r="AE1107" s="131"/>
      <c r="AF1107" s="131"/>
      <c r="AG1107" s="131"/>
      <c r="AH1107" s="131"/>
      <c r="AI1107" s="131"/>
      <c r="AJ1107" s="131"/>
      <c r="AK1107" s="131"/>
      <c r="AL1107" s="131"/>
      <c r="AM1107" s="131"/>
      <c r="AN1107" s="131"/>
      <c r="AO1107" s="131"/>
      <c r="AP1107" s="131"/>
      <c r="AQ1107" s="131"/>
      <c r="AR1107" s="131"/>
      <c r="AS1107" s="131"/>
      <c r="AT1107" s="131"/>
      <c r="AU1107" s="131"/>
      <c r="AV1107" s="131"/>
      <c r="AW1107" s="131"/>
      <c r="AX1107" s="131"/>
      <c r="AY1107" s="131"/>
      <c r="AZ1107" s="131"/>
      <c r="BA1107" s="131"/>
      <c r="BB1107" s="131"/>
      <c r="BC1107" s="131"/>
      <c r="BD1107" s="131"/>
      <c r="BE1107" s="131"/>
      <c r="BF1107" s="131"/>
    </row>
    <row r="1108" spans="25:58">
      <c r="Y1108" s="131"/>
      <c r="Z1108" s="131"/>
      <c r="AA1108" s="131"/>
      <c r="AB1108" s="131"/>
      <c r="AC1108" s="131"/>
      <c r="AD1108" s="131"/>
      <c r="AE1108" s="131"/>
      <c r="AF1108" s="131"/>
      <c r="AG1108" s="131"/>
      <c r="AH1108" s="131"/>
      <c r="AI1108" s="131"/>
      <c r="AJ1108" s="131"/>
      <c r="AK1108" s="131"/>
      <c r="AL1108" s="131"/>
      <c r="AM1108" s="131"/>
      <c r="AN1108" s="131"/>
      <c r="AO1108" s="131"/>
      <c r="AP1108" s="131"/>
      <c r="AQ1108" s="131"/>
      <c r="AR1108" s="131"/>
      <c r="AS1108" s="131"/>
      <c r="AT1108" s="131"/>
      <c r="AU1108" s="131"/>
      <c r="AV1108" s="131"/>
      <c r="AW1108" s="131"/>
      <c r="AX1108" s="131"/>
      <c r="AY1108" s="131"/>
      <c r="AZ1108" s="131"/>
      <c r="BA1108" s="131"/>
      <c r="BB1108" s="131"/>
      <c r="BC1108" s="131"/>
      <c r="BD1108" s="131"/>
      <c r="BE1108" s="131"/>
      <c r="BF1108" s="131"/>
    </row>
    <row r="1109" spans="25:58">
      <c r="Y1109" s="131"/>
      <c r="Z1109" s="131"/>
      <c r="AA1109" s="131"/>
      <c r="AB1109" s="131"/>
      <c r="AC1109" s="131"/>
      <c r="AD1109" s="131"/>
      <c r="AE1109" s="131"/>
      <c r="AF1109" s="131"/>
      <c r="AG1109" s="131"/>
      <c r="AH1109" s="131"/>
      <c r="AI1109" s="131"/>
      <c r="AJ1109" s="131"/>
      <c r="AK1109" s="131"/>
      <c r="AL1109" s="131"/>
      <c r="AM1109" s="131"/>
      <c r="AN1109" s="131"/>
      <c r="AO1109" s="131"/>
      <c r="AP1109" s="131"/>
      <c r="AQ1109" s="131"/>
      <c r="AR1109" s="131"/>
      <c r="AS1109" s="131"/>
      <c r="AT1109" s="131"/>
      <c r="AU1109" s="131"/>
      <c r="AV1109" s="131"/>
      <c r="AW1109" s="131"/>
      <c r="AX1109" s="131"/>
      <c r="AY1109" s="131"/>
      <c r="AZ1109" s="131"/>
      <c r="BA1109" s="131"/>
      <c r="BB1109" s="131"/>
      <c r="BC1109" s="131"/>
      <c r="BD1109" s="131"/>
      <c r="BE1109" s="131"/>
      <c r="BF1109" s="131"/>
    </row>
    <row r="1110" spans="25:58">
      <c r="Y1110" s="131"/>
      <c r="Z1110" s="131"/>
      <c r="AA1110" s="131"/>
      <c r="AB1110" s="131"/>
      <c r="AC1110" s="131"/>
      <c r="AD1110" s="131"/>
      <c r="AE1110" s="131"/>
      <c r="AF1110" s="131"/>
      <c r="AG1110" s="131"/>
      <c r="AH1110" s="131"/>
      <c r="AI1110" s="131"/>
      <c r="AJ1110" s="131"/>
      <c r="AK1110" s="131"/>
      <c r="AL1110" s="131"/>
      <c r="AM1110" s="131"/>
      <c r="AN1110" s="131"/>
      <c r="AO1110" s="131"/>
      <c r="AP1110" s="131"/>
      <c r="AQ1110" s="131"/>
      <c r="AR1110" s="131"/>
      <c r="AS1110" s="131"/>
      <c r="AT1110" s="131"/>
      <c r="AU1110" s="131"/>
      <c r="AV1110" s="131"/>
      <c r="AW1110" s="131"/>
      <c r="AX1110" s="131"/>
      <c r="AY1110" s="131"/>
      <c r="AZ1110" s="131"/>
      <c r="BA1110" s="131"/>
      <c r="BB1110" s="131"/>
      <c r="BC1110" s="131"/>
      <c r="BD1110" s="131"/>
      <c r="BE1110" s="131"/>
      <c r="BF1110" s="131"/>
    </row>
    <row r="1111" spans="25:58">
      <c r="Y1111" s="131"/>
      <c r="Z1111" s="131"/>
      <c r="AA1111" s="131"/>
      <c r="AB1111" s="131"/>
      <c r="AC1111" s="131"/>
      <c r="AD1111" s="131"/>
      <c r="AE1111" s="131"/>
      <c r="AF1111" s="131"/>
      <c r="AG1111" s="131"/>
      <c r="AH1111" s="131"/>
      <c r="AI1111" s="131"/>
      <c r="AJ1111" s="131"/>
      <c r="AK1111" s="131"/>
      <c r="AL1111" s="131"/>
      <c r="AM1111" s="131"/>
      <c r="AN1111" s="131"/>
      <c r="AO1111" s="131"/>
      <c r="AP1111" s="131"/>
      <c r="AQ1111" s="131"/>
      <c r="AR1111" s="131"/>
      <c r="AS1111" s="131"/>
      <c r="AT1111" s="131"/>
      <c r="AU1111" s="131"/>
      <c r="AV1111" s="131"/>
      <c r="AW1111" s="131"/>
      <c r="AX1111" s="131"/>
      <c r="AY1111" s="131"/>
      <c r="AZ1111" s="131"/>
      <c r="BA1111" s="131"/>
      <c r="BB1111" s="131"/>
      <c r="BC1111" s="131"/>
      <c r="BD1111" s="131"/>
      <c r="BE1111" s="131"/>
      <c r="BF1111" s="131"/>
    </row>
    <row r="1112" spans="25:58">
      <c r="Y1112" s="131"/>
      <c r="Z1112" s="131"/>
      <c r="AA1112" s="131"/>
      <c r="AB1112" s="131"/>
      <c r="AC1112" s="131"/>
      <c r="AD1112" s="131"/>
      <c r="AE1112" s="131"/>
      <c r="AF1112" s="131"/>
      <c r="AG1112" s="131"/>
      <c r="AH1112" s="131"/>
      <c r="AI1112" s="131"/>
      <c r="AJ1112" s="131"/>
      <c r="AK1112" s="131"/>
      <c r="AL1112" s="131"/>
      <c r="AM1112" s="131"/>
      <c r="AN1112" s="131"/>
      <c r="AO1112" s="131"/>
      <c r="AP1112" s="131"/>
      <c r="AQ1112" s="131"/>
      <c r="AR1112" s="131"/>
      <c r="AS1112" s="131"/>
      <c r="AT1112" s="131"/>
      <c r="AU1112" s="131"/>
      <c r="AV1112" s="131"/>
      <c r="AW1112" s="131"/>
      <c r="AX1112" s="131"/>
      <c r="AY1112" s="131"/>
      <c r="AZ1112" s="131"/>
      <c r="BA1112" s="131"/>
      <c r="BB1112" s="131"/>
      <c r="BC1112" s="131"/>
      <c r="BD1112" s="131"/>
      <c r="BE1112" s="131"/>
      <c r="BF1112" s="131"/>
    </row>
    <row r="1113" spans="25:58">
      <c r="Y1113" s="131"/>
      <c r="Z1113" s="131"/>
      <c r="AA1113" s="131"/>
      <c r="AB1113" s="131"/>
      <c r="AC1113" s="131"/>
      <c r="AD1113" s="131"/>
      <c r="AE1113" s="131"/>
      <c r="AF1113" s="131"/>
      <c r="AG1113" s="131"/>
      <c r="AH1113" s="131"/>
      <c r="AI1113" s="131"/>
      <c r="AJ1113" s="131"/>
      <c r="AK1113" s="131"/>
      <c r="AL1113" s="131"/>
      <c r="AM1113" s="131"/>
      <c r="AN1113" s="131"/>
      <c r="AO1113" s="131"/>
      <c r="AP1113" s="131"/>
      <c r="AQ1113" s="131"/>
      <c r="AR1113" s="131"/>
      <c r="AS1113" s="131"/>
      <c r="AT1113" s="131"/>
      <c r="AU1113" s="131"/>
      <c r="AV1113" s="131"/>
      <c r="AW1113" s="131"/>
      <c r="AX1113" s="131"/>
      <c r="AY1113" s="131"/>
      <c r="AZ1113" s="131"/>
      <c r="BA1113" s="131"/>
      <c r="BB1113" s="131"/>
      <c r="BC1113" s="131"/>
      <c r="BD1113" s="131"/>
      <c r="BE1113" s="131"/>
      <c r="BF1113" s="131"/>
    </row>
    <row r="1114" spans="25:58">
      <c r="Y1114" s="131"/>
      <c r="Z1114" s="131"/>
      <c r="AA1114" s="131"/>
      <c r="AB1114" s="131"/>
      <c r="AC1114" s="131"/>
      <c r="AD1114" s="131"/>
      <c r="AE1114" s="131"/>
      <c r="AF1114" s="131"/>
      <c r="AG1114" s="131"/>
      <c r="AH1114" s="131"/>
      <c r="AI1114" s="131"/>
      <c r="AJ1114" s="131"/>
      <c r="AK1114" s="131"/>
      <c r="AL1114" s="131"/>
      <c r="AM1114" s="131"/>
      <c r="AN1114" s="131"/>
      <c r="AO1114" s="131"/>
      <c r="AP1114" s="131"/>
      <c r="AQ1114" s="131"/>
      <c r="AR1114" s="131"/>
      <c r="AS1114" s="131"/>
      <c r="AT1114" s="131"/>
      <c r="AU1114" s="131"/>
      <c r="AV1114" s="131"/>
      <c r="AW1114" s="131"/>
      <c r="AX1114" s="131"/>
      <c r="AY1114" s="131"/>
      <c r="AZ1114" s="131"/>
      <c r="BA1114" s="131"/>
      <c r="BB1114" s="131"/>
      <c r="BC1114" s="131"/>
      <c r="BD1114" s="131"/>
      <c r="BE1114" s="131"/>
      <c r="BF1114" s="131"/>
    </row>
    <row r="1115" spans="25:58">
      <c r="Y1115" s="131"/>
      <c r="Z1115" s="131"/>
      <c r="AA1115" s="131"/>
      <c r="AB1115" s="131"/>
      <c r="AC1115" s="131"/>
      <c r="AD1115" s="131"/>
      <c r="AE1115" s="131"/>
      <c r="AF1115" s="131"/>
      <c r="AG1115" s="131"/>
      <c r="AH1115" s="131"/>
      <c r="AI1115" s="131"/>
      <c r="AJ1115" s="131"/>
      <c r="AK1115" s="131"/>
      <c r="AL1115" s="131"/>
      <c r="AM1115" s="131"/>
      <c r="AN1115" s="131"/>
      <c r="AO1115" s="131"/>
      <c r="AP1115" s="131"/>
      <c r="AQ1115" s="131"/>
      <c r="AR1115" s="131"/>
      <c r="AS1115" s="131"/>
      <c r="AT1115" s="131"/>
      <c r="AU1115" s="131"/>
      <c r="AV1115" s="131"/>
      <c r="AW1115" s="131"/>
      <c r="AX1115" s="131"/>
      <c r="AY1115" s="131"/>
      <c r="AZ1115" s="131"/>
      <c r="BA1115" s="131"/>
      <c r="BB1115" s="131"/>
      <c r="BC1115" s="131"/>
      <c r="BD1115" s="131"/>
      <c r="BE1115" s="131"/>
      <c r="BF1115" s="131"/>
    </row>
    <row r="1116" spans="25:58">
      <c r="Y1116" s="131"/>
      <c r="Z1116" s="131"/>
      <c r="AA1116" s="131"/>
      <c r="AB1116" s="131"/>
      <c r="AC1116" s="131"/>
      <c r="AD1116" s="131"/>
      <c r="AE1116" s="131"/>
      <c r="AF1116" s="131"/>
      <c r="AG1116" s="131"/>
      <c r="AH1116" s="131"/>
      <c r="AI1116" s="131"/>
      <c r="AJ1116" s="131"/>
      <c r="AK1116" s="131"/>
      <c r="AL1116" s="131"/>
      <c r="AM1116" s="131"/>
      <c r="AN1116" s="131"/>
      <c r="AO1116" s="131"/>
      <c r="AP1116" s="131"/>
      <c r="AQ1116" s="131"/>
      <c r="AR1116" s="131"/>
      <c r="AS1116" s="131"/>
      <c r="AT1116" s="131"/>
      <c r="AU1116" s="131"/>
      <c r="AV1116" s="131"/>
      <c r="AW1116" s="131"/>
      <c r="AX1116" s="131"/>
      <c r="AY1116" s="131"/>
      <c r="AZ1116" s="131"/>
      <c r="BA1116" s="131"/>
      <c r="BB1116" s="131"/>
      <c r="BC1116" s="131"/>
      <c r="BD1116" s="131"/>
      <c r="BE1116" s="131"/>
      <c r="BF1116" s="131"/>
    </row>
    <row r="1117" spans="25:58">
      <c r="Y1117" s="131"/>
      <c r="Z1117" s="131"/>
      <c r="AA1117" s="131"/>
      <c r="AB1117" s="131"/>
      <c r="AC1117" s="131"/>
      <c r="AD1117" s="131"/>
      <c r="AE1117" s="131"/>
      <c r="AF1117" s="131"/>
      <c r="AG1117" s="131"/>
      <c r="AH1117" s="131"/>
      <c r="AI1117" s="131"/>
      <c r="AJ1117" s="131"/>
      <c r="AK1117" s="131"/>
      <c r="AL1117" s="131"/>
      <c r="AM1117" s="131"/>
      <c r="AN1117" s="131"/>
      <c r="AO1117" s="131"/>
      <c r="AP1117" s="131"/>
      <c r="AQ1117" s="131"/>
      <c r="AR1117" s="131"/>
      <c r="AS1117" s="131"/>
      <c r="AT1117" s="131"/>
      <c r="AU1117" s="131"/>
      <c r="AV1117" s="131"/>
      <c r="AW1117" s="131"/>
      <c r="AX1117" s="131"/>
      <c r="AY1117" s="131"/>
      <c r="AZ1117" s="131"/>
      <c r="BA1117" s="131"/>
      <c r="BB1117" s="131"/>
      <c r="BC1117" s="131"/>
      <c r="BD1117" s="131"/>
      <c r="BE1117" s="131"/>
      <c r="BF1117" s="131"/>
    </row>
    <row r="1118" spans="25:58">
      <c r="Y1118" s="131"/>
      <c r="Z1118" s="131"/>
      <c r="AA1118" s="131"/>
      <c r="AB1118" s="131"/>
      <c r="AC1118" s="131"/>
      <c r="AD1118" s="131"/>
      <c r="AE1118" s="131"/>
      <c r="AF1118" s="131"/>
      <c r="AG1118" s="131"/>
      <c r="AH1118" s="131"/>
      <c r="AI1118" s="131"/>
      <c r="AJ1118" s="131"/>
      <c r="AK1118" s="131"/>
      <c r="AL1118" s="131"/>
      <c r="AM1118" s="131"/>
      <c r="AN1118" s="131"/>
      <c r="AO1118" s="131"/>
      <c r="AP1118" s="131"/>
      <c r="AQ1118" s="131"/>
      <c r="AR1118" s="131"/>
      <c r="AS1118" s="131"/>
      <c r="AT1118" s="131"/>
      <c r="AU1118" s="131"/>
      <c r="AV1118" s="131"/>
      <c r="AW1118" s="131"/>
      <c r="AX1118" s="131"/>
      <c r="AY1118" s="131"/>
      <c r="AZ1118" s="131"/>
      <c r="BA1118" s="131"/>
      <c r="BB1118" s="131"/>
      <c r="BC1118" s="131"/>
      <c r="BD1118" s="131"/>
      <c r="BE1118" s="131"/>
      <c r="BF1118" s="131"/>
    </row>
    <row r="1119" spans="25:58">
      <c r="Y1119" s="131"/>
      <c r="Z1119" s="131"/>
      <c r="AA1119" s="131"/>
      <c r="AB1119" s="131"/>
      <c r="AC1119" s="131"/>
      <c r="AD1119" s="131"/>
      <c r="AE1119" s="131"/>
      <c r="AF1119" s="131"/>
      <c r="AG1119" s="131"/>
      <c r="AH1119" s="131"/>
      <c r="AI1119" s="131"/>
      <c r="AJ1119" s="131"/>
      <c r="AK1119" s="131"/>
      <c r="AL1119" s="131"/>
      <c r="AM1119" s="131"/>
      <c r="AN1119" s="131"/>
      <c r="AO1119" s="131"/>
      <c r="AP1119" s="131"/>
      <c r="AQ1119" s="131"/>
      <c r="AR1119" s="131"/>
      <c r="AS1119" s="131"/>
      <c r="AT1119" s="131"/>
      <c r="AU1119" s="131"/>
      <c r="AV1119" s="131"/>
      <c r="AW1119" s="131"/>
      <c r="AX1119" s="131"/>
      <c r="AY1119" s="131"/>
      <c r="AZ1119" s="131"/>
      <c r="BA1119" s="131"/>
      <c r="BB1119" s="131"/>
      <c r="BC1119" s="131"/>
      <c r="BD1119" s="131"/>
      <c r="BE1119" s="131"/>
      <c r="BF1119" s="131"/>
    </row>
    <row r="1120" spans="25:58">
      <c r="Y1120" s="131"/>
      <c r="Z1120" s="131"/>
      <c r="AA1120" s="131"/>
      <c r="AB1120" s="131"/>
      <c r="AC1120" s="131"/>
      <c r="AD1120" s="131"/>
      <c r="AE1120" s="131"/>
      <c r="AF1120" s="131"/>
      <c r="AG1120" s="131"/>
      <c r="AH1120" s="131"/>
      <c r="AI1120" s="131"/>
      <c r="AJ1120" s="131"/>
      <c r="AK1120" s="131"/>
      <c r="AL1120" s="131"/>
      <c r="AM1120" s="131"/>
      <c r="AN1120" s="131"/>
      <c r="AO1120" s="131"/>
      <c r="AP1120" s="131"/>
      <c r="AQ1120" s="131"/>
      <c r="AR1120" s="131"/>
      <c r="AS1120" s="131"/>
      <c r="AT1120" s="131"/>
      <c r="AU1120" s="131"/>
      <c r="AV1120" s="131"/>
      <c r="AW1120" s="131"/>
      <c r="AX1120" s="131"/>
      <c r="AY1120" s="131"/>
      <c r="AZ1120" s="131"/>
      <c r="BA1120" s="131"/>
      <c r="BB1120" s="131"/>
      <c r="BC1120" s="131"/>
      <c r="BD1120" s="131"/>
      <c r="BE1120" s="131"/>
      <c r="BF1120" s="131"/>
    </row>
    <row r="1121" spans="25:58">
      <c r="Y1121" s="131"/>
      <c r="Z1121" s="131"/>
      <c r="AA1121" s="131"/>
      <c r="AB1121" s="131"/>
      <c r="AC1121" s="131"/>
      <c r="AD1121" s="131"/>
      <c r="AE1121" s="131"/>
      <c r="AF1121" s="131"/>
      <c r="AG1121" s="131"/>
      <c r="AH1121" s="131"/>
      <c r="AI1121" s="131"/>
      <c r="AJ1121" s="131"/>
      <c r="AK1121" s="131"/>
      <c r="AL1121" s="131"/>
      <c r="AM1121" s="131"/>
      <c r="AN1121" s="131"/>
      <c r="AO1121" s="131"/>
      <c r="AP1121" s="131"/>
      <c r="AQ1121" s="131"/>
      <c r="AR1121" s="131"/>
      <c r="AS1121" s="131"/>
      <c r="AT1121" s="131"/>
      <c r="AU1121" s="131"/>
      <c r="AV1121" s="131"/>
      <c r="AW1121" s="131"/>
      <c r="AX1121" s="131"/>
      <c r="AY1121" s="131"/>
      <c r="AZ1121" s="131"/>
      <c r="BA1121" s="131"/>
      <c r="BB1121" s="131"/>
      <c r="BC1121" s="131"/>
      <c r="BD1121" s="131"/>
      <c r="BE1121" s="131"/>
      <c r="BF1121" s="131"/>
    </row>
    <row r="1122" spans="25:58">
      <c r="Y1122" s="131"/>
      <c r="Z1122" s="131"/>
      <c r="AA1122" s="131"/>
      <c r="AB1122" s="131"/>
      <c r="AC1122" s="131"/>
      <c r="AD1122" s="131"/>
      <c r="AE1122" s="131"/>
      <c r="AF1122" s="131"/>
      <c r="AG1122" s="131"/>
      <c r="AH1122" s="131"/>
      <c r="AI1122" s="131"/>
      <c r="AJ1122" s="131"/>
      <c r="AK1122" s="131"/>
      <c r="AL1122" s="131"/>
      <c r="AM1122" s="131"/>
      <c r="AN1122" s="131"/>
      <c r="AO1122" s="131"/>
      <c r="AP1122" s="131"/>
      <c r="AQ1122" s="131"/>
      <c r="AR1122" s="131"/>
      <c r="AS1122" s="131"/>
      <c r="AT1122" s="131"/>
      <c r="AU1122" s="131"/>
      <c r="AV1122" s="131"/>
      <c r="AW1122" s="131"/>
      <c r="AX1122" s="131"/>
      <c r="AY1122" s="131"/>
      <c r="AZ1122" s="131"/>
      <c r="BA1122" s="131"/>
      <c r="BB1122" s="131"/>
      <c r="BC1122" s="131"/>
      <c r="BD1122" s="131"/>
      <c r="BE1122" s="131"/>
      <c r="BF1122" s="131"/>
    </row>
    <row r="1123" spans="25:58">
      <c r="Y1123" s="131"/>
      <c r="Z1123" s="131"/>
      <c r="AA1123" s="131"/>
      <c r="AB1123" s="131"/>
      <c r="AC1123" s="131"/>
      <c r="AD1123" s="131"/>
      <c r="AE1123" s="131"/>
      <c r="AF1123" s="131"/>
      <c r="AG1123" s="131"/>
      <c r="AH1123" s="131"/>
      <c r="AI1123" s="131"/>
      <c r="AJ1123" s="131"/>
      <c r="AK1123" s="131"/>
      <c r="AL1123" s="131"/>
      <c r="AM1123" s="131"/>
      <c r="AN1123" s="131"/>
      <c r="AO1123" s="131"/>
      <c r="AP1123" s="131"/>
      <c r="AQ1123" s="131"/>
      <c r="AR1123" s="131"/>
      <c r="AS1123" s="131"/>
      <c r="AT1123" s="131"/>
      <c r="AU1123" s="131"/>
      <c r="AV1123" s="131"/>
      <c r="AW1123" s="131"/>
      <c r="AX1123" s="131"/>
      <c r="AY1123" s="131"/>
      <c r="AZ1123" s="131"/>
      <c r="BA1123" s="131"/>
      <c r="BB1123" s="131"/>
      <c r="BC1123" s="131"/>
      <c r="BD1123" s="131"/>
      <c r="BE1123" s="131"/>
      <c r="BF1123" s="131"/>
    </row>
    <row r="1124" spans="25:58">
      <c r="Y1124" s="131"/>
      <c r="Z1124" s="131"/>
      <c r="AA1124" s="131"/>
      <c r="AB1124" s="131"/>
      <c r="AC1124" s="131"/>
      <c r="AD1124" s="131"/>
      <c r="AE1124" s="131"/>
      <c r="AF1124" s="131"/>
      <c r="AG1124" s="131"/>
      <c r="AH1124" s="131"/>
      <c r="AI1124" s="131"/>
      <c r="AJ1124" s="131"/>
      <c r="AK1124" s="131"/>
      <c r="AL1124" s="131"/>
      <c r="AM1124" s="131"/>
      <c r="AN1124" s="131"/>
      <c r="AO1124" s="131"/>
      <c r="AP1124" s="131"/>
      <c r="AQ1124" s="131"/>
      <c r="AR1124" s="131"/>
      <c r="AS1124" s="131"/>
      <c r="AT1124" s="131"/>
      <c r="AU1124" s="131"/>
      <c r="AV1124" s="131"/>
      <c r="AW1124" s="131"/>
      <c r="AX1124" s="131"/>
      <c r="AY1124" s="131"/>
      <c r="AZ1124" s="131"/>
      <c r="BA1124" s="131"/>
      <c r="BB1124" s="131"/>
      <c r="BC1124" s="131"/>
      <c r="BD1124" s="131"/>
      <c r="BE1124" s="131"/>
      <c r="BF1124" s="131"/>
    </row>
    <row r="1125" spans="25:58">
      <c r="Y1125" s="131"/>
      <c r="Z1125" s="131"/>
      <c r="AA1125" s="131"/>
      <c r="AB1125" s="131"/>
      <c r="AC1125" s="131"/>
      <c r="AD1125" s="131"/>
      <c r="AE1125" s="131"/>
      <c r="AF1125" s="131"/>
      <c r="AG1125" s="131"/>
      <c r="AH1125" s="131"/>
      <c r="AI1125" s="131"/>
      <c r="AJ1125" s="131"/>
      <c r="AK1125" s="131"/>
      <c r="AL1125" s="131"/>
      <c r="AM1125" s="131"/>
      <c r="AN1125" s="131"/>
      <c r="AO1125" s="131"/>
      <c r="AP1125" s="131"/>
      <c r="AQ1125" s="131"/>
      <c r="AR1125" s="131"/>
      <c r="AS1125" s="131"/>
      <c r="AT1125" s="131"/>
      <c r="AU1125" s="131"/>
      <c r="AV1125" s="131"/>
      <c r="AW1125" s="131"/>
      <c r="AX1125" s="131"/>
      <c r="AY1125" s="131"/>
      <c r="AZ1125" s="131"/>
      <c r="BA1125" s="131"/>
      <c r="BB1125" s="131"/>
      <c r="BC1125" s="131"/>
      <c r="BD1125" s="131"/>
      <c r="BE1125" s="131"/>
      <c r="BF1125" s="131"/>
    </row>
    <row r="1126" spans="25:58">
      <c r="Y1126" s="131"/>
      <c r="Z1126" s="131"/>
      <c r="AA1126" s="131"/>
      <c r="AB1126" s="131"/>
      <c r="AC1126" s="131"/>
      <c r="AD1126" s="131"/>
      <c r="AE1126" s="131"/>
      <c r="AF1126" s="131"/>
      <c r="AG1126" s="131"/>
      <c r="AH1126" s="131"/>
      <c r="AI1126" s="131"/>
      <c r="AJ1126" s="131"/>
      <c r="AK1126" s="131"/>
      <c r="AL1126" s="131"/>
      <c r="AM1126" s="131"/>
      <c r="AN1126" s="131"/>
      <c r="AO1126" s="131"/>
      <c r="AP1126" s="131"/>
      <c r="AQ1126" s="131"/>
      <c r="AR1126" s="131"/>
      <c r="AS1126" s="131"/>
      <c r="AT1126" s="131"/>
      <c r="AU1126" s="131"/>
      <c r="AV1126" s="131"/>
      <c r="AW1126" s="131"/>
      <c r="AX1126" s="131"/>
      <c r="AY1126" s="131"/>
      <c r="AZ1126" s="131"/>
      <c r="BA1126" s="131"/>
      <c r="BB1126" s="131"/>
      <c r="BC1126" s="131"/>
      <c r="BD1126" s="131"/>
      <c r="BE1126" s="131"/>
      <c r="BF1126" s="131"/>
    </row>
    <row r="1127" spans="25:58">
      <c r="Y1127" s="131"/>
      <c r="Z1127" s="131"/>
      <c r="AA1127" s="131"/>
      <c r="AB1127" s="131"/>
      <c r="AC1127" s="131"/>
      <c r="AD1127" s="131"/>
      <c r="AE1127" s="131"/>
      <c r="AF1127" s="131"/>
      <c r="AG1127" s="131"/>
      <c r="AH1127" s="131"/>
      <c r="AI1127" s="131"/>
      <c r="AJ1127" s="131"/>
      <c r="AK1127" s="131"/>
      <c r="AL1127" s="131"/>
      <c r="AM1127" s="131"/>
      <c r="AN1127" s="131"/>
      <c r="AO1127" s="131"/>
      <c r="AP1127" s="131"/>
      <c r="AQ1127" s="131"/>
      <c r="AR1127" s="131"/>
      <c r="AS1127" s="131"/>
      <c r="AT1127" s="131"/>
      <c r="AU1127" s="131"/>
      <c r="AV1127" s="131"/>
      <c r="AW1127" s="131"/>
      <c r="AX1127" s="131"/>
      <c r="AY1127" s="131"/>
      <c r="AZ1127" s="131"/>
      <c r="BA1127" s="131"/>
      <c r="BB1127" s="131"/>
      <c r="BC1127" s="131"/>
      <c r="BD1127" s="131"/>
      <c r="BE1127" s="131"/>
      <c r="BF1127" s="131"/>
    </row>
    <row r="1128" spans="25:58">
      <c r="Y1128" s="131"/>
      <c r="Z1128" s="131"/>
      <c r="AA1128" s="131"/>
      <c r="AB1128" s="131"/>
      <c r="AC1128" s="131"/>
      <c r="AD1128" s="131"/>
      <c r="AE1128" s="131"/>
      <c r="AF1128" s="131"/>
      <c r="AG1128" s="131"/>
      <c r="AH1128" s="131"/>
      <c r="AI1128" s="131"/>
      <c r="AJ1128" s="131"/>
      <c r="AK1128" s="131"/>
      <c r="AL1128" s="131"/>
      <c r="AM1128" s="131"/>
      <c r="AN1128" s="131"/>
      <c r="AO1128" s="131"/>
      <c r="AP1128" s="131"/>
      <c r="AQ1128" s="131"/>
      <c r="AR1128" s="131"/>
      <c r="AS1128" s="131"/>
      <c r="AT1128" s="131"/>
      <c r="AU1128" s="131"/>
      <c r="AV1128" s="131"/>
      <c r="AW1128" s="131"/>
      <c r="AX1128" s="131"/>
      <c r="AY1128" s="131"/>
      <c r="AZ1128" s="131"/>
      <c r="BA1128" s="131"/>
      <c r="BB1128" s="131"/>
      <c r="BC1128" s="131"/>
      <c r="BD1128" s="131"/>
      <c r="BE1128" s="131"/>
      <c r="BF1128" s="131"/>
    </row>
    <row r="1129" spans="25:58">
      <c r="Y1129" s="131"/>
      <c r="Z1129" s="131"/>
      <c r="AA1129" s="131"/>
      <c r="AB1129" s="131"/>
      <c r="AC1129" s="131"/>
      <c r="AD1129" s="131"/>
      <c r="AE1129" s="131"/>
      <c r="AF1129" s="131"/>
      <c r="AG1129" s="131"/>
      <c r="AH1129" s="131"/>
      <c r="AI1129" s="131"/>
      <c r="AJ1129" s="131"/>
      <c r="AK1129" s="131"/>
      <c r="AL1129" s="131"/>
      <c r="AM1129" s="131"/>
      <c r="AN1129" s="131"/>
      <c r="AO1129" s="131"/>
      <c r="AP1129" s="131"/>
      <c r="AQ1129" s="131"/>
      <c r="AR1129" s="131"/>
      <c r="AS1129" s="131"/>
      <c r="AT1129" s="131"/>
      <c r="AU1129" s="131"/>
      <c r="AV1129" s="131"/>
      <c r="AW1129" s="131"/>
      <c r="AX1129" s="131"/>
      <c r="AY1129" s="131"/>
      <c r="AZ1129" s="131"/>
      <c r="BA1129" s="131"/>
      <c r="BB1129" s="131"/>
      <c r="BC1129" s="131"/>
      <c r="BD1129" s="131"/>
      <c r="BE1129" s="131"/>
      <c r="BF1129" s="131"/>
    </row>
    <row r="1130" spans="25:58">
      <c r="Y1130" s="131"/>
      <c r="Z1130" s="131"/>
      <c r="AA1130" s="131"/>
      <c r="AB1130" s="131"/>
      <c r="AC1130" s="131"/>
      <c r="AD1130" s="131"/>
      <c r="AE1130" s="131"/>
      <c r="AF1130" s="131"/>
      <c r="AG1130" s="131"/>
      <c r="AH1130" s="131"/>
      <c r="AI1130" s="131"/>
      <c r="AJ1130" s="131"/>
      <c r="AK1130" s="131"/>
      <c r="AL1130" s="131"/>
      <c r="AM1130" s="131"/>
      <c r="AN1130" s="131"/>
      <c r="AO1130" s="131"/>
      <c r="AP1130" s="131"/>
      <c r="AQ1130" s="131"/>
      <c r="AR1130" s="131"/>
      <c r="AS1130" s="131"/>
      <c r="AT1130" s="131"/>
      <c r="AU1130" s="131"/>
      <c r="AV1130" s="131"/>
      <c r="AW1130" s="131"/>
      <c r="AX1130" s="131"/>
      <c r="AY1130" s="131"/>
      <c r="AZ1130" s="131"/>
      <c r="BA1130" s="131"/>
      <c r="BB1130" s="131"/>
      <c r="BC1130" s="131"/>
      <c r="BD1130" s="131"/>
      <c r="BE1130" s="131"/>
      <c r="BF1130" s="131"/>
    </row>
    <row r="1131" spans="25:58">
      <c r="Y1131" s="131"/>
      <c r="Z1131" s="131"/>
      <c r="AA1131" s="131"/>
      <c r="AB1131" s="131"/>
      <c r="AC1131" s="131"/>
      <c r="AD1131" s="131"/>
      <c r="AE1131" s="131"/>
      <c r="AF1131" s="131"/>
      <c r="AG1131" s="131"/>
      <c r="AH1131" s="131"/>
      <c r="AI1131" s="131"/>
      <c r="AJ1131" s="131"/>
      <c r="AK1131" s="131"/>
      <c r="AL1131" s="131"/>
      <c r="AM1131" s="131"/>
      <c r="AN1131" s="131"/>
      <c r="AO1131" s="131"/>
      <c r="AP1131" s="131"/>
      <c r="AQ1131" s="131"/>
      <c r="AR1131" s="131"/>
      <c r="AS1131" s="131"/>
      <c r="AT1131" s="131"/>
      <c r="AU1131" s="131"/>
      <c r="AV1131" s="131"/>
      <c r="AW1131" s="131"/>
      <c r="AX1131" s="131"/>
      <c r="AY1131" s="131"/>
      <c r="AZ1131" s="131"/>
      <c r="BA1131" s="131"/>
      <c r="BB1131" s="131"/>
      <c r="BC1131" s="131"/>
      <c r="BD1131" s="131"/>
      <c r="BE1131" s="131"/>
      <c r="BF1131" s="131"/>
    </row>
    <row r="1132" spans="25:58">
      <c r="Y1132" s="131"/>
      <c r="Z1132" s="131"/>
      <c r="AA1132" s="131"/>
      <c r="AB1132" s="131"/>
      <c r="AC1132" s="131"/>
      <c r="AD1132" s="131"/>
      <c r="AE1132" s="131"/>
      <c r="AF1132" s="131"/>
      <c r="AG1132" s="131"/>
      <c r="AH1132" s="131"/>
      <c r="AI1132" s="131"/>
      <c r="AJ1132" s="131"/>
      <c r="AK1132" s="131"/>
      <c r="AL1132" s="131"/>
      <c r="AM1132" s="131"/>
      <c r="AN1132" s="131"/>
      <c r="AO1132" s="131"/>
      <c r="AP1132" s="131"/>
      <c r="AQ1132" s="131"/>
      <c r="AR1132" s="131"/>
      <c r="AS1132" s="131"/>
      <c r="AT1132" s="131"/>
      <c r="AU1132" s="131"/>
      <c r="AV1132" s="131"/>
      <c r="AW1132" s="131"/>
      <c r="AX1132" s="131"/>
      <c r="AY1132" s="131"/>
      <c r="AZ1132" s="131"/>
      <c r="BA1132" s="131"/>
      <c r="BB1132" s="131"/>
      <c r="BC1132" s="131"/>
      <c r="BD1132" s="131"/>
      <c r="BE1132" s="131"/>
      <c r="BF1132" s="131"/>
    </row>
    <row r="1133" spans="25:58">
      <c r="Y1133" s="131"/>
      <c r="Z1133" s="131"/>
      <c r="AA1133" s="131"/>
      <c r="AB1133" s="131"/>
      <c r="AC1133" s="131"/>
      <c r="AD1133" s="131"/>
      <c r="AE1133" s="131"/>
      <c r="AF1133" s="131"/>
      <c r="AG1133" s="131"/>
      <c r="AH1133" s="131"/>
      <c r="AI1133" s="131"/>
      <c r="AJ1133" s="131"/>
      <c r="AK1133" s="131"/>
      <c r="AL1133" s="131"/>
      <c r="AM1133" s="131"/>
      <c r="AN1133" s="131"/>
      <c r="AO1133" s="131"/>
      <c r="AP1133" s="131"/>
      <c r="AQ1133" s="131"/>
      <c r="AR1133" s="131"/>
      <c r="AS1133" s="131"/>
      <c r="AT1133" s="131"/>
      <c r="AU1133" s="131"/>
      <c r="AV1133" s="131"/>
      <c r="AW1133" s="131"/>
      <c r="AX1133" s="131"/>
      <c r="AY1133" s="131"/>
      <c r="AZ1133" s="131"/>
      <c r="BA1133" s="131"/>
      <c r="BB1133" s="131"/>
      <c r="BC1133" s="131"/>
      <c r="BD1133" s="131"/>
      <c r="BE1133" s="131"/>
      <c r="BF1133" s="131"/>
    </row>
    <row r="1134" spans="25:58">
      <c r="Y1134" s="131"/>
      <c r="Z1134" s="131"/>
      <c r="AA1134" s="131"/>
      <c r="AB1134" s="131"/>
      <c r="AC1134" s="131"/>
      <c r="AD1134" s="131"/>
      <c r="AE1134" s="131"/>
      <c r="AF1134" s="131"/>
      <c r="AG1134" s="131"/>
      <c r="AH1134" s="131"/>
      <c r="AI1134" s="131"/>
      <c r="AJ1134" s="131"/>
      <c r="AK1134" s="131"/>
      <c r="AL1134" s="131"/>
      <c r="AM1134" s="131"/>
      <c r="AN1134" s="131"/>
      <c r="AO1134" s="131"/>
      <c r="AP1134" s="131"/>
      <c r="AQ1134" s="131"/>
      <c r="AR1134" s="131"/>
      <c r="AS1134" s="131"/>
      <c r="AT1134" s="131"/>
      <c r="AU1134" s="131"/>
      <c r="AV1134" s="131"/>
      <c r="AW1134" s="131"/>
      <c r="AX1134" s="131"/>
      <c r="AY1134" s="131"/>
      <c r="AZ1134" s="131"/>
      <c r="BA1134" s="131"/>
      <c r="BB1134" s="131"/>
      <c r="BC1134" s="131"/>
      <c r="BD1134" s="131"/>
      <c r="BE1134" s="131"/>
      <c r="BF1134" s="131"/>
    </row>
    <row r="1135" spans="25:58">
      <c r="Y1135" s="131"/>
      <c r="Z1135" s="131"/>
      <c r="AA1135" s="131"/>
      <c r="AB1135" s="131"/>
      <c r="AC1135" s="131"/>
      <c r="AD1135" s="131"/>
      <c r="AE1135" s="131"/>
      <c r="AF1135" s="131"/>
      <c r="AG1135" s="131"/>
      <c r="AH1135" s="131"/>
      <c r="AI1135" s="131"/>
      <c r="AJ1135" s="131"/>
      <c r="AK1135" s="131"/>
      <c r="AL1135" s="131"/>
      <c r="AM1135" s="131"/>
      <c r="AN1135" s="131"/>
      <c r="AO1135" s="131"/>
      <c r="AP1135" s="131"/>
      <c r="AQ1135" s="131"/>
      <c r="AR1135" s="131"/>
      <c r="AS1135" s="131"/>
      <c r="AT1135" s="131"/>
      <c r="AU1135" s="131"/>
      <c r="AV1135" s="131"/>
      <c r="AW1135" s="131"/>
      <c r="AX1135" s="131"/>
      <c r="AY1135" s="131"/>
      <c r="AZ1135" s="131"/>
      <c r="BA1135" s="131"/>
      <c r="BB1135" s="131"/>
      <c r="BC1135" s="131"/>
      <c r="BD1135" s="131"/>
      <c r="BE1135" s="131"/>
      <c r="BF1135" s="131"/>
    </row>
    <row r="1136" spans="25:58">
      <c r="Y1136" s="131"/>
      <c r="Z1136" s="131"/>
      <c r="AA1136" s="131"/>
      <c r="AB1136" s="131"/>
      <c r="AC1136" s="131"/>
      <c r="AD1136" s="131"/>
      <c r="AE1136" s="131"/>
      <c r="AF1136" s="131"/>
      <c r="AG1136" s="131"/>
      <c r="AH1136" s="131"/>
      <c r="AI1136" s="131"/>
      <c r="AJ1136" s="131"/>
      <c r="AK1136" s="131"/>
      <c r="AL1136" s="131"/>
      <c r="AM1136" s="131"/>
      <c r="AN1136" s="131"/>
      <c r="AO1136" s="131"/>
      <c r="AP1136" s="131"/>
      <c r="AQ1136" s="131"/>
      <c r="AR1136" s="131"/>
      <c r="AS1136" s="131"/>
      <c r="AT1136" s="131"/>
      <c r="AU1136" s="131"/>
      <c r="AV1136" s="131"/>
      <c r="AW1136" s="131"/>
      <c r="AX1136" s="131"/>
      <c r="AY1136" s="131"/>
      <c r="AZ1136" s="131"/>
      <c r="BA1136" s="131"/>
      <c r="BB1136" s="131"/>
      <c r="BC1136" s="131"/>
      <c r="BD1136" s="131"/>
      <c r="BE1136" s="131"/>
      <c r="BF1136" s="131"/>
    </row>
    <row r="1137" spans="25:58">
      <c r="Y1137" s="131"/>
      <c r="Z1137" s="131"/>
      <c r="AA1137" s="131"/>
      <c r="AB1137" s="131"/>
      <c r="AC1137" s="131"/>
      <c r="AD1137" s="131"/>
      <c r="AE1137" s="131"/>
      <c r="AF1137" s="131"/>
      <c r="AG1137" s="131"/>
      <c r="AH1137" s="131"/>
      <c r="AI1137" s="131"/>
      <c r="AJ1137" s="131"/>
      <c r="AK1137" s="131"/>
      <c r="AL1137" s="131"/>
      <c r="AM1137" s="131"/>
      <c r="AN1137" s="131"/>
      <c r="AO1137" s="131"/>
      <c r="AP1137" s="131"/>
      <c r="AQ1137" s="131"/>
      <c r="AR1137" s="131"/>
      <c r="AS1137" s="131"/>
      <c r="AT1137" s="131"/>
      <c r="AU1137" s="131"/>
      <c r="AV1137" s="131"/>
      <c r="AW1137" s="131"/>
      <c r="AX1137" s="131"/>
      <c r="AY1137" s="131"/>
      <c r="AZ1137" s="131"/>
      <c r="BA1137" s="131"/>
      <c r="BB1137" s="131"/>
      <c r="BC1137" s="131"/>
      <c r="BD1137" s="131"/>
      <c r="BE1137" s="131"/>
      <c r="BF1137" s="131"/>
    </row>
    <row r="1138" spans="25:58">
      <c r="Y1138" s="131"/>
      <c r="Z1138" s="131"/>
      <c r="AA1138" s="131"/>
      <c r="AB1138" s="131"/>
      <c r="AC1138" s="131"/>
      <c r="AD1138" s="131"/>
      <c r="AE1138" s="131"/>
      <c r="AF1138" s="131"/>
      <c r="AG1138" s="131"/>
      <c r="AH1138" s="131"/>
      <c r="AI1138" s="131"/>
      <c r="AJ1138" s="131"/>
      <c r="AK1138" s="131"/>
      <c r="AL1138" s="131"/>
      <c r="AM1138" s="131"/>
      <c r="AN1138" s="131"/>
      <c r="AO1138" s="131"/>
      <c r="AP1138" s="131"/>
      <c r="AQ1138" s="131"/>
      <c r="AR1138" s="131"/>
      <c r="AS1138" s="131"/>
      <c r="AT1138" s="131"/>
      <c r="AU1138" s="131"/>
      <c r="AV1138" s="131"/>
      <c r="AW1138" s="131"/>
      <c r="AX1138" s="131"/>
      <c r="AY1138" s="131"/>
      <c r="AZ1138" s="131"/>
      <c r="BA1138" s="131"/>
      <c r="BB1138" s="131"/>
      <c r="BC1138" s="131"/>
      <c r="BD1138" s="131"/>
      <c r="BE1138" s="131"/>
      <c r="BF1138" s="131"/>
    </row>
    <row r="1139" spans="25:58">
      <c r="Y1139" s="131"/>
      <c r="Z1139" s="131"/>
      <c r="AA1139" s="131"/>
      <c r="AB1139" s="131"/>
      <c r="AC1139" s="131"/>
      <c r="AD1139" s="131"/>
      <c r="AE1139" s="131"/>
      <c r="AF1139" s="131"/>
      <c r="AG1139" s="131"/>
      <c r="AH1139" s="131"/>
      <c r="AI1139" s="131"/>
      <c r="AJ1139" s="131"/>
      <c r="AK1139" s="131"/>
      <c r="AL1139" s="131"/>
      <c r="AM1139" s="131"/>
      <c r="AN1139" s="131"/>
      <c r="AO1139" s="131"/>
      <c r="AP1139" s="131"/>
      <c r="AQ1139" s="131"/>
      <c r="AR1139" s="131"/>
      <c r="AS1139" s="131"/>
      <c r="AT1139" s="131"/>
      <c r="AU1139" s="131"/>
      <c r="AV1139" s="131"/>
      <c r="AW1139" s="131"/>
      <c r="AX1139" s="131"/>
      <c r="AY1139" s="131"/>
      <c r="AZ1139" s="131"/>
      <c r="BA1139" s="131"/>
      <c r="BB1139" s="131"/>
      <c r="BC1139" s="131"/>
      <c r="BD1139" s="131"/>
      <c r="BE1139" s="131"/>
      <c r="BF1139" s="131"/>
    </row>
    <row r="1140" spans="25:58">
      <c r="Y1140" s="131"/>
      <c r="Z1140" s="131"/>
      <c r="AA1140" s="131"/>
      <c r="AB1140" s="131"/>
      <c r="AC1140" s="131"/>
      <c r="AD1140" s="131"/>
      <c r="AE1140" s="131"/>
      <c r="AF1140" s="131"/>
      <c r="AG1140" s="131"/>
      <c r="AH1140" s="131"/>
      <c r="AI1140" s="131"/>
      <c r="AJ1140" s="131"/>
      <c r="AK1140" s="131"/>
      <c r="AL1140" s="131"/>
      <c r="AM1140" s="131"/>
      <c r="AN1140" s="131"/>
      <c r="AO1140" s="131"/>
      <c r="AP1140" s="131"/>
      <c r="AQ1140" s="131"/>
      <c r="AR1140" s="131"/>
      <c r="AS1140" s="131"/>
      <c r="AT1140" s="131"/>
      <c r="AU1140" s="131"/>
      <c r="AV1140" s="131"/>
      <c r="AW1140" s="131"/>
      <c r="AX1140" s="131"/>
      <c r="AY1140" s="131"/>
      <c r="AZ1140" s="131"/>
      <c r="BA1140" s="131"/>
      <c r="BB1140" s="131"/>
      <c r="BC1140" s="131"/>
      <c r="BD1140" s="131"/>
      <c r="BE1140" s="131"/>
      <c r="BF1140" s="131"/>
    </row>
    <row r="1141" spans="25:58">
      <c r="Y1141" s="131"/>
      <c r="Z1141" s="131"/>
      <c r="AA1141" s="131"/>
      <c r="AB1141" s="131"/>
      <c r="AC1141" s="131"/>
      <c r="AD1141" s="131"/>
      <c r="AE1141" s="131"/>
      <c r="AF1141" s="131"/>
      <c r="AG1141" s="131"/>
      <c r="AH1141" s="131"/>
      <c r="AI1141" s="131"/>
      <c r="AJ1141" s="131"/>
      <c r="AK1141" s="131"/>
      <c r="AL1141" s="131"/>
      <c r="AM1141" s="131"/>
      <c r="AN1141" s="131"/>
      <c r="AO1141" s="131"/>
      <c r="AP1141" s="131"/>
      <c r="AQ1141" s="131"/>
      <c r="AR1141" s="131"/>
      <c r="AS1141" s="131"/>
      <c r="AT1141" s="131"/>
      <c r="AU1141" s="131"/>
      <c r="AV1141" s="131"/>
      <c r="AW1141" s="131"/>
      <c r="AX1141" s="131"/>
      <c r="AY1141" s="131"/>
      <c r="AZ1141" s="131"/>
      <c r="BA1141" s="131"/>
      <c r="BB1141" s="131"/>
      <c r="BC1141" s="131"/>
      <c r="BD1141" s="131"/>
      <c r="BE1141" s="131"/>
      <c r="BF1141" s="131"/>
    </row>
    <row r="1142" spans="25:58">
      <c r="Y1142" s="131"/>
      <c r="Z1142" s="131"/>
      <c r="AA1142" s="131"/>
      <c r="AB1142" s="131"/>
      <c r="AC1142" s="131"/>
      <c r="AD1142" s="131"/>
      <c r="AE1142" s="131"/>
      <c r="AF1142" s="131"/>
      <c r="AG1142" s="131"/>
      <c r="AH1142" s="131"/>
      <c r="AI1142" s="131"/>
      <c r="AJ1142" s="131"/>
      <c r="AK1142" s="131"/>
      <c r="AL1142" s="131"/>
      <c r="AM1142" s="131"/>
      <c r="AN1142" s="131"/>
      <c r="AO1142" s="131"/>
      <c r="AP1142" s="131"/>
      <c r="AQ1142" s="131"/>
      <c r="AR1142" s="131"/>
      <c r="AS1142" s="131"/>
      <c r="AT1142" s="131"/>
      <c r="AU1142" s="131"/>
      <c r="AV1142" s="131"/>
      <c r="AW1142" s="131"/>
      <c r="AX1142" s="131"/>
      <c r="AY1142" s="131"/>
      <c r="AZ1142" s="131"/>
      <c r="BA1142" s="131"/>
      <c r="BB1142" s="131"/>
      <c r="BC1142" s="131"/>
      <c r="BD1142" s="131"/>
      <c r="BE1142" s="131"/>
      <c r="BF1142" s="131"/>
    </row>
    <row r="1143" spans="25:58">
      <c r="Y1143" s="131"/>
      <c r="Z1143" s="131"/>
      <c r="AA1143" s="131"/>
      <c r="AB1143" s="131"/>
      <c r="AC1143" s="131"/>
      <c r="AD1143" s="131"/>
      <c r="AE1143" s="131"/>
      <c r="AF1143" s="131"/>
      <c r="AG1143" s="131"/>
      <c r="AH1143" s="131"/>
      <c r="AI1143" s="131"/>
      <c r="AJ1143" s="131"/>
      <c r="AK1143" s="131"/>
      <c r="AL1143" s="131"/>
      <c r="AM1143" s="131"/>
      <c r="AN1143" s="131"/>
      <c r="AO1143" s="131"/>
      <c r="AP1143" s="131"/>
      <c r="AQ1143" s="131"/>
      <c r="AR1143" s="131"/>
      <c r="AS1143" s="131"/>
      <c r="AT1143" s="131"/>
      <c r="AU1143" s="131"/>
      <c r="AV1143" s="131"/>
      <c r="AW1143" s="131"/>
      <c r="AX1143" s="131"/>
      <c r="AY1143" s="131"/>
      <c r="AZ1143" s="131"/>
      <c r="BA1143" s="131"/>
      <c r="BB1143" s="131"/>
      <c r="BC1143" s="131"/>
      <c r="BD1143" s="131"/>
      <c r="BE1143" s="131"/>
      <c r="BF1143" s="131"/>
    </row>
    <row r="1144" spans="25:58">
      <c r="Y1144" s="131"/>
      <c r="Z1144" s="131"/>
      <c r="AA1144" s="131"/>
      <c r="AB1144" s="131"/>
      <c r="AC1144" s="131"/>
      <c r="AD1144" s="131"/>
      <c r="AE1144" s="131"/>
      <c r="AF1144" s="131"/>
      <c r="AG1144" s="131"/>
      <c r="AH1144" s="131"/>
      <c r="AI1144" s="131"/>
      <c r="AJ1144" s="131"/>
      <c r="AK1144" s="131"/>
      <c r="AL1144" s="131"/>
      <c r="AM1144" s="131"/>
      <c r="AN1144" s="131"/>
      <c r="AO1144" s="131"/>
      <c r="AP1144" s="131"/>
      <c r="AQ1144" s="131"/>
      <c r="AR1144" s="131"/>
      <c r="AS1144" s="131"/>
      <c r="AT1144" s="131"/>
      <c r="AU1144" s="131"/>
      <c r="AV1144" s="131"/>
      <c r="AW1144" s="131"/>
      <c r="AX1144" s="131"/>
      <c r="AY1144" s="131"/>
      <c r="AZ1144" s="131"/>
      <c r="BA1144" s="131"/>
      <c r="BB1144" s="131"/>
      <c r="BC1144" s="131"/>
      <c r="BD1144" s="131"/>
      <c r="BE1144" s="131"/>
      <c r="BF1144" s="131"/>
    </row>
    <row r="1145" spans="25:58">
      <c r="Y1145" s="131"/>
      <c r="Z1145" s="131"/>
      <c r="AA1145" s="131"/>
      <c r="AB1145" s="131"/>
      <c r="AC1145" s="131"/>
      <c r="AD1145" s="131"/>
      <c r="AE1145" s="131"/>
      <c r="AF1145" s="131"/>
      <c r="AG1145" s="131"/>
      <c r="AH1145" s="131"/>
      <c r="AI1145" s="131"/>
      <c r="AJ1145" s="131"/>
      <c r="AK1145" s="131"/>
      <c r="AL1145" s="131"/>
      <c r="AM1145" s="131"/>
      <c r="AN1145" s="131"/>
      <c r="AO1145" s="131"/>
      <c r="AP1145" s="131"/>
      <c r="AQ1145" s="131"/>
      <c r="AR1145" s="131"/>
      <c r="AS1145" s="131"/>
      <c r="AT1145" s="131"/>
      <c r="AU1145" s="131"/>
      <c r="AV1145" s="131"/>
      <c r="AW1145" s="131"/>
      <c r="AX1145" s="131"/>
      <c r="AY1145" s="131"/>
      <c r="AZ1145" s="131"/>
      <c r="BA1145" s="131"/>
      <c r="BB1145" s="131"/>
      <c r="BC1145" s="131"/>
      <c r="BD1145" s="131"/>
      <c r="BE1145" s="131"/>
      <c r="BF1145" s="131"/>
    </row>
    <row r="1146" spans="25:58">
      <c r="Y1146" s="131"/>
      <c r="Z1146" s="131"/>
      <c r="AA1146" s="131"/>
      <c r="AB1146" s="131"/>
      <c r="AC1146" s="131"/>
      <c r="AD1146" s="131"/>
      <c r="AE1146" s="131"/>
      <c r="AF1146" s="131"/>
      <c r="AG1146" s="131"/>
      <c r="AH1146" s="131"/>
      <c r="AI1146" s="131"/>
      <c r="AJ1146" s="131"/>
      <c r="AK1146" s="131"/>
      <c r="AL1146" s="131"/>
      <c r="AM1146" s="131"/>
      <c r="AN1146" s="131"/>
      <c r="AO1146" s="131"/>
      <c r="AP1146" s="131"/>
      <c r="AQ1146" s="131"/>
      <c r="AR1146" s="131"/>
      <c r="AS1146" s="131"/>
      <c r="AT1146" s="131"/>
      <c r="AU1146" s="131"/>
      <c r="AV1146" s="131"/>
      <c r="AW1146" s="131"/>
      <c r="AX1146" s="131"/>
      <c r="AY1146" s="131"/>
      <c r="AZ1146" s="131"/>
      <c r="BA1146" s="131"/>
      <c r="BB1146" s="131"/>
      <c r="BC1146" s="131"/>
      <c r="BD1146" s="131"/>
      <c r="BE1146" s="131"/>
      <c r="BF1146" s="131"/>
    </row>
    <row r="1147" spans="25:58">
      <c r="Y1147" s="131"/>
      <c r="Z1147" s="131"/>
      <c r="AA1147" s="131"/>
      <c r="AB1147" s="131"/>
      <c r="AC1147" s="131"/>
      <c r="AD1147" s="131"/>
      <c r="AE1147" s="131"/>
      <c r="AF1147" s="131"/>
      <c r="AG1147" s="131"/>
      <c r="AH1147" s="131"/>
      <c r="AI1147" s="131"/>
      <c r="AJ1147" s="131"/>
      <c r="AK1147" s="131"/>
      <c r="AL1147" s="131"/>
      <c r="AM1147" s="131"/>
      <c r="AN1147" s="131"/>
      <c r="AO1147" s="131"/>
      <c r="AP1147" s="131"/>
      <c r="AQ1147" s="131"/>
      <c r="AR1147" s="131"/>
      <c r="AS1147" s="131"/>
      <c r="AT1147" s="131"/>
      <c r="AU1147" s="131"/>
      <c r="AV1147" s="131"/>
      <c r="AW1147" s="131"/>
      <c r="AX1147" s="131"/>
      <c r="AY1147" s="131"/>
      <c r="AZ1147" s="131"/>
      <c r="BA1147" s="131"/>
      <c r="BB1147" s="131"/>
      <c r="BC1147" s="131"/>
      <c r="BD1147" s="131"/>
      <c r="BE1147" s="131"/>
      <c r="BF1147" s="131"/>
    </row>
    <row r="1148" spans="25:58">
      <c r="Y1148" s="131"/>
      <c r="Z1148" s="131"/>
      <c r="AA1148" s="131"/>
      <c r="AB1148" s="131"/>
      <c r="AC1148" s="131"/>
      <c r="AD1148" s="131"/>
      <c r="AE1148" s="131"/>
      <c r="AF1148" s="131"/>
      <c r="AG1148" s="131"/>
      <c r="AH1148" s="131"/>
      <c r="AI1148" s="131"/>
      <c r="AJ1148" s="131"/>
      <c r="AK1148" s="131"/>
      <c r="AL1148" s="131"/>
      <c r="AM1148" s="131"/>
      <c r="AN1148" s="131"/>
      <c r="AO1148" s="131"/>
      <c r="AP1148" s="131"/>
      <c r="AQ1148" s="131"/>
      <c r="AR1148" s="131"/>
      <c r="AS1148" s="131"/>
      <c r="AT1148" s="131"/>
      <c r="AU1148" s="131"/>
      <c r="AV1148" s="131"/>
      <c r="AW1148" s="131"/>
      <c r="AX1148" s="131"/>
      <c r="AY1148" s="131"/>
      <c r="AZ1148" s="131"/>
      <c r="BA1148" s="131"/>
      <c r="BB1148" s="131"/>
      <c r="BC1148" s="131"/>
      <c r="BD1148" s="131"/>
      <c r="BE1148" s="131"/>
      <c r="BF1148" s="131"/>
    </row>
    <row r="1149" spans="25:58">
      <c r="Y1149" s="131"/>
      <c r="Z1149" s="131"/>
      <c r="AA1149" s="131"/>
      <c r="AB1149" s="131"/>
      <c r="AC1149" s="131"/>
      <c r="AD1149" s="131"/>
      <c r="AE1149" s="131"/>
      <c r="AF1149" s="131"/>
      <c r="AG1149" s="131"/>
      <c r="AH1149" s="131"/>
      <c r="AI1149" s="131"/>
      <c r="AJ1149" s="131"/>
      <c r="AK1149" s="131"/>
      <c r="AL1149" s="131"/>
      <c r="AM1149" s="131"/>
      <c r="AN1149" s="131"/>
      <c r="AO1149" s="131"/>
      <c r="AP1149" s="131"/>
      <c r="AQ1149" s="131"/>
      <c r="AR1149" s="131"/>
      <c r="AS1149" s="131"/>
      <c r="AT1149" s="131"/>
      <c r="AU1149" s="131"/>
      <c r="AV1149" s="131"/>
      <c r="AW1149" s="131"/>
      <c r="AX1149" s="131"/>
      <c r="AY1149" s="131"/>
      <c r="AZ1149" s="131"/>
      <c r="BA1149" s="131"/>
      <c r="BB1149" s="131"/>
      <c r="BC1149" s="131"/>
      <c r="BD1149" s="131"/>
      <c r="BE1149" s="131"/>
      <c r="BF1149" s="131"/>
    </row>
    <row r="1150" spans="25:58">
      <c r="Y1150" s="131"/>
      <c r="Z1150" s="131"/>
      <c r="AA1150" s="131"/>
      <c r="AB1150" s="131"/>
      <c r="AC1150" s="131"/>
      <c r="AD1150" s="131"/>
      <c r="AE1150" s="131"/>
      <c r="AF1150" s="131"/>
      <c r="AG1150" s="131"/>
      <c r="AH1150" s="131"/>
      <c r="AI1150" s="131"/>
      <c r="AJ1150" s="131"/>
      <c r="AK1150" s="131"/>
      <c r="AL1150" s="131"/>
      <c r="AM1150" s="131"/>
      <c r="AN1150" s="131"/>
      <c r="AO1150" s="131"/>
      <c r="AP1150" s="131"/>
      <c r="AQ1150" s="131"/>
      <c r="AR1150" s="131"/>
      <c r="AS1150" s="131"/>
      <c r="AT1150" s="131"/>
      <c r="AU1150" s="131"/>
      <c r="AV1150" s="131"/>
      <c r="AW1150" s="131"/>
      <c r="AX1150" s="131"/>
      <c r="AY1150" s="131"/>
      <c r="AZ1150" s="131"/>
      <c r="BA1150" s="131"/>
      <c r="BB1150" s="131"/>
      <c r="BC1150" s="131"/>
      <c r="BD1150" s="131"/>
      <c r="BE1150" s="131"/>
      <c r="BF1150" s="131"/>
    </row>
    <row r="1151" spans="25:58">
      <c r="Y1151" s="131"/>
      <c r="Z1151" s="131"/>
      <c r="AA1151" s="131"/>
      <c r="AB1151" s="131"/>
      <c r="AC1151" s="131"/>
      <c r="AD1151" s="131"/>
      <c r="AE1151" s="131"/>
      <c r="AF1151" s="131"/>
      <c r="AG1151" s="131"/>
      <c r="AH1151" s="131"/>
      <c r="AI1151" s="131"/>
      <c r="AJ1151" s="131"/>
      <c r="AK1151" s="131"/>
      <c r="AL1151" s="131"/>
      <c r="AM1151" s="131"/>
      <c r="AN1151" s="131"/>
      <c r="AO1151" s="131"/>
      <c r="AP1151" s="131"/>
      <c r="AQ1151" s="131"/>
      <c r="AR1151" s="131"/>
      <c r="AS1151" s="131"/>
      <c r="AT1151" s="131"/>
      <c r="AU1151" s="131"/>
      <c r="AV1151" s="131"/>
      <c r="AW1151" s="131"/>
      <c r="AX1151" s="131"/>
      <c r="AY1151" s="131"/>
      <c r="AZ1151" s="131"/>
      <c r="BA1151" s="131"/>
      <c r="BB1151" s="131"/>
      <c r="BC1151" s="131"/>
      <c r="BD1151" s="131"/>
      <c r="BE1151" s="131"/>
      <c r="BF1151" s="131"/>
    </row>
    <row r="1152" spans="25:58">
      <c r="Y1152" s="131"/>
      <c r="Z1152" s="131"/>
      <c r="AA1152" s="131"/>
      <c r="AB1152" s="131"/>
      <c r="AC1152" s="131"/>
      <c r="AD1152" s="131"/>
      <c r="AE1152" s="131"/>
      <c r="AF1152" s="131"/>
      <c r="AG1152" s="131"/>
      <c r="AH1152" s="131"/>
      <c r="AI1152" s="131"/>
      <c r="AJ1152" s="131"/>
      <c r="AK1152" s="131"/>
      <c r="AL1152" s="131"/>
      <c r="AM1152" s="131"/>
      <c r="AN1152" s="131"/>
      <c r="AO1152" s="131"/>
      <c r="AP1152" s="131"/>
      <c r="AQ1152" s="131"/>
      <c r="AR1152" s="131"/>
      <c r="AS1152" s="131"/>
      <c r="AT1152" s="131"/>
      <c r="AU1152" s="131"/>
      <c r="AV1152" s="131"/>
      <c r="AW1152" s="131"/>
      <c r="AX1152" s="131"/>
      <c r="AY1152" s="131"/>
      <c r="AZ1152" s="131"/>
      <c r="BA1152" s="131"/>
      <c r="BB1152" s="131"/>
      <c r="BC1152" s="131"/>
      <c r="BD1152" s="131"/>
      <c r="BE1152" s="131"/>
      <c r="BF1152" s="131"/>
    </row>
    <row r="1153" spans="25:58">
      <c r="Y1153" s="131"/>
      <c r="Z1153" s="131"/>
      <c r="AA1153" s="131"/>
      <c r="AB1153" s="131"/>
      <c r="AC1153" s="131"/>
      <c r="AD1153" s="131"/>
      <c r="AE1153" s="131"/>
      <c r="AF1153" s="131"/>
      <c r="AG1153" s="131"/>
      <c r="AH1153" s="131"/>
      <c r="AI1153" s="131"/>
      <c r="AJ1153" s="131"/>
      <c r="AK1153" s="131"/>
      <c r="AL1153" s="131"/>
      <c r="AM1153" s="131"/>
      <c r="AN1153" s="131"/>
      <c r="AO1153" s="131"/>
      <c r="AP1153" s="131"/>
      <c r="AQ1153" s="131"/>
      <c r="AR1153" s="131"/>
      <c r="AS1153" s="131"/>
      <c r="AT1153" s="131"/>
      <c r="AU1153" s="131"/>
      <c r="AV1153" s="131"/>
      <c r="AW1153" s="131"/>
      <c r="AX1153" s="131"/>
      <c r="AY1153" s="131"/>
      <c r="AZ1153" s="131"/>
      <c r="BA1153" s="131"/>
      <c r="BB1153" s="131"/>
      <c r="BC1153" s="131"/>
      <c r="BD1153" s="131"/>
      <c r="BE1153" s="131"/>
      <c r="BF1153" s="131"/>
    </row>
    <row r="1154" spans="25:58">
      <c r="Y1154" s="131"/>
      <c r="Z1154" s="131"/>
      <c r="AA1154" s="131"/>
      <c r="AB1154" s="131"/>
      <c r="AC1154" s="131"/>
      <c r="AD1154" s="131"/>
      <c r="AE1154" s="131"/>
      <c r="AF1154" s="131"/>
      <c r="AG1154" s="131"/>
      <c r="AH1154" s="131"/>
      <c r="AI1154" s="131"/>
      <c r="AJ1154" s="131"/>
      <c r="AK1154" s="131"/>
      <c r="AL1154" s="131"/>
      <c r="AM1154" s="131"/>
      <c r="AN1154" s="131"/>
      <c r="AO1154" s="131"/>
      <c r="AP1154" s="131"/>
      <c r="AQ1154" s="131"/>
      <c r="AR1154" s="131"/>
      <c r="AS1154" s="131"/>
      <c r="AT1154" s="131"/>
      <c r="AU1154" s="131"/>
      <c r="AV1154" s="131"/>
      <c r="AW1154" s="131"/>
      <c r="AX1154" s="131"/>
      <c r="AY1154" s="131"/>
      <c r="AZ1154" s="131"/>
      <c r="BA1154" s="131"/>
      <c r="BB1154" s="131"/>
      <c r="BC1154" s="131"/>
      <c r="BD1154" s="131"/>
      <c r="BE1154" s="131"/>
      <c r="BF1154" s="131"/>
    </row>
    <row r="1155" spans="25:58">
      <c r="Y1155" s="131"/>
      <c r="Z1155" s="131"/>
      <c r="AA1155" s="131"/>
      <c r="AB1155" s="131"/>
      <c r="AC1155" s="131"/>
      <c r="AD1155" s="131"/>
      <c r="AE1155" s="131"/>
      <c r="AF1155" s="131"/>
      <c r="AG1155" s="131"/>
      <c r="AH1155" s="131"/>
      <c r="AI1155" s="131"/>
      <c r="AJ1155" s="131"/>
      <c r="AK1155" s="131"/>
      <c r="AL1155" s="131"/>
      <c r="AM1155" s="131"/>
      <c r="AN1155" s="131"/>
      <c r="AO1155" s="131"/>
      <c r="AP1155" s="131"/>
      <c r="AQ1155" s="131"/>
      <c r="AR1155" s="131"/>
      <c r="AS1155" s="131"/>
      <c r="AT1155" s="131"/>
      <c r="AU1155" s="131"/>
      <c r="AV1155" s="131"/>
      <c r="AW1155" s="131"/>
      <c r="AX1155" s="131"/>
      <c r="AY1155" s="131"/>
      <c r="AZ1155" s="131"/>
      <c r="BA1155" s="131"/>
      <c r="BB1155" s="131"/>
      <c r="BC1155" s="131"/>
      <c r="BD1155" s="131"/>
      <c r="BE1155" s="131"/>
      <c r="BF1155" s="131"/>
    </row>
    <row r="1156" spans="25:58">
      <c r="Y1156" s="131"/>
      <c r="Z1156" s="131"/>
      <c r="AA1156" s="131"/>
      <c r="AB1156" s="131"/>
      <c r="AC1156" s="131"/>
      <c r="AD1156" s="131"/>
      <c r="AE1156" s="131"/>
      <c r="AF1156" s="131"/>
      <c r="AG1156" s="131"/>
      <c r="AH1156" s="131"/>
      <c r="AI1156" s="131"/>
      <c r="AJ1156" s="131"/>
      <c r="AK1156" s="131"/>
      <c r="AL1156" s="131"/>
      <c r="AM1156" s="131"/>
      <c r="AN1156" s="131"/>
      <c r="AO1156" s="131"/>
      <c r="AP1156" s="131"/>
      <c r="AQ1156" s="131"/>
      <c r="AR1156" s="131"/>
      <c r="AS1156" s="131"/>
      <c r="AT1156" s="131"/>
      <c r="AU1156" s="131"/>
      <c r="AV1156" s="131"/>
      <c r="AW1156" s="131"/>
      <c r="AX1156" s="131"/>
      <c r="AY1156" s="131"/>
      <c r="AZ1156" s="131"/>
      <c r="BA1156" s="131"/>
      <c r="BB1156" s="131"/>
      <c r="BC1156" s="131"/>
      <c r="BD1156" s="131"/>
      <c r="BE1156" s="131"/>
      <c r="BF1156" s="131"/>
    </row>
    <row r="1157" spans="25:58">
      <c r="Y1157" s="131"/>
      <c r="Z1157" s="131"/>
      <c r="AA1157" s="131"/>
      <c r="AB1157" s="131"/>
      <c r="AC1157" s="131"/>
      <c r="AD1157" s="131"/>
      <c r="AE1157" s="131"/>
      <c r="AF1157" s="131"/>
      <c r="AG1157" s="131"/>
      <c r="AH1157" s="131"/>
      <c r="AI1157" s="131"/>
      <c r="AJ1157" s="131"/>
      <c r="AK1157" s="131"/>
      <c r="AL1157" s="131"/>
      <c r="AM1157" s="131"/>
      <c r="AN1157" s="131"/>
      <c r="AO1157" s="131"/>
      <c r="AP1157" s="131"/>
      <c r="AQ1157" s="131"/>
      <c r="AR1157" s="131"/>
      <c r="AS1157" s="131"/>
      <c r="AT1157" s="131"/>
      <c r="AU1157" s="131"/>
      <c r="AV1157" s="131"/>
      <c r="AW1157" s="131"/>
      <c r="AX1157" s="131"/>
      <c r="AY1157" s="131"/>
      <c r="AZ1157" s="131"/>
      <c r="BA1157" s="131"/>
      <c r="BB1157" s="131"/>
      <c r="BC1157" s="131"/>
      <c r="BD1157" s="131"/>
      <c r="BE1157" s="131"/>
      <c r="BF1157" s="131"/>
    </row>
    <row r="1158" spans="25:58">
      <c r="Y1158" s="131"/>
      <c r="Z1158" s="131"/>
      <c r="AA1158" s="131"/>
      <c r="AB1158" s="131"/>
      <c r="AC1158" s="131"/>
      <c r="AD1158" s="131"/>
      <c r="AE1158" s="131"/>
      <c r="AF1158" s="131"/>
      <c r="AG1158" s="131"/>
      <c r="AH1158" s="131"/>
      <c r="AI1158" s="131"/>
      <c r="AJ1158" s="131"/>
      <c r="AK1158" s="131"/>
      <c r="AL1158" s="131"/>
      <c r="AM1158" s="131"/>
      <c r="AN1158" s="131"/>
      <c r="AO1158" s="131"/>
      <c r="AP1158" s="131"/>
      <c r="AQ1158" s="131"/>
      <c r="AR1158" s="131"/>
      <c r="AS1158" s="131"/>
      <c r="AT1158" s="131"/>
      <c r="AU1158" s="131"/>
      <c r="AV1158" s="131"/>
      <c r="AW1158" s="131"/>
      <c r="AX1158" s="131"/>
      <c r="AY1158" s="131"/>
      <c r="AZ1158" s="131"/>
      <c r="BA1158" s="131"/>
      <c r="BB1158" s="131"/>
      <c r="BC1158" s="131"/>
      <c r="BD1158" s="131"/>
      <c r="BE1158" s="131"/>
      <c r="BF1158" s="131"/>
    </row>
    <row r="1159" spans="25:58">
      <c r="Y1159" s="131"/>
      <c r="Z1159" s="131"/>
      <c r="AA1159" s="131"/>
      <c r="AB1159" s="131"/>
      <c r="AC1159" s="131"/>
      <c r="AD1159" s="131"/>
      <c r="AE1159" s="131"/>
      <c r="AF1159" s="131"/>
      <c r="AG1159" s="131"/>
      <c r="AH1159" s="131"/>
      <c r="AI1159" s="131"/>
      <c r="AJ1159" s="131"/>
      <c r="AK1159" s="131"/>
      <c r="AL1159" s="131"/>
      <c r="AM1159" s="131"/>
      <c r="AN1159" s="131"/>
      <c r="AO1159" s="131"/>
      <c r="AP1159" s="131"/>
      <c r="AQ1159" s="131"/>
      <c r="AR1159" s="131"/>
      <c r="AS1159" s="131"/>
      <c r="AT1159" s="131"/>
      <c r="AU1159" s="131"/>
      <c r="AV1159" s="131"/>
      <c r="AW1159" s="131"/>
      <c r="AX1159" s="131"/>
      <c r="AY1159" s="131"/>
      <c r="AZ1159" s="131"/>
      <c r="BA1159" s="131"/>
      <c r="BB1159" s="131"/>
      <c r="BC1159" s="131"/>
      <c r="BD1159" s="131"/>
      <c r="BE1159" s="131"/>
      <c r="BF1159" s="131"/>
    </row>
    <row r="1160" spans="25:58">
      <c r="Y1160" s="131"/>
      <c r="Z1160" s="131"/>
      <c r="AA1160" s="131"/>
      <c r="AB1160" s="131"/>
      <c r="AC1160" s="131"/>
      <c r="AD1160" s="131"/>
      <c r="AE1160" s="131"/>
      <c r="AF1160" s="131"/>
      <c r="AG1160" s="131"/>
      <c r="AH1160" s="131"/>
      <c r="AI1160" s="131"/>
      <c r="AJ1160" s="131"/>
      <c r="AK1160" s="131"/>
      <c r="AL1160" s="131"/>
      <c r="AM1160" s="131"/>
      <c r="AN1160" s="131"/>
      <c r="AO1160" s="131"/>
      <c r="AP1160" s="131"/>
      <c r="AQ1160" s="131"/>
      <c r="AR1160" s="131"/>
      <c r="AS1160" s="131"/>
      <c r="AT1160" s="131"/>
      <c r="AU1160" s="131"/>
      <c r="AV1160" s="131"/>
      <c r="AW1160" s="131"/>
      <c r="AX1160" s="131"/>
      <c r="AY1160" s="131"/>
      <c r="AZ1160" s="131"/>
      <c r="BA1160" s="131"/>
      <c r="BB1160" s="131"/>
      <c r="BC1160" s="131"/>
      <c r="BD1160" s="131"/>
      <c r="BE1160" s="131"/>
      <c r="BF1160" s="131"/>
    </row>
    <row r="1161" spans="25:58">
      <c r="Y1161" s="131"/>
      <c r="Z1161" s="131"/>
      <c r="AA1161" s="131"/>
      <c r="AB1161" s="131"/>
      <c r="AC1161" s="131"/>
      <c r="AD1161" s="131"/>
      <c r="AE1161" s="131"/>
      <c r="AF1161" s="131"/>
      <c r="AG1161" s="131"/>
      <c r="AH1161" s="131"/>
      <c r="AI1161" s="131"/>
      <c r="AJ1161" s="131"/>
      <c r="AK1161" s="131"/>
      <c r="AL1161" s="131"/>
      <c r="AM1161" s="131"/>
      <c r="AN1161" s="131"/>
      <c r="AO1161" s="131"/>
      <c r="AP1161" s="131"/>
      <c r="AQ1161" s="131"/>
      <c r="AR1161" s="131"/>
      <c r="AS1161" s="131"/>
      <c r="AT1161" s="131"/>
      <c r="AU1161" s="131"/>
      <c r="AV1161" s="131"/>
      <c r="AW1161" s="131"/>
      <c r="AX1161" s="131"/>
      <c r="AY1161" s="131"/>
      <c r="AZ1161" s="131"/>
      <c r="BA1161" s="131"/>
      <c r="BB1161" s="131"/>
      <c r="BC1161" s="131"/>
      <c r="BD1161" s="131"/>
      <c r="BE1161" s="131"/>
      <c r="BF1161" s="131"/>
    </row>
    <row r="1162" spans="25:58">
      <c r="Y1162" s="131"/>
      <c r="Z1162" s="131"/>
      <c r="AA1162" s="131"/>
      <c r="AB1162" s="131"/>
      <c r="AC1162" s="131"/>
      <c r="AD1162" s="131"/>
      <c r="AE1162" s="131"/>
      <c r="AF1162" s="131"/>
      <c r="AG1162" s="131"/>
      <c r="AH1162" s="131"/>
      <c r="AI1162" s="131"/>
      <c r="AJ1162" s="131"/>
      <c r="AK1162" s="131"/>
      <c r="AL1162" s="131"/>
      <c r="AM1162" s="131"/>
      <c r="AN1162" s="131"/>
      <c r="AO1162" s="131"/>
      <c r="AP1162" s="131"/>
      <c r="AQ1162" s="131"/>
      <c r="AR1162" s="131"/>
      <c r="AS1162" s="131"/>
      <c r="AT1162" s="131"/>
      <c r="AU1162" s="131"/>
      <c r="AV1162" s="131"/>
      <c r="AW1162" s="131"/>
      <c r="AX1162" s="131"/>
      <c r="AY1162" s="131"/>
      <c r="AZ1162" s="131"/>
      <c r="BA1162" s="131"/>
      <c r="BB1162" s="131"/>
      <c r="BC1162" s="131"/>
      <c r="BD1162" s="131"/>
      <c r="BE1162" s="131"/>
      <c r="BF1162" s="131"/>
    </row>
    <row r="1163" spans="25:58">
      <c r="Y1163" s="131"/>
      <c r="Z1163" s="131"/>
      <c r="AA1163" s="131"/>
      <c r="AB1163" s="131"/>
      <c r="AC1163" s="131"/>
      <c r="AD1163" s="131"/>
      <c r="AE1163" s="131"/>
      <c r="AF1163" s="131"/>
      <c r="AG1163" s="131"/>
      <c r="AH1163" s="131"/>
      <c r="AI1163" s="131"/>
      <c r="AJ1163" s="131"/>
      <c r="AK1163" s="131"/>
      <c r="AL1163" s="131"/>
      <c r="AM1163" s="131"/>
      <c r="AN1163" s="131"/>
      <c r="AO1163" s="131"/>
      <c r="AP1163" s="131"/>
      <c r="AQ1163" s="131"/>
      <c r="AR1163" s="131"/>
      <c r="AS1163" s="131"/>
      <c r="AT1163" s="131"/>
      <c r="AU1163" s="131"/>
      <c r="AV1163" s="131"/>
      <c r="AW1163" s="131"/>
      <c r="AX1163" s="131"/>
      <c r="AY1163" s="131"/>
      <c r="AZ1163" s="131"/>
      <c r="BA1163" s="131"/>
      <c r="BB1163" s="131"/>
      <c r="BC1163" s="131"/>
      <c r="BD1163" s="131"/>
      <c r="BE1163" s="131"/>
      <c r="BF1163" s="131"/>
    </row>
    <row r="1164" spans="25:58">
      <c r="Y1164" s="131"/>
      <c r="Z1164" s="131"/>
      <c r="AA1164" s="131"/>
      <c r="AB1164" s="131"/>
      <c r="AC1164" s="131"/>
      <c r="AD1164" s="131"/>
      <c r="AE1164" s="131"/>
      <c r="AF1164" s="131"/>
      <c r="AG1164" s="131"/>
      <c r="AH1164" s="131"/>
      <c r="AI1164" s="131"/>
      <c r="AJ1164" s="131"/>
      <c r="AK1164" s="131"/>
      <c r="AL1164" s="131"/>
      <c r="AM1164" s="131"/>
      <c r="AN1164" s="131"/>
      <c r="AO1164" s="131"/>
      <c r="AP1164" s="131"/>
      <c r="AQ1164" s="131"/>
      <c r="AR1164" s="131"/>
      <c r="AS1164" s="131"/>
      <c r="AT1164" s="131"/>
      <c r="AU1164" s="131"/>
      <c r="AV1164" s="131"/>
      <c r="AW1164" s="131"/>
      <c r="AX1164" s="131"/>
      <c r="AY1164" s="131"/>
      <c r="AZ1164" s="131"/>
      <c r="BA1164" s="131"/>
      <c r="BB1164" s="131"/>
      <c r="BC1164" s="131"/>
      <c r="BD1164" s="131"/>
      <c r="BE1164" s="131"/>
      <c r="BF1164" s="131"/>
    </row>
    <row r="1165" spans="25:58">
      <c r="Y1165" s="131"/>
      <c r="Z1165" s="131"/>
      <c r="AA1165" s="131"/>
      <c r="AB1165" s="131"/>
      <c r="AC1165" s="131"/>
      <c r="AD1165" s="131"/>
      <c r="AE1165" s="131"/>
      <c r="AF1165" s="131"/>
      <c r="AG1165" s="131"/>
      <c r="AH1165" s="131"/>
      <c r="AI1165" s="131"/>
      <c r="AJ1165" s="131"/>
      <c r="AK1165" s="131"/>
      <c r="AL1165" s="131"/>
      <c r="AM1165" s="131"/>
      <c r="AN1165" s="131"/>
      <c r="AO1165" s="131"/>
      <c r="AP1165" s="131"/>
      <c r="AQ1165" s="131"/>
      <c r="AR1165" s="131"/>
      <c r="AS1165" s="131"/>
      <c r="AT1165" s="131"/>
      <c r="AU1165" s="131"/>
      <c r="AV1165" s="131"/>
      <c r="AW1165" s="131"/>
      <c r="AX1165" s="131"/>
      <c r="AY1165" s="131"/>
      <c r="AZ1165" s="131"/>
      <c r="BA1165" s="131"/>
      <c r="BB1165" s="131"/>
      <c r="BC1165" s="131"/>
      <c r="BD1165" s="131"/>
      <c r="BE1165" s="131"/>
      <c r="BF1165" s="131"/>
    </row>
    <row r="1166" spans="25:58">
      <c r="Y1166" s="131"/>
      <c r="Z1166" s="131"/>
      <c r="AA1166" s="131"/>
      <c r="AB1166" s="131"/>
      <c r="AC1166" s="131"/>
      <c r="AD1166" s="131"/>
      <c r="AE1166" s="131"/>
      <c r="AF1166" s="131"/>
      <c r="AG1166" s="131"/>
      <c r="AH1166" s="131"/>
      <c r="AI1166" s="131"/>
      <c r="AJ1166" s="131"/>
      <c r="AK1166" s="131"/>
      <c r="AL1166" s="131"/>
      <c r="AM1166" s="131"/>
      <c r="AN1166" s="131"/>
      <c r="AO1166" s="131"/>
      <c r="AP1166" s="131"/>
      <c r="AQ1166" s="131"/>
      <c r="AR1166" s="131"/>
      <c r="AS1166" s="131"/>
      <c r="AT1166" s="131"/>
      <c r="AU1166" s="131"/>
      <c r="AV1166" s="131"/>
      <c r="AW1166" s="131"/>
      <c r="AX1166" s="131"/>
      <c r="AY1166" s="131"/>
      <c r="AZ1166" s="131"/>
      <c r="BA1166" s="131"/>
      <c r="BB1166" s="131"/>
      <c r="BC1166" s="131"/>
      <c r="BD1166" s="131"/>
      <c r="BE1166" s="131"/>
      <c r="BF1166" s="131"/>
    </row>
    <row r="1167" spans="25:58">
      <c r="Y1167" s="131"/>
      <c r="Z1167" s="131"/>
      <c r="AA1167" s="131"/>
      <c r="AB1167" s="131"/>
      <c r="AC1167" s="131"/>
      <c r="AD1167" s="131"/>
      <c r="AE1167" s="131"/>
      <c r="AF1167" s="131"/>
      <c r="AG1167" s="131"/>
      <c r="AH1167" s="131"/>
      <c r="AI1167" s="131"/>
      <c r="AJ1167" s="131"/>
      <c r="AK1167" s="131"/>
      <c r="AL1167" s="131"/>
      <c r="AM1167" s="131"/>
      <c r="AN1167" s="131"/>
      <c r="AO1167" s="131"/>
      <c r="AP1167" s="131"/>
      <c r="AQ1167" s="131"/>
      <c r="AR1167" s="131"/>
      <c r="AS1167" s="131"/>
      <c r="AT1167" s="131"/>
      <c r="AU1167" s="131"/>
      <c r="AV1167" s="131"/>
      <c r="AW1167" s="131"/>
      <c r="AX1167" s="131"/>
      <c r="AY1167" s="131"/>
      <c r="AZ1167" s="131"/>
      <c r="BA1167" s="131"/>
      <c r="BB1167" s="131"/>
      <c r="BC1167" s="131"/>
      <c r="BD1167" s="131"/>
      <c r="BE1167" s="131"/>
      <c r="BF1167" s="131"/>
    </row>
    <row r="1168" spans="25:58">
      <c r="Y1168" s="131"/>
      <c r="Z1168" s="131"/>
      <c r="AA1168" s="131"/>
      <c r="AB1168" s="131"/>
      <c r="AC1168" s="131"/>
      <c r="AD1168" s="131"/>
      <c r="AE1168" s="131"/>
      <c r="AF1168" s="131"/>
      <c r="AG1168" s="131"/>
      <c r="AH1168" s="131"/>
      <c r="AI1168" s="131"/>
      <c r="AJ1168" s="131"/>
      <c r="AK1168" s="131"/>
      <c r="AL1168" s="131"/>
      <c r="AM1168" s="131"/>
      <c r="AN1168" s="131"/>
      <c r="AO1168" s="131"/>
      <c r="AP1168" s="131"/>
      <c r="AQ1168" s="131"/>
      <c r="AR1168" s="131"/>
      <c r="AS1168" s="131"/>
      <c r="AT1168" s="131"/>
      <c r="AU1168" s="131"/>
      <c r="AV1168" s="131"/>
      <c r="AW1168" s="131"/>
      <c r="AX1168" s="131"/>
      <c r="AY1168" s="131"/>
      <c r="AZ1168" s="131"/>
      <c r="BA1168" s="131"/>
      <c r="BB1168" s="131"/>
      <c r="BC1168" s="131"/>
      <c r="BD1168" s="131"/>
      <c r="BE1168" s="131"/>
      <c r="BF1168" s="131"/>
    </row>
    <row r="1169" spans="25:58">
      <c r="Y1169" s="131"/>
      <c r="Z1169" s="131"/>
      <c r="AA1169" s="131"/>
      <c r="AB1169" s="131"/>
      <c r="AC1169" s="131"/>
      <c r="AD1169" s="131"/>
      <c r="AE1169" s="131"/>
      <c r="AF1169" s="131"/>
      <c r="AG1169" s="131"/>
      <c r="AH1169" s="131"/>
      <c r="AI1169" s="131"/>
      <c r="AJ1169" s="131"/>
      <c r="AK1169" s="131"/>
      <c r="AL1169" s="131"/>
      <c r="AM1169" s="131"/>
      <c r="AN1169" s="131"/>
      <c r="AO1169" s="131"/>
      <c r="AP1169" s="131"/>
      <c r="AQ1169" s="131"/>
      <c r="AR1169" s="131"/>
      <c r="AS1169" s="131"/>
      <c r="AT1169" s="131"/>
      <c r="AU1169" s="131"/>
      <c r="AV1169" s="131"/>
      <c r="AW1169" s="131"/>
      <c r="AX1169" s="131"/>
      <c r="AY1169" s="131"/>
      <c r="AZ1169" s="131"/>
      <c r="BA1169" s="131"/>
      <c r="BB1169" s="131"/>
      <c r="BC1169" s="131"/>
      <c r="BD1169" s="131"/>
      <c r="BE1169" s="131"/>
      <c r="BF1169" s="131"/>
    </row>
    <row r="1170" spans="25:58">
      <c r="Y1170" s="131"/>
      <c r="Z1170" s="131"/>
      <c r="AA1170" s="131"/>
      <c r="AB1170" s="131"/>
      <c r="AC1170" s="131"/>
      <c r="AD1170" s="131"/>
      <c r="AE1170" s="131"/>
      <c r="AF1170" s="131"/>
      <c r="AG1170" s="131"/>
      <c r="AH1170" s="131"/>
      <c r="AI1170" s="131"/>
      <c r="AJ1170" s="131"/>
      <c r="AK1170" s="131"/>
      <c r="AL1170" s="131"/>
      <c r="AM1170" s="131"/>
      <c r="AN1170" s="131"/>
      <c r="AO1170" s="131"/>
      <c r="AP1170" s="131"/>
      <c r="AQ1170" s="131"/>
      <c r="AR1170" s="131"/>
      <c r="AS1170" s="131"/>
      <c r="AT1170" s="131"/>
      <c r="AU1170" s="131"/>
      <c r="AV1170" s="131"/>
      <c r="AW1170" s="131"/>
      <c r="AX1170" s="131"/>
      <c r="AY1170" s="131"/>
      <c r="AZ1170" s="131"/>
      <c r="BA1170" s="131"/>
      <c r="BB1170" s="131"/>
      <c r="BC1170" s="131"/>
      <c r="BD1170" s="131"/>
      <c r="BE1170" s="131"/>
      <c r="BF1170" s="131"/>
    </row>
    <row r="1171" spans="25:58">
      <c r="Y1171" s="131"/>
      <c r="Z1171" s="131"/>
      <c r="AA1171" s="131"/>
      <c r="AB1171" s="131"/>
      <c r="AC1171" s="131"/>
      <c r="AD1171" s="131"/>
      <c r="AE1171" s="131"/>
      <c r="AF1171" s="131"/>
      <c r="AG1171" s="131"/>
      <c r="AH1171" s="131"/>
      <c r="AI1171" s="131"/>
      <c r="AJ1171" s="131"/>
      <c r="AK1171" s="131"/>
      <c r="AL1171" s="131"/>
      <c r="AM1171" s="131"/>
      <c r="AN1171" s="131"/>
      <c r="AO1171" s="131"/>
      <c r="AP1171" s="131"/>
      <c r="AQ1171" s="131"/>
      <c r="AR1171" s="131"/>
      <c r="AS1171" s="131"/>
      <c r="AT1171" s="131"/>
      <c r="AU1171" s="131"/>
      <c r="AV1171" s="131"/>
      <c r="AW1171" s="131"/>
      <c r="AX1171" s="131"/>
      <c r="AY1171" s="131"/>
      <c r="AZ1171" s="131"/>
      <c r="BA1171" s="131"/>
      <c r="BB1171" s="131"/>
      <c r="BC1171" s="131"/>
      <c r="BD1171" s="131"/>
      <c r="BE1171" s="131"/>
      <c r="BF1171" s="131"/>
    </row>
    <row r="1172" spans="25:58">
      <c r="Y1172" s="131"/>
      <c r="Z1172" s="131"/>
      <c r="AA1172" s="131"/>
      <c r="AB1172" s="131"/>
      <c r="AC1172" s="131"/>
      <c r="AD1172" s="131"/>
      <c r="AE1172" s="131"/>
      <c r="AF1172" s="131"/>
      <c r="AG1172" s="131"/>
      <c r="AH1172" s="131"/>
      <c r="AI1172" s="131"/>
      <c r="AJ1172" s="131"/>
      <c r="AK1172" s="131"/>
      <c r="AL1172" s="131"/>
      <c r="AM1172" s="131"/>
      <c r="AN1172" s="131"/>
      <c r="AO1172" s="131"/>
      <c r="AP1172" s="131"/>
      <c r="AQ1172" s="131"/>
      <c r="AR1172" s="131"/>
      <c r="AS1172" s="131"/>
      <c r="AT1172" s="131"/>
      <c r="AU1172" s="131"/>
      <c r="AV1172" s="131"/>
      <c r="AW1172" s="131"/>
      <c r="AX1172" s="131"/>
      <c r="AY1172" s="131"/>
      <c r="AZ1172" s="131"/>
      <c r="BA1172" s="131"/>
      <c r="BB1172" s="131"/>
      <c r="BC1172" s="131"/>
      <c r="BD1172" s="131"/>
      <c r="BE1172" s="131"/>
      <c r="BF1172" s="131"/>
    </row>
    <row r="1173" spans="25:58">
      <c r="Y1173" s="131"/>
      <c r="Z1173" s="131"/>
      <c r="AA1173" s="131"/>
      <c r="AB1173" s="131"/>
      <c r="AC1173" s="131"/>
      <c r="AD1173" s="131"/>
      <c r="AE1173" s="131"/>
      <c r="AF1173" s="131"/>
      <c r="AG1173" s="131"/>
      <c r="AH1173" s="131"/>
      <c r="AI1173" s="131"/>
      <c r="AJ1173" s="131"/>
      <c r="AK1173" s="131"/>
      <c r="AL1173" s="131"/>
      <c r="AM1173" s="131"/>
      <c r="AN1173" s="131"/>
      <c r="AO1173" s="131"/>
      <c r="AP1173" s="131"/>
      <c r="AQ1173" s="131"/>
      <c r="AR1173" s="131"/>
      <c r="AS1173" s="131"/>
      <c r="AT1173" s="131"/>
      <c r="AU1173" s="131"/>
      <c r="AV1173" s="131"/>
      <c r="AW1173" s="131"/>
      <c r="AX1173" s="131"/>
      <c r="AY1173" s="131"/>
      <c r="AZ1173" s="131"/>
      <c r="BA1173" s="131"/>
      <c r="BB1173" s="131"/>
      <c r="BC1173" s="131"/>
      <c r="BD1173" s="131"/>
      <c r="BE1173" s="131"/>
      <c r="BF1173" s="131"/>
    </row>
    <row r="1174" spans="25:58">
      <c r="Y1174" s="131"/>
      <c r="Z1174" s="131"/>
      <c r="AA1174" s="131"/>
      <c r="AB1174" s="131"/>
      <c r="AC1174" s="131"/>
      <c r="AD1174" s="131"/>
      <c r="AE1174" s="131"/>
      <c r="AF1174" s="131"/>
      <c r="AG1174" s="131"/>
      <c r="AH1174" s="131"/>
      <c r="AI1174" s="131"/>
      <c r="AJ1174" s="131"/>
      <c r="AK1174" s="131"/>
      <c r="AL1174" s="131"/>
      <c r="AM1174" s="131"/>
      <c r="AN1174" s="131"/>
      <c r="AO1174" s="131"/>
      <c r="AP1174" s="131"/>
      <c r="AQ1174" s="131"/>
      <c r="AR1174" s="131"/>
      <c r="AS1174" s="131"/>
      <c r="AT1174" s="131"/>
      <c r="AU1174" s="131"/>
      <c r="AV1174" s="131"/>
      <c r="AW1174" s="131"/>
      <c r="AX1174" s="131"/>
      <c r="AY1174" s="131"/>
      <c r="AZ1174" s="131"/>
      <c r="BA1174" s="131"/>
      <c r="BB1174" s="131"/>
      <c r="BC1174" s="131"/>
      <c r="BD1174" s="131"/>
      <c r="BE1174" s="131"/>
      <c r="BF1174" s="131"/>
    </row>
    <row r="1175" spans="25:58">
      <c r="Y1175" s="131"/>
      <c r="Z1175" s="131"/>
      <c r="AA1175" s="131"/>
      <c r="AB1175" s="131"/>
      <c r="AC1175" s="131"/>
      <c r="AD1175" s="131"/>
      <c r="AE1175" s="131"/>
      <c r="AF1175" s="131"/>
      <c r="AG1175" s="131"/>
      <c r="AH1175" s="131"/>
      <c r="AI1175" s="131"/>
      <c r="AJ1175" s="131"/>
      <c r="AK1175" s="131"/>
      <c r="AL1175" s="131"/>
      <c r="AM1175" s="131"/>
      <c r="AN1175" s="131"/>
      <c r="AO1175" s="131"/>
      <c r="AP1175" s="131"/>
      <c r="AQ1175" s="131"/>
      <c r="AR1175" s="131"/>
      <c r="AS1175" s="131"/>
      <c r="AT1175" s="131"/>
      <c r="AU1175" s="131"/>
      <c r="AV1175" s="131"/>
      <c r="AW1175" s="131"/>
      <c r="AX1175" s="131"/>
      <c r="AY1175" s="131"/>
      <c r="AZ1175" s="131"/>
      <c r="BA1175" s="131"/>
      <c r="BB1175" s="131"/>
      <c r="BC1175" s="131"/>
      <c r="BD1175" s="131"/>
      <c r="BE1175" s="131"/>
      <c r="BF1175" s="131"/>
    </row>
    <row r="1176" spans="25:58">
      <c r="Y1176" s="131"/>
      <c r="Z1176" s="131"/>
      <c r="AA1176" s="131"/>
      <c r="AB1176" s="131"/>
      <c r="AC1176" s="131"/>
      <c r="AD1176" s="131"/>
      <c r="AE1176" s="131"/>
      <c r="AF1176" s="131"/>
      <c r="AG1176" s="131"/>
      <c r="AH1176" s="131"/>
      <c r="AI1176" s="131"/>
      <c r="AJ1176" s="131"/>
      <c r="AK1176" s="131"/>
      <c r="AL1176" s="131"/>
      <c r="AM1176" s="131"/>
      <c r="AN1176" s="131"/>
      <c r="AO1176" s="131"/>
      <c r="AP1176" s="131"/>
      <c r="AQ1176" s="131"/>
      <c r="AR1176" s="131"/>
      <c r="AS1176" s="131"/>
      <c r="AT1176" s="131"/>
      <c r="AU1176" s="131"/>
      <c r="AV1176" s="131"/>
      <c r="AW1176" s="131"/>
      <c r="AX1176" s="131"/>
      <c r="AY1176" s="131"/>
      <c r="AZ1176" s="131"/>
      <c r="BA1176" s="131"/>
      <c r="BB1176" s="131"/>
      <c r="BC1176" s="131"/>
      <c r="BD1176" s="131"/>
      <c r="BE1176" s="131"/>
      <c r="BF1176" s="131"/>
    </row>
    <row r="1177" spans="25:58">
      <c r="Y1177" s="131"/>
      <c r="Z1177" s="131"/>
      <c r="AA1177" s="131"/>
      <c r="AB1177" s="131"/>
      <c r="AC1177" s="131"/>
      <c r="AD1177" s="131"/>
      <c r="AE1177" s="131"/>
      <c r="AF1177" s="131"/>
      <c r="AG1177" s="131"/>
      <c r="AH1177" s="131"/>
      <c r="AI1177" s="131"/>
      <c r="AJ1177" s="131"/>
      <c r="AK1177" s="131"/>
      <c r="AL1177" s="131"/>
      <c r="AM1177" s="131"/>
      <c r="AN1177" s="131"/>
      <c r="AO1177" s="131"/>
      <c r="AP1177" s="131"/>
      <c r="AQ1177" s="131"/>
      <c r="AR1177" s="131"/>
      <c r="AS1177" s="131"/>
      <c r="AT1177" s="131"/>
      <c r="AU1177" s="131"/>
      <c r="AV1177" s="131"/>
      <c r="AW1177" s="131"/>
      <c r="AX1177" s="131"/>
      <c r="AY1177" s="131"/>
      <c r="AZ1177" s="131"/>
      <c r="BA1177" s="131"/>
      <c r="BB1177" s="131"/>
      <c r="BC1177" s="131"/>
      <c r="BD1177" s="131"/>
      <c r="BE1177" s="131"/>
      <c r="BF1177" s="131"/>
    </row>
    <row r="1178" spans="25:58">
      <c r="Y1178" s="131"/>
      <c r="Z1178" s="131"/>
      <c r="AA1178" s="131"/>
      <c r="AB1178" s="131"/>
      <c r="AC1178" s="131"/>
      <c r="AD1178" s="131"/>
      <c r="AE1178" s="131"/>
      <c r="AF1178" s="131"/>
      <c r="AG1178" s="131"/>
      <c r="AH1178" s="131"/>
      <c r="AI1178" s="131"/>
      <c r="AJ1178" s="131"/>
      <c r="AK1178" s="131"/>
      <c r="AL1178" s="131"/>
      <c r="AM1178" s="131"/>
      <c r="AN1178" s="131"/>
      <c r="AO1178" s="131"/>
      <c r="AP1178" s="131"/>
      <c r="AQ1178" s="131"/>
      <c r="AR1178" s="131"/>
      <c r="AS1178" s="131"/>
      <c r="AT1178" s="131"/>
      <c r="AU1178" s="131"/>
      <c r="AV1178" s="131"/>
      <c r="AW1178" s="131"/>
      <c r="AX1178" s="131"/>
      <c r="AY1178" s="131"/>
      <c r="AZ1178" s="131"/>
      <c r="BA1178" s="131"/>
      <c r="BB1178" s="131"/>
      <c r="BC1178" s="131"/>
      <c r="BD1178" s="131"/>
      <c r="BE1178" s="131"/>
      <c r="BF1178" s="131"/>
    </row>
    <row r="1179" spans="25:58">
      <c r="Y1179" s="131"/>
      <c r="Z1179" s="131"/>
      <c r="AA1179" s="131"/>
      <c r="AB1179" s="131"/>
      <c r="AC1179" s="131"/>
      <c r="AD1179" s="131"/>
      <c r="AE1179" s="131"/>
      <c r="AF1179" s="131"/>
      <c r="AG1179" s="131"/>
      <c r="AH1179" s="131"/>
      <c r="AI1179" s="131"/>
      <c r="AJ1179" s="131"/>
      <c r="AK1179" s="131"/>
      <c r="AL1179" s="131"/>
      <c r="AM1179" s="131"/>
      <c r="AN1179" s="131"/>
      <c r="AO1179" s="131"/>
      <c r="AP1179" s="131"/>
      <c r="AQ1179" s="131"/>
      <c r="AR1179" s="131"/>
      <c r="AS1179" s="131"/>
      <c r="AT1179" s="131"/>
      <c r="AU1179" s="131"/>
      <c r="AV1179" s="131"/>
      <c r="AW1179" s="131"/>
      <c r="AX1179" s="131"/>
      <c r="AY1179" s="131"/>
      <c r="AZ1179" s="131"/>
      <c r="BA1179" s="131"/>
      <c r="BB1179" s="131"/>
      <c r="BC1179" s="131"/>
      <c r="BD1179" s="131"/>
      <c r="BE1179" s="131"/>
      <c r="BF1179" s="131"/>
    </row>
    <row r="1180" spans="25:58">
      <c r="Y1180" s="131"/>
      <c r="Z1180" s="131"/>
      <c r="AA1180" s="131"/>
      <c r="AB1180" s="131"/>
      <c r="AC1180" s="131"/>
      <c r="AD1180" s="131"/>
      <c r="AE1180" s="131"/>
      <c r="AF1180" s="131"/>
      <c r="AG1180" s="131"/>
      <c r="AH1180" s="131"/>
      <c r="AI1180" s="131"/>
      <c r="AJ1180" s="131"/>
      <c r="AK1180" s="131"/>
      <c r="AL1180" s="131"/>
      <c r="AM1180" s="131"/>
      <c r="AN1180" s="131"/>
      <c r="AO1180" s="131"/>
      <c r="AP1180" s="131"/>
      <c r="AQ1180" s="131"/>
      <c r="AR1180" s="131"/>
      <c r="AS1180" s="131"/>
      <c r="AT1180" s="131"/>
      <c r="AU1180" s="131"/>
      <c r="AV1180" s="131"/>
      <c r="AW1180" s="131"/>
      <c r="AX1180" s="131"/>
      <c r="AY1180" s="131"/>
      <c r="AZ1180" s="131"/>
      <c r="BA1180" s="131"/>
      <c r="BB1180" s="131"/>
      <c r="BC1180" s="131"/>
      <c r="BD1180" s="131"/>
      <c r="BE1180" s="131"/>
      <c r="BF1180" s="131"/>
    </row>
    <row r="1181" spans="25:58">
      <c r="Y1181" s="131"/>
      <c r="Z1181" s="131"/>
      <c r="AA1181" s="131"/>
      <c r="AB1181" s="131"/>
      <c r="AC1181" s="131"/>
      <c r="AD1181" s="131"/>
      <c r="AE1181" s="131"/>
      <c r="AF1181" s="131"/>
      <c r="AG1181" s="131"/>
      <c r="AH1181" s="131"/>
      <c r="AI1181" s="131"/>
      <c r="AJ1181" s="131"/>
      <c r="AK1181" s="131"/>
      <c r="AL1181" s="131"/>
      <c r="AM1181" s="131"/>
      <c r="AN1181" s="131"/>
      <c r="AO1181" s="131"/>
      <c r="AP1181" s="131"/>
      <c r="AQ1181" s="131"/>
      <c r="AR1181" s="131"/>
      <c r="AS1181" s="131"/>
      <c r="AT1181" s="131"/>
      <c r="AU1181" s="131"/>
      <c r="AV1181" s="131"/>
      <c r="AW1181" s="131"/>
      <c r="AX1181" s="131"/>
      <c r="AY1181" s="131"/>
      <c r="AZ1181" s="131"/>
      <c r="BA1181" s="131"/>
      <c r="BB1181" s="131"/>
      <c r="BC1181" s="131"/>
      <c r="BD1181" s="131"/>
      <c r="BE1181" s="131"/>
      <c r="BF1181" s="131"/>
    </row>
    <row r="1182" spans="25:58">
      <c r="Y1182" s="131"/>
      <c r="Z1182" s="131"/>
      <c r="AA1182" s="131"/>
      <c r="AB1182" s="131"/>
      <c r="AC1182" s="131"/>
      <c r="AD1182" s="131"/>
      <c r="AE1182" s="131"/>
      <c r="AF1182" s="131"/>
      <c r="AG1182" s="131"/>
      <c r="AH1182" s="131"/>
      <c r="AI1182" s="131"/>
      <c r="AJ1182" s="131"/>
      <c r="AK1182" s="131"/>
      <c r="AL1182" s="131"/>
      <c r="AM1182" s="131"/>
      <c r="AN1182" s="131"/>
      <c r="AO1182" s="131"/>
      <c r="AP1182" s="131"/>
      <c r="AQ1182" s="131"/>
      <c r="AR1182" s="131"/>
      <c r="AS1182" s="131"/>
      <c r="AT1182" s="131"/>
      <c r="AU1182" s="131"/>
      <c r="AV1182" s="131"/>
      <c r="AW1182" s="131"/>
      <c r="AX1182" s="131"/>
      <c r="AY1182" s="131"/>
      <c r="AZ1182" s="131"/>
      <c r="BA1182" s="131"/>
      <c r="BB1182" s="131"/>
      <c r="BC1182" s="131"/>
      <c r="BD1182" s="131"/>
      <c r="BE1182" s="131"/>
      <c r="BF1182" s="131"/>
    </row>
    <row r="1183" spans="25:58">
      <c r="Y1183" s="131"/>
      <c r="Z1183" s="131"/>
      <c r="AA1183" s="131"/>
      <c r="AB1183" s="131"/>
      <c r="AC1183" s="131"/>
      <c r="AD1183" s="131"/>
      <c r="AE1183" s="131"/>
      <c r="AF1183" s="131"/>
      <c r="AG1183" s="131"/>
      <c r="AH1183" s="131"/>
      <c r="AI1183" s="131"/>
      <c r="AJ1183" s="131"/>
      <c r="AK1183" s="131"/>
      <c r="AL1183" s="131"/>
      <c r="AM1183" s="131"/>
      <c r="AN1183" s="131"/>
      <c r="AO1183" s="131"/>
      <c r="AP1183" s="131"/>
      <c r="AQ1183" s="131"/>
      <c r="AR1183" s="131"/>
      <c r="AS1183" s="131"/>
      <c r="AT1183" s="131"/>
      <c r="AU1183" s="131"/>
      <c r="AV1183" s="131"/>
      <c r="AW1183" s="131"/>
      <c r="AX1183" s="131"/>
      <c r="AY1183" s="131"/>
      <c r="AZ1183" s="131"/>
      <c r="BA1183" s="131"/>
      <c r="BB1183" s="131"/>
      <c r="BC1183" s="131"/>
      <c r="BD1183" s="131"/>
      <c r="BE1183" s="131"/>
      <c r="BF1183" s="131"/>
    </row>
    <row r="1184" spans="25:58">
      <c r="Y1184" s="131"/>
      <c r="Z1184" s="131"/>
      <c r="AA1184" s="131"/>
      <c r="AB1184" s="131"/>
      <c r="AC1184" s="131"/>
      <c r="AD1184" s="131"/>
      <c r="AE1184" s="131"/>
      <c r="AF1184" s="131"/>
      <c r="AG1184" s="131"/>
      <c r="AH1184" s="131"/>
      <c r="AI1184" s="131"/>
      <c r="AJ1184" s="131"/>
      <c r="AK1184" s="131"/>
      <c r="AL1184" s="131"/>
      <c r="AM1184" s="131"/>
      <c r="AN1184" s="131"/>
      <c r="AO1184" s="131"/>
      <c r="AP1184" s="131"/>
      <c r="AQ1184" s="131"/>
      <c r="AR1184" s="131"/>
      <c r="AS1184" s="131"/>
      <c r="AT1184" s="131"/>
      <c r="AU1184" s="131"/>
      <c r="AV1184" s="131"/>
      <c r="AW1184" s="131"/>
      <c r="AX1184" s="131"/>
      <c r="AY1184" s="131"/>
      <c r="AZ1184" s="131"/>
      <c r="BA1184" s="131"/>
      <c r="BB1184" s="131"/>
      <c r="BC1184" s="131"/>
      <c r="BD1184" s="131"/>
      <c r="BE1184" s="131"/>
      <c r="BF1184" s="131"/>
    </row>
    <row r="1185" spans="25:58">
      <c r="Y1185" s="131"/>
      <c r="Z1185" s="131"/>
      <c r="AA1185" s="131"/>
      <c r="AB1185" s="131"/>
      <c r="AC1185" s="131"/>
      <c r="AD1185" s="131"/>
      <c r="AE1185" s="131"/>
      <c r="AF1185" s="131"/>
      <c r="AG1185" s="131"/>
      <c r="AH1185" s="131"/>
      <c r="AI1185" s="131"/>
      <c r="AJ1185" s="131"/>
      <c r="AK1185" s="131"/>
      <c r="AL1185" s="131"/>
      <c r="AM1185" s="131"/>
      <c r="AN1185" s="131"/>
      <c r="AO1185" s="131"/>
      <c r="AP1185" s="131"/>
      <c r="AQ1185" s="131"/>
      <c r="AR1185" s="131"/>
      <c r="AS1185" s="131"/>
      <c r="AT1185" s="131"/>
      <c r="AU1185" s="131"/>
      <c r="AV1185" s="131"/>
      <c r="AW1185" s="131"/>
      <c r="AX1185" s="131"/>
      <c r="AY1185" s="131"/>
      <c r="AZ1185" s="131"/>
      <c r="BA1185" s="131"/>
      <c r="BB1185" s="131"/>
      <c r="BC1185" s="131"/>
      <c r="BD1185" s="131"/>
      <c r="BE1185" s="131"/>
      <c r="BF1185" s="131"/>
    </row>
    <row r="1186" spans="25:58">
      <c r="Y1186" s="131"/>
      <c r="Z1186" s="131"/>
      <c r="AA1186" s="131"/>
      <c r="AB1186" s="131"/>
      <c r="AC1186" s="131"/>
      <c r="AD1186" s="131"/>
      <c r="AE1186" s="131"/>
      <c r="AF1186" s="131"/>
      <c r="AG1186" s="131"/>
      <c r="AH1186" s="131"/>
      <c r="AI1186" s="131"/>
      <c r="AJ1186" s="131"/>
      <c r="AK1186" s="131"/>
      <c r="AL1186" s="131"/>
      <c r="AM1186" s="131"/>
      <c r="AN1186" s="131"/>
      <c r="AO1186" s="131"/>
      <c r="AP1186" s="131"/>
      <c r="AQ1186" s="131"/>
      <c r="AR1186" s="131"/>
      <c r="AS1186" s="131"/>
      <c r="AT1186" s="131"/>
      <c r="AU1186" s="131"/>
      <c r="AV1186" s="131"/>
      <c r="AW1186" s="131"/>
      <c r="AX1186" s="131"/>
      <c r="AY1186" s="131"/>
      <c r="AZ1186" s="131"/>
      <c r="BA1186" s="131"/>
      <c r="BB1186" s="131"/>
      <c r="BC1186" s="131"/>
      <c r="BD1186" s="131"/>
      <c r="BE1186" s="131"/>
      <c r="BF1186" s="131"/>
    </row>
    <row r="1187" spans="25:58">
      <c r="Y1187" s="131"/>
      <c r="Z1187" s="131"/>
      <c r="AA1187" s="131"/>
      <c r="AB1187" s="131"/>
      <c r="AC1187" s="131"/>
      <c r="AD1187" s="131"/>
      <c r="AE1187" s="131"/>
      <c r="AF1187" s="131"/>
      <c r="AG1187" s="131"/>
      <c r="AH1187" s="131"/>
      <c r="AI1187" s="131"/>
      <c r="AJ1187" s="131"/>
      <c r="AK1187" s="131"/>
      <c r="AL1187" s="131"/>
      <c r="AM1187" s="131"/>
      <c r="AN1187" s="131"/>
      <c r="AO1187" s="131"/>
      <c r="AP1187" s="131"/>
      <c r="AQ1187" s="131"/>
      <c r="AR1187" s="131"/>
      <c r="AS1187" s="131"/>
      <c r="AT1187" s="131"/>
      <c r="AU1187" s="131"/>
      <c r="AV1187" s="131"/>
      <c r="AW1187" s="131"/>
      <c r="AX1187" s="131"/>
      <c r="AY1187" s="131"/>
      <c r="AZ1187" s="131"/>
      <c r="BA1187" s="131"/>
      <c r="BB1187" s="131"/>
      <c r="BC1187" s="131"/>
      <c r="BD1187" s="131"/>
      <c r="BE1187" s="131"/>
      <c r="BF1187" s="131"/>
    </row>
    <row r="1188" spans="25:58">
      <c r="Y1188" s="131"/>
      <c r="Z1188" s="131"/>
      <c r="AA1188" s="131"/>
      <c r="AB1188" s="131"/>
      <c r="AC1188" s="131"/>
      <c r="AD1188" s="131"/>
      <c r="AE1188" s="131"/>
      <c r="AF1188" s="131"/>
      <c r="AG1188" s="131"/>
      <c r="AH1188" s="131"/>
      <c r="AI1188" s="131"/>
      <c r="AJ1188" s="131"/>
      <c r="AK1188" s="131"/>
      <c r="AL1188" s="131"/>
      <c r="AM1188" s="131"/>
      <c r="AN1188" s="131"/>
      <c r="AO1188" s="131"/>
      <c r="AP1188" s="131"/>
      <c r="AQ1188" s="131"/>
      <c r="AR1188" s="131"/>
      <c r="AS1188" s="131"/>
      <c r="AT1188" s="131"/>
      <c r="AU1188" s="131"/>
      <c r="AV1188" s="131"/>
      <c r="AW1188" s="131"/>
      <c r="AX1188" s="131"/>
      <c r="AY1188" s="131"/>
      <c r="AZ1188" s="131"/>
      <c r="BA1188" s="131"/>
      <c r="BB1188" s="131"/>
      <c r="BC1188" s="131"/>
      <c r="BD1188" s="131"/>
      <c r="BE1188" s="131"/>
      <c r="BF1188" s="131"/>
    </row>
    <row r="1189" spans="25:58">
      <c r="Y1189" s="131"/>
      <c r="Z1189" s="131"/>
      <c r="AA1189" s="131"/>
      <c r="AB1189" s="131"/>
      <c r="AC1189" s="131"/>
      <c r="AD1189" s="131"/>
      <c r="AE1189" s="131"/>
      <c r="AF1189" s="131"/>
      <c r="AG1189" s="131"/>
      <c r="AH1189" s="131"/>
      <c r="AI1189" s="131"/>
      <c r="AJ1189" s="131"/>
      <c r="AK1189" s="131"/>
      <c r="AL1189" s="131"/>
      <c r="AM1189" s="131"/>
      <c r="AN1189" s="131"/>
      <c r="AO1189" s="131"/>
      <c r="AP1189" s="131"/>
      <c r="AQ1189" s="131"/>
      <c r="AR1189" s="131"/>
      <c r="AS1189" s="131"/>
      <c r="AT1189" s="131"/>
      <c r="AU1189" s="131"/>
      <c r="AV1189" s="131"/>
      <c r="AW1189" s="131"/>
      <c r="AX1189" s="131"/>
      <c r="AY1189" s="131"/>
      <c r="AZ1189" s="131"/>
      <c r="BA1189" s="131"/>
      <c r="BB1189" s="131"/>
      <c r="BC1189" s="131"/>
      <c r="BD1189" s="131"/>
      <c r="BE1189" s="131"/>
      <c r="BF1189" s="131"/>
    </row>
    <row r="1190" spans="25:58">
      <c r="Y1190" s="131"/>
      <c r="Z1190" s="131"/>
      <c r="AA1190" s="131"/>
      <c r="AB1190" s="131"/>
      <c r="AC1190" s="131"/>
      <c r="AD1190" s="131"/>
      <c r="AE1190" s="131"/>
      <c r="AF1190" s="131"/>
      <c r="AG1190" s="131"/>
      <c r="AH1190" s="131"/>
      <c r="AI1190" s="131"/>
      <c r="AJ1190" s="131"/>
      <c r="AK1190" s="131"/>
      <c r="AL1190" s="131"/>
      <c r="AM1190" s="131"/>
      <c r="AN1190" s="131"/>
      <c r="AO1190" s="131"/>
      <c r="AP1190" s="131"/>
      <c r="AQ1190" s="131"/>
      <c r="AR1190" s="131"/>
      <c r="AS1190" s="131"/>
      <c r="AT1190" s="131"/>
      <c r="AU1190" s="131"/>
      <c r="AV1190" s="131"/>
      <c r="AW1190" s="131"/>
      <c r="AX1190" s="131"/>
      <c r="AY1190" s="131"/>
      <c r="AZ1190" s="131"/>
      <c r="BA1190" s="131"/>
      <c r="BB1190" s="131"/>
      <c r="BC1190" s="131"/>
      <c r="BD1190" s="131"/>
      <c r="BE1190" s="131"/>
      <c r="BF1190" s="131"/>
    </row>
    <row r="1191" spans="25:58">
      <c r="Y1191" s="131"/>
      <c r="Z1191" s="131"/>
      <c r="AA1191" s="131"/>
      <c r="AB1191" s="131"/>
      <c r="AC1191" s="131"/>
      <c r="AD1191" s="131"/>
      <c r="AE1191" s="131"/>
      <c r="AF1191" s="131"/>
      <c r="AG1191" s="131"/>
      <c r="AH1191" s="131"/>
      <c r="AI1191" s="131"/>
      <c r="AJ1191" s="131"/>
      <c r="AK1191" s="131"/>
      <c r="AL1191" s="131"/>
      <c r="AM1191" s="131"/>
      <c r="AN1191" s="131"/>
      <c r="AO1191" s="131"/>
      <c r="AP1191" s="131"/>
      <c r="AQ1191" s="131"/>
      <c r="AR1191" s="131"/>
      <c r="AS1191" s="131"/>
      <c r="AT1191" s="131"/>
      <c r="AU1191" s="131"/>
      <c r="AV1191" s="131"/>
      <c r="AW1191" s="131"/>
      <c r="AX1191" s="131"/>
      <c r="AY1191" s="131"/>
      <c r="AZ1191" s="131"/>
      <c r="BA1191" s="131"/>
      <c r="BB1191" s="131"/>
      <c r="BC1191" s="131"/>
      <c r="BD1191" s="131"/>
      <c r="BE1191" s="131"/>
      <c r="BF1191" s="131"/>
    </row>
    <row r="1192" spans="25:58">
      <c r="Y1192" s="131"/>
      <c r="Z1192" s="131"/>
      <c r="AA1192" s="131"/>
      <c r="AB1192" s="131"/>
      <c r="AC1192" s="131"/>
      <c r="AD1192" s="131"/>
      <c r="AE1192" s="131"/>
      <c r="AF1192" s="131"/>
      <c r="AG1192" s="131"/>
      <c r="AH1192" s="131"/>
      <c r="AI1192" s="131"/>
      <c r="AJ1192" s="131"/>
      <c r="AK1192" s="131"/>
      <c r="AL1192" s="131"/>
      <c r="AM1192" s="131"/>
      <c r="AN1192" s="131"/>
      <c r="AO1192" s="131"/>
      <c r="AP1192" s="131"/>
      <c r="AQ1192" s="131"/>
      <c r="AR1192" s="131"/>
      <c r="AS1192" s="131"/>
      <c r="AT1192" s="131"/>
      <c r="AU1192" s="131"/>
      <c r="AV1192" s="131"/>
      <c r="AW1192" s="131"/>
      <c r="AX1192" s="131"/>
      <c r="AY1192" s="131"/>
      <c r="AZ1192" s="131"/>
      <c r="BA1192" s="131"/>
      <c r="BB1192" s="131"/>
      <c r="BC1192" s="131"/>
      <c r="BD1192" s="131"/>
      <c r="BE1192" s="131"/>
      <c r="BF1192" s="131"/>
    </row>
    <row r="1193" spans="25:58">
      <c r="Y1193" s="131"/>
      <c r="Z1193" s="131"/>
      <c r="AA1193" s="131"/>
      <c r="AB1193" s="131"/>
      <c r="AC1193" s="131"/>
      <c r="AD1193" s="131"/>
      <c r="AE1193" s="131"/>
      <c r="AF1193" s="131"/>
      <c r="AG1193" s="131"/>
      <c r="AH1193" s="131"/>
      <c r="AI1193" s="131"/>
      <c r="AJ1193" s="131"/>
      <c r="AK1193" s="131"/>
      <c r="AL1193" s="131"/>
      <c r="AM1193" s="131"/>
      <c r="AN1193" s="131"/>
      <c r="AO1193" s="131"/>
      <c r="AP1193" s="131"/>
      <c r="AQ1193" s="131"/>
      <c r="AR1193" s="131"/>
      <c r="AS1193" s="131"/>
      <c r="AT1193" s="131"/>
      <c r="AU1193" s="131"/>
      <c r="AV1193" s="131"/>
      <c r="AW1193" s="131"/>
      <c r="AX1193" s="131"/>
      <c r="AY1193" s="131"/>
      <c r="AZ1193" s="131"/>
      <c r="BA1193" s="131"/>
      <c r="BB1193" s="131"/>
      <c r="BC1193" s="131"/>
      <c r="BD1193" s="131"/>
      <c r="BE1193" s="131"/>
      <c r="BF1193" s="131"/>
    </row>
    <row r="1194" spans="25:58">
      <c r="Y1194" s="131"/>
      <c r="Z1194" s="131"/>
      <c r="AA1194" s="131"/>
      <c r="AB1194" s="131"/>
      <c r="AC1194" s="131"/>
      <c r="AD1194" s="131"/>
      <c r="AE1194" s="131"/>
      <c r="AF1194" s="131"/>
      <c r="AG1194" s="131"/>
      <c r="AH1194" s="131"/>
      <c r="AI1194" s="131"/>
      <c r="AJ1194" s="131"/>
      <c r="AK1194" s="131"/>
      <c r="AL1194" s="131"/>
      <c r="AM1194" s="131"/>
      <c r="AN1194" s="131"/>
      <c r="AO1194" s="131"/>
      <c r="AP1194" s="131"/>
      <c r="AQ1194" s="131"/>
      <c r="AR1194" s="131"/>
      <c r="AS1194" s="131"/>
      <c r="AT1194" s="131"/>
      <c r="AU1194" s="131"/>
      <c r="AV1194" s="131"/>
      <c r="AW1194" s="131"/>
      <c r="AX1194" s="131"/>
      <c r="AY1194" s="131"/>
      <c r="AZ1194" s="131"/>
      <c r="BA1194" s="131"/>
      <c r="BB1194" s="131"/>
      <c r="BC1194" s="131"/>
      <c r="BD1194" s="131"/>
      <c r="BE1194" s="131"/>
      <c r="BF1194" s="131"/>
    </row>
    <row r="1195" spans="25:58">
      <c r="Y1195" s="131"/>
      <c r="Z1195" s="131"/>
      <c r="AA1195" s="131"/>
      <c r="AB1195" s="131"/>
      <c r="AC1195" s="131"/>
      <c r="AD1195" s="131"/>
      <c r="AE1195" s="131"/>
      <c r="AF1195" s="131"/>
      <c r="AG1195" s="131"/>
      <c r="AH1195" s="131"/>
      <c r="AI1195" s="131"/>
      <c r="AJ1195" s="131"/>
      <c r="AK1195" s="131"/>
      <c r="AL1195" s="131"/>
      <c r="AM1195" s="131"/>
      <c r="AN1195" s="131"/>
      <c r="AO1195" s="131"/>
      <c r="AP1195" s="131"/>
      <c r="AQ1195" s="131"/>
      <c r="AR1195" s="131"/>
      <c r="AS1195" s="131"/>
      <c r="AT1195" s="131"/>
      <c r="AU1195" s="131"/>
      <c r="AV1195" s="131"/>
      <c r="AW1195" s="131"/>
      <c r="AX1195" s="131"/>
      <c r="AY1195" s="131"/>
      <c r="AZ1195" s="131"/>
      <c r="BA1195" s="131"/>
      <c r="BB1195" s="131"/>
      <c r="BC1195" s="131"/>
      <c r="BD1195" s="131"/>
      <c r="BE1195" s="131"/>
      <c r="BF1195" s="131"/>
    </row>
    <row r="1196" spans="25:58">
      <c r="Y1196" s="131"/>
      <c r="Z1196" s="131"/>
      <c r="AA1196" s="131"/>
      <c r="AB1196" s="131"/>
      <c r="AC1196" s="131"/>
      <c r="AD1196" s="131"/>
      <c r="AE1196" s="131"/>
      <c r="AF1196" s="131"/>
      <c r="AG1196" s="131"/>
      <c r="AH1196" s="131"/>
      <c r="AI1196" s="131"/>
      <c r="AJ1196" s="131"/>
      <c r="AK1196" s="131"/>
      <c r="AL1196" s="131"/>
      <c r="AM1196" s="131"/>
      <c r="AN1196" s="131"/>
      <c r="AO1196" s="131"/>
      <c r="AP1196" s="131"/>
      <c r="AQ1196" s="131"/>
      <c r="AR1196" s="131"/>
      <c r="AS1196" s="131"/>
      <c r="AT1196" s="131"/>
      <c r="AU1196" s="131"/>
      <c r="AV1196" s="131"/>
      <c r="AW1196" s="131"/>
      <c r="AX1196" s="131"/>
      <c r="AY1196" s="131"/>
      <c r="AZ1196" s="131"/>
      <c r="BA1196" s="131"/>
      <c r="BB1196" s="131"/>
      <c r="BC1196" s="131"/>
      <c r="BD1196" s="131"/>
      <c r="BE1196" s="131"/>
      <c r="BF1196" s="131"/>
    </row>
    <row r="1197" spans="25:58">
      <c r="Y1197" s="131"/>
      <c r="Z1197" s="131"/>
      <c r="AA1197" s="131"/>
      <c r="AB1197" s="131"/>
      <c r="AC1197" s="131"/>
      <c r="AD1197" s="131"/>
      <c r="AE1197" s="131"/>
      <c r="AF1197" s="131"/>
      <c r="AG1197" s="131"/>
      <c r="AH1197" s="131"/>
      <c r="AI1197" s="131"/>
      <c r="AJ1197" s="131"/>
      <c r="AK1197" s="131"/>
      <c r="AL1197" s="131"/>
      <c r="AM1197" s="131"/>
      <c r="AN1197" s="131"/>
      <c r="AO1197" s="131"/>
      <c r="AP1197" s="131"/>
      <c r="AQ1197" s="131"/>
      <c r="AR1197" s="131"/>
      <c r="AS1197" s="131"/>
      <c r="AT1197" s="131"/>
      <c r="AU1197" s="131"/>
      <c r="AV1197" s="131"/>
      <c r="AW1197" s="131"/>
      <c r="AX1197" s="131"/>
      <c r="AY1197" s="131"/>
      <c r="AZ1197" s="131"/>
      <c r="BA1197" s="131"/>
      <c r="BB1197" s="131"/>
      <c r="BC1197" s="131"/>
      <c r="BD1197" s="131"/>
      <c r="BE1197" s="131"/>
      <c r="BF1197" s="131"/>
    </row>
    <row r="1198" spans="25:58">
      <c r="Y1198" s="131"/>
      <c r="Z1198" s="131"/>
      <c r="AA1198" s="131"/>
      <c r="AB1198" s="131"/>
      <c r="AC1198" s="131"/>
      <c r="AD1198" s="131"/>
      <c r="AE1198" s="131"/>
      <c r="AF1198" s="131"/>
      <c r="AG1198" s="131"/>
      <c r="AH1198" s="131"/>
      <c r="AI1198" s="131"/>
      <c r="AJ1198" s="131"/>
      <c r="AK1198" s="131"/>
      <c r="AL1198" s="131"/>
      <c r="AM1198" s="131"/>
      <c r="AN1198" s="131"/>
      <c r="AO1198" s="131"/>
      <c r="AP1198" s="131"/>
      <c r="AQ1198" s="131"/>
      <c r="AR1198" s="131"/>
      <c r="AS1198" s="131"/>
      <c r="AT1198" s="131"/>
      <c r="AU1198" s="131"/>
      <c r="AV1198" s="131"/>
      <c r="AW1198" s="131"/>
      <c r="AX1198" s="131"/>
      <c r="AY1198" s="131"/>
      <c r="AZ1198" s="131"/>
      <c r="BA1198" s="131"/>
      <c r="BB1198" s="131"/>
      <c r="BC1198" s="131"/>
      <c r="BD1198" s="131"/>
      <c r="BE1198" s="131"/>
      <c r="BF1198" s="131"/>
    </row>
    <row r="1199" spans="25:58">
      <c r="Y1199" s="131"/>
      <c r="Z1199" s="131"/>
      <c r="AA1199" s="131"/>
      <c r="AB1199" s="131"/>
      <c r="AC1199" s="131"/>
      <c r="AD1199" s="131"/>
      <c r="AE1199" s="131"/>
      <c r="AF1199" s="131"/>
      <c r="AG1199" s="131"/>
      <c r="AH1199" s="131"/>
      <c r="AI1199" s="131"/>
      <c r="AJ1199" s="131"/>
      <c r="AK1199" s="131"/>
      <c r="AL1199" s="131"/>
      <c r="AM1199" s="131"/>
      <c r="AN1199" s="131"/>
      <c r="AO1199" s="131"/>
      <c r="AP1199" s="131"/>
      <c r="AQ1199" s="131"/>
      <c r="AR1199" s="131"/>
      <c r="AS1199" s="131"/>
      <c r="AT1199" s="131"/>
      <c r="AU1199" s="131"/>
      <c r="AV1199" s="131"/>
      <c r="AW1199" s="131"/>
      <c r="AX1199" s="131"/>
      <c r="AY1199" s="131"/>
      <c r="AZ1199" s="131"/>
      <c r="BA1199" s="131"/>
      <c r="BB1199" s="131"/>
      <c r="BC1199" s="131"/>
      <c r="BD1199" s="131"/>
      <c r="BE1199" s="131"/>
      <c r="BF1199" s="131"/>
    </row>
    <row r="1200" spans="25:58">
      <c r="Y1200" s="131"/>
      <c r="Z1200" s="131"/>
      <c r="AA1200" s="131"/>
      <c r="AB1200" s="131"/>
      <c r="AC1200" s="131"/>
      <c r="AD1200" s="131"/>
      <c r="AE1200" s="131"/>
      <c r="AF1200" s="131"/>
      <c r="AG1200" s="131"/>
      <c r="AH1200" s="131"/>
      <c r="AI1200" s="131"/>
      <c r="AJ1200" s="131"/>
      <c r="AK1200" s="131"/>
      <c r="AL1200" s="131"/>
      <c r="AM1200" s="131"/>
      <c r="AN1200" s="131"/>
      <c r="AO1200" s="131"/>
      <c r="AP1200" s="131"/>
      <c r="AQ1200" s="131"/>
      <c r="AR1200" s="131"/>
      <c r="AS1200" s="131"/>
      <c r="AT1200" s="131"/>
      <c r="AU1200" s="131"/>
      <c r="AV1200" s="131"/>
      <c r="AW1200" s="131"/>
      <c r="AX1200" s="131"/>
      <c r="AY1200" s="131"/>
      <c r="AZ1200" s="131"/>
      <c r="BA1200" s="131"/>
      <c r="BB1200" s="131"/>
      <c r="BC1200" s="131"/>
      <c r="BD1200" s="131"/>
      <c r="BE1200" s="131"/>
      <c r="BF1200" s="131"/>
    </row>
    <row r="1201" spans="25:58">
      <c r="Y1201" s="131"/>
      <c r="Z1201" s="131"/>
      <c r="AA1201" s="131"/>
      <c r="AB1201" s="131"/>
      <c r="AC1201" s="131"/>
      <c r="AD1201" s="131"/>
      <c r="AE1201" s="131"/>
      <c r="AF1201" s="131"/>
      <c r="AG1201" s="131"/>
      <c r="AH1201" s="131"/>
      <c r="AI1201" s="131"/>
      <c r="AJ1201" s="131"/>
      <c r="AK1201" s="131"/>
      <c r="AL1201" s="131"/>
      <c r="AM1201" s="131"/>
      <c r="AN1201" s="131"/>
      <c r="AO1201" s="131"/>
      <c r="AP1201" s="131"/>
      <c r="AQ1201" s="131"/>
      <c r="AR1201" s="131"/>
      <c r="AS1201" s="131"/>
      <c r="AT1201" s="131"/>
      <c r="AU1201" s="131"/>
      <c r="AV1201" s="131"/>
      <c r="AW1201" s="131"/>
      <c r="AX1201" s="131"/>
      <c r="AY1201" s="131"/>
      <c r="AZ1201" s="131"/>
      <c r="BA1201" s="131"/>
      <c r="BB1201" s="131"/>
      <c r="BC1201" s="131"/>
      <c r="BD1201" s="131"/>
      <c r="BE1201" s="131"/>
      <c r="BF1201" s="131"/>
    </row>
    <row r="1202" spans="25:58">
      <c r="Y1202" s="131"/>
      <c r="Z1202" s="131"/>
      <c r="AA1202" s="131"/>
      <c r="AB1202" s="131"/>
      <c r="AC1202" s="131"/>
      <c r="AD1202" s="131"/>
      <c r="AE1202" s="131"/>
      <c r="AF1202" s="131"/>
      <c r="AG1202" s="131"/>
      <c r="AH1202" s="131"/>
      <c r="AI1202" s="131"/>
      <c r="AJ1202" s="131"/>
      <c r="AK1202" s="131"/>
      <c r="AL1202" s="131"/>
      <c r="AM1202" s="131"/>
      <c r="AN1202" s="131"/>
      <c r="AO1202" s="131"/>
      <c r="AP1202" s="131"/>
      <c r="AQ1202" s="131"/>
      <c r="AR1202" s="131"/>
      <c r="AS1202" s="131"/>
      <c r="AT1202" s="131"/>
      <c r="AU1202" s="131"/>
      <c r="AV1202" s="131"/>
      <c r="AW1202" s="131"/>
      <c r="AX1202" s="131"/>
      <c r="AY1202" s="131"/>
      <c r="AZ1202" s="131"/>
      <c r="BA1202" s="131"/>
      <c r="BB1202" s="131"/>
      <c r="BC1202" s="131"/>
      <c r="BD1202" s="131"/>
      <c r="BE1202" s="131"/>
      <c r="BF1202" s="131"/>
    </row>
    <row r="1203" spans="25:58">
      <c r="Y1203" s="131"/>
      <c r="Z1203" s="131"/>
      <c r="AA1203" s="131"/>
      <c r="AB1203" s="131"/>
      <c r="AC1203" s="131"/>
      <c r="AD1203" s="131"/>
      <c r="AE1203" s="131"/>
      <c r="AF1203" s="131"/>
      <c r="AG1203" s="131"/>
      <c r="AH1203" s="131"/>
      <c r="AI1203" s="131"/>
      <c r="AJ1203" s="131"/>
      <c r="AK1203" s="131"/>
      <c r="AL1203" s="131"/>
      <c r="AM1203" s="131"/>
      <c r="AN1203" s="131"/>
      <c r="AO1203" s="131"/>
      <c r="AP1203" s="131"/>
      <c r="AQ1203" s="131"/>
      <c r="AR1203" s="131"/>
      <c r="AS1203" s="131"/>
      <c r="AT1203" s="131"/>
      <c r="AU1203" s="131"/>
      <c r="AV1203" s="131"/>
      <c r="AW1203" s="131"/>
      <c r="AX1203" s="131"/>
      <c r="AY1203" s="131"/>
      <c r="AZ1203" s="131"/>
      <c r="BA1203" s="131"/>
      <c r="BB1203" s="131"/>
      <c r="BC1203" s="131"/>
      <c r="BD1203" s="131"/>
      <c r="BE1203" s="131"/>
      <c r="BF1203" s="131"/>
    </row>
    <row r="1204" spans="25:58">
      <c r="Y1204" s="131"/>
      <c r="Z1204" s="131"/>
      <c r="AA1204" s="131"/>
      <c r="AB1204" s="131"/>
      <c r="AC1204" s="131"/>
      <c r="AD1204" s="131"/>
      <c r="AE1204" s="131"/>
      <c r="AF1204" s="131"/>
      <c r="AG1204" s="131"/>
      <c r="AH1204" s="131"/>
      <c r="AI1204" s="131"/>
      <c r="AJ1204" s="131"/>
      <c r="AK1204" s="131"/>
      <c r="AL1204" s="131"/>
      <c r="AM1204" s="131"/>
      <c r="AN1204" s="131"/>
      <c r="AO1204" s="131"/>
      <c r="AP1204" s="131"/>
      <c r="AQ1204" s="131"/>
      <c r="AR1204" s="131"/>
      <c r="AS1204" s="131"/>
      <c r="AT1204" s="131"/>
      <c r="AU1204" s="131"/>
      <c r="AV1204" s="131"/>
      <c r="AW1204" s="131"/>
      <c r="AX1204" s="131"/>
      <c r="AY1204" s="131"/>
      <c r="AZ1204" s="131"/>
      <c r="BA1204" s="131"/>
      <c r="BB1204" s="131"/>
      <c r="BC1204" s="131"/>
      <c r="BD1204" s="131"/>
      <c r="BE1204" s="131"/>
      <c r="BF1204" s="131"/>
    </row>
    <row r="1205" spans="25:58">
      <c r="Y1205" s="131"/>
      <c r="Z1205" s="131"/>
      <c r="AA1205" s="131"/>
      <c r="AB1205" s="131"/>
      <c r="AC1205" s="131"/>
      <c r="AD1205" s="131"/>
      <c r="AE1205" s="131"/>
      <c r="AF1205" s="131"/>
      <c r="AG1205" s="131"/>
      <c r="AH1205" s="131"/>
      <c r="AI1205" s="131"/>
      <c r="AJ1205" s="131"/>
      <c r="AK1205" s="131"/>
      <c r="AL1205" s="131"/>
      <c r="AM1205" s="131"/>
      <c r="AN1205" s="131"/>
      <c r="AO1205" s="131"/>
      <c r="AP1205" s="131"/>
      <c r="AQ1205" s="131"/>
      <c r="AR1205" s="131"/>
      <c r="AS1205" s="131"/>
      <c r="AT1205" s="131"/>
      <c r="AU1205" s="131"/>
      <c r="AV1205" s="131"/>
      <c r="AW1205" s="131"/>
      <c r="AX1205" s="131"/>
      <c r="AY1205" s="131"/>
      <c r="AZ1205" s="131"/>
      <c r="BA1205" s="131"/>
      <c r="BB1205" s="131"/>
      <c r="BC1205" s="131"/>
      <c r="BD1205" s="131"/>
      <c r="BE1205" s="131"/>
      <c r="BF1205" s="131"/>
    </row>
    <row r="1206" spans="25:58">
      <c r="Y1206" s="131"/>
      <c r="Z1206" s="131"/>
      <c r="AA1206" s="131"/>
      <c r="AB1206" s="131"/>
      <c r="AC1206" s="131"/>
      <c r="AD1206" s="131"/>
      <c r="AE1206" s="131"/>
      <c r="AF1206" s="131"/>
      <c r="AG1206" s="131"/>
      <c r="AH1206" s="131"/>
      <c r="AI1206" s="131"/>
      <c r="AJ1206" s="131"/>
      <c r="AK1206" s="131"/>
      <c r="AL1206" s="131"/>
      <c r="AM1206" s="131"/>
      <c r="AN1206" s="131"/>
      <c r="AO1206" s="131"/>
      <c r="AP1206" s="131"/>
      <c r="AQ1206" s="131"/>
      <c r="AR1206" s="131"/>
      <c r="AS1206" s="131"/>
      <c r="AT1206" s="131"/>
      <c r="AU1206" s="131"/>
      <c r="AV1206" s="131"/>
      <c r="AW1206" s="131"/>
      <c r="AX1206" s="131"/>
      <c r="AY1206" s="131"/>
      <c r="AZ1206" s="131"/>
      <c r="BA1206" s="131"/>
      <c r="BB1206" s="131"/>
      <c r="BC1206" s="131"/>
      <c r="BD1206" s="131"/>
      <c r="BE1206" s="131"/>
      <c r="BF1206" s="131"/>
    </row>
    <row r="1207" spans="25:58">
      <c r="Y1207" s="131"/>
      <c r="Z1207" s="131"/>
      <c r="AA1207" s="131"/>
      <c r="AB1207" s="131"/>
      <c r="AC1207" s="131"/>
      <c r="AD1207" s="131"/>
      <c r="AE1207" s="131"/>
      <c r="AF1207" s="131"/>
      <c r="AG1207" s="131"/>
      <c r="AH1207" s="131"/>
      <c r="AI1207" s="131"/>
      <c r="AJ1207" s="131"/>
      <c r="AK1207" s="131"/>
      <c r="AL1207" s="131"/>
      <c r="AM1207" s="131"/>
      <c r="AN1207" s="131"/>
      <c r="AO1207" s="131"/>
      <c r="AP1207" s="131"/>
      <c r="AQ1207" s="131"/>
      <c r="AR1207" s="131"/>
      <c r="AS1207" s="131"/>
      <c r="AT1207" s="131"/>
      <c r="AU1207" s="131"/>
      <c r="AV1207" s="131"/>
      <c r="AW1207" s="131"/>
      <c r="AX1207" s="131"/>
      <c r="AY1207" s="131"/>
      <c r="AZ1207" s="131"/>
      <c r="BA1207" s="131"/>
      <c r="BB1207" s="131"/>
      <c r="BC1207" s="131"/>
      <c r="BD1207" s="131"/>
      <c r="BE1207" s="131"/>
      <c r="BF1207" s="131"/>
    </row>
    <row r="1208" spans="25:58">
      <c r="Y1208" s="131"/>
      <c r="Z1208" s="131"/>
      <c r="AA1208" s="131"/>
      <c r="AB1208" s="131"/>
      <c r="AC1208" s="131"/>
      <c r="AD1208" s="131"/>
      <c r="AE1208" s="131"/>
      <c r="AF1208" s="131"/>
      <c r="AG1208" s="131"/>
      <c r="AH1208" s="131"/>
      <c r="AI1208" s="131"/>
      <c r="AJ1208" s="131"/>
      <c r="AK1208" s="131"/>
      <c r="AL1208" s="131"/>
      <c r="AM1208" s="131"/>
      <c r="AN1208" s="131"/>
      <c r="AO1208" s="131"/>
      <c r="AP1208" s="131"/>
      <c r="AQ1208" s="131"/>
      <c r="AR1208" s="131"/>
      <c r="AS1208" s="131"/>
      <c r="AT1208" s="131"/>
      <c r="AU1208" s="131"/>
      <c r="AV1208" s="131"/>
      <c r="AW1208" s="131"/>
      <c r="AX1208" s="131"/>
      <c r="AY1208" s="131"/>
      <c r="AZ1208" s="131"/>
      <c r="BA1208" s="131"/>
      <c r="BB1208" s="131"/>
      <c r="BC1208" s="131"/>
      <c r="BD1208" s="131"/>
      <c r="BE1208" s="131"/>
      <c r="BF1208" s="131"/>
    </row>
    <row r="1209" spans="25:58">
      <c r="Y1209" s="131"/>
      <c r="Z1209" s="131"/>
      <c r="AA1209" s="131"/>
      <c r="AB1209" s="131"/>
      <c r="AC1209" s="131"/>
      <c r="AD1209" s="131"/>
      <c r="AE1209" s="131"/>
      <c r="AF1209" s="131"/>
      <c r="AG1209" s="131"/>
      <c r="AH1209" s="131"/>
      <c r="AI1209" s="131"/>
      <c r="AJ1209" s="131"/>
      <c r="AK1209" s="131"/>
      <c r="AL1209" s="131"/>
      <c r="AM1209" s="131"/>
      <c r="AN1209" s="131"/>
      <c r="AO1209" s="131"/>
      <c r="AP1209" s="131"/>
      <c r="AQ1209" s="131"/>
      <c r="AR1209" s="131"/>
      <c r="AS1209" s="131"/>
      <c r="AT1209" s="131"/>
      <c r="AU1209" s="131"/>
      <c r="AV1209" s="131"/>
      <c r="AW1209" s="131"/>
      <c r="AX1209" s="131"/>
      <c r="AY1209" s="131"/>
      <c r="AZ1209" s="131"/>
      <c r="BA1209" s="131"/>
      <c r="BB1209" s="131"/>
      <c r="BC1209" s="131"/>
      <c r="BD1209" s="131"/>
      <c r="BE1209" s="131"/>
      <c r="BF1209" s="131"/>
    </row>
    <row r="1210" spans="25:58">
      <c r="Y1210" s="131"/>
      <c r="Z1210" s="131"/>
      <c r="AA1210" s="131"/>
      <c r="AB1210" s="131"/>
      <c r="AC1210" s="131"/>
      <c r="AD1210" s="131"/>
      <c r="AE1210" s="131"/>
      <c r="AF1210" s="131"/>
      <c r="AG1210" s="131"/>
      <c r="AH1210" s="131"/>
      <c r="AI1210" s="131"/>
      <c r="AJ1210" s="131"/>
      <c r="AK1210" s="131"/>
      <c r="AL1210" s="131"/>
      <c r="AM1210" s="131"/>
      <c r="AN1210" s="131"/>
      <c r="AO1210" s="131"/>
      <c r="AP1210" s="131"/>
      <c r="AQ1210" s="131"/>
      <c r="AR1210" s="131"/>
      <c r="AS1210" s="131"/>
      <c r="AT1210" s="131"/>
      <c r="AU1210" s="131"/>
      <c r="AV1210" s="131"/>
      <c r="AW1210" s="131"/>
      <c r="AX1210" s="131"/>
      <c r="AY1210" s="131"/>
      <c r="AZ1210" s="131"/>
      <c r="BA1210" s="131"/>
      <c r="BB1210" s="131"/>
      <c r="BC1210" s="131"/>
      <c r="BD1210" s="131"/>
      <c r="BE1210" s="131"/>
      <c r="BF1210" s="131"/>
    </row>
    <row r="1211" spans="25:58">
      <c r="Y1211" s="131"/>
      <c r="Z1211" s="131"/>
      <c r="AA1211" s="131"/>
      <c r="AB1211" s="131"/>
      <c r="AC1211" s="131"/>
      <c r="AD1211" s="131"/>
      <c r="AE1211" s="131"/>
      <c r="AF1211" s="131"/>
      <c r="AG1211" s="131"/>
      <c r="AH1211" s="131"/>
      <c r="AI1211" s="131"/>
      <c r="AJ1211" s="131"/>
      <c r="AK1211" s="131"/>
      <c r="AL1211" s="131"/>
      <c r="AM1211" s="131"/>
      <c r="AN1211" s="131"/>
      <c r="AO1211" s="131"/>
      <c r="AP1211" s="131"/>
      <c r="AQ1211" s="131"/>
      <c r="AR1211" s="131"/>
      <c r="AS1211" s="131"/>
      <c r="AT1211" s="131"/>
      <c r="AU1211" s="131"/>
      <c r="AV1211" s="131"/>
      <c r="AW1211" s="131"/>
      <c r="AX1211" s="131"/>
      <c r="AY1211" s="131"/>
      <c r="AZ1211" s="131"/>
      <c r="BA1211" s="131"/>
      <c r="BB1211" s="131"/>
      <c r="BC1211" s="131"/>
      <c r="BD1211" s="131"/>
      <c r="BE1211" s="131"/>
      <c r="BF1211" s="131"/>
    </row>
    <row r="1212" spans="25:58">
      <c r="Y1212" s="131"/>
      <c r="Z1212" s="131"/>
      <c r="AA1212" s="131"/>
      <c r="AB1212" s="131"/>
      <c r="AC1212" s="131"/>
      <c r="AD1212" s="131"/>
      <c r="AE1212" s="131"/>
      <c r="AF1212" s="131"/>
      <c r="AG1212" s="131"/>
      <c r="AH1212" s="131"/>
      <c r="AI1212" s="131"/>
      <c r="AJ1212" s="131"/>
      <c r="AK1212" s="131"/>
      <c r="AL1212" s="131"/>
      <c r="AM1212" s="131"/>
      <c r="AN1212" s="131"/>
      <c r="AO1212" s="131"/>
      <c r="AP1212" s="131"/>
      <c r="AQ1212" s="131"/>
      <c r="AR1212" s="131"/>
      <c r="AS1212" s="131"/>
      <c r="AT1212" s="131"/>
      <c r="AU1212" s="131"/>
      <c r="AV1212" s="131"/>
      <c r="AW1212" s="131"/>
      <c r="AX1212" s="131"/>
      <c r="AY1212" s="131"/>
      <c r="AZ1212" s="131"/>
      <c r="BA1212" s="131"/>
      <c r="BB1212" s="131"/>
      <c r="BC1212" s="131"/>
      <c r="BD1212" s="131"/>
      <c r="BE1212" s="131"/>
      <c r="BF1212" s="131"/>
    </row>
    <row r="1213" spans="25:58">
      <c r="Y1213" s="131"/>
      <c r="Z1213" s="131"/>
      <c r="AA1213" s="131"/>
      <c r="AB1213" s="131"/>
      <c r="AC1213" s="131"/>
      <c r="AD1213" s="131"/>
      <c r="AE1213" s="131"/>
      <c r="AF1213" s="131"/>
      <c r="AG1213" s="131"/>
      <c r="AH1213" s="131"/>
      <c r="AI1213" s="131"/>
      <c r="AJ1213" s="131"/>
      <c r="AK1213" s="131"/>
      <c r="AL1213" s="131"/>
      <c r="AM1213" s="131"/>
      <c r="AN1213" s="131"/>
      <c r="AO1213" s="131"/>
      <c r="AP1213" s="131"/>
      <c r="AQ1213" s="131"/>
      <c r="AR1213" s="131"/>
      <c r="AS1213" s="131"/>
      <c r="AT1213" s="131"/>
      <c r="AU1213" s="131"/>
      <c r="AV1213" s="131"/>
      <c r="AW1213" s="131"/>
      <c r="AX1213" s="131"/>
      <c r="AY1213" s="131"/>
      <c r="AZ1213" s="131"/>
      <c r="BA1213" s="131"/>
      <c r="BB1213" s="131"/>
      <c r="BC1213" s="131"/>
      <c r="BD1213" s="131"/>
      <c r="BE1213" s="131"/>
      <c r="BF1213" s="131"/>
    </row>
    <row r="1214" spans="25:58">
      <c r="Y1214" s="131"/>
      <c r="Z1214" s="131"/>
      <c r="AA1214" s="131"/>
      <c r="AB1214" s="131"/>
      <c r="AC1214" s="131"/>
      <c r="AD1214" s="131"/>
      <c r="AE1214" s="131"/>
      <c r="AF1214" s="131"/>
      <c r="AG1214" s="131"/>
      <c r="AH1214" s="131"/>
      <c r="AI1214" s="131"/>
      <c r="AJ1214" s="131"/>
      <c r="AK1214" s="131"/>
      <c r="AL1214" s="131"/>
      <c r="AM1214" s="131"/>
      <c r="AN1214" s="131"/>
      <c r="AO1214" s="131"/>
      <c r="AP1214" s="131"/>
      <c r="AQ1214" s="131"/>
      <c r="AR1214" s="131"/>
      <c r="AS1214" s="131"/>
      <c r="AT1214" s="131"/>
      <c r="AU1214" s="131"/>
      <c r="AV1214" s="131"/>
      <c r="AW1214" s="131"/>
      <c r="AX1214" s="131"/>
      <c r="AY1214" s="131"/>
      <c r="AZ1214" s="131"/>
      <c r="BA1214" s="131"/>
      <c r="BB1214" s="131"/>
      <c r="BC1214" s="131"/>
      <c r="BD1214" s="131"/>
      <c r="BE1214" s="131"/>
      <c r="BF1214" s="131"/>
    </row>
    <row r="1215" spans="25:58">
      <c r="Y1215" s="131"/>
      <c r="Z1215" s="131"/>
      <c r="AA1215" s="131"/>
      <c r="AB1215" s="131"/>
      <c r="AC1215" s="131"/>
      <c r="AD1215" s="131"/>
      <c r="AE1215" s="131"/>
      <c r="AF1215" s="131"/>
      <c r="AG1215" s="131"/>
      <c r="AH1215" s="131"/>
      <c r="AI1215" s="131"/>
      <c r="AJ1215" s="131"/>
      <c r="AK1215" s="131"/>
      <c r="AL1215" s="131"/>
      <c r="AM1215" s="131"/>
      <c r="AN1215" s="131"/>
      <c r="AO1215" s="131"/>
      <c r="AP1215" s="131"/>
      <c r="AQ1215" s="131"/>
      <c r="AR1215" s="131"/>
      <c r="AS1215" s="131"/>
      <c r="AT1215" s="131"/>
      <c r="AU1215" s="131"/>
      <c r="AV1215" s="131"/>
      <c r="AW1215" s="131"/>
      <c r="AX1215" s="131"/>
      <c r="AY1215" s="131"/>
      <c r="AZ1215" s="131"/>
      <c r="BA1215" s="131"/>
      <c r="BB1215" s="131"/>
      <c r="BC1215" s="131"/>
      <c r="BD1215" s="131"/>
      <c r="BE1215" s="131"/>
      <c r="BF1215" s="131"/>
    </row>
    <row r="1216" spans="25:58">
      <c r="Y1216" s="131"/>
      <c r="Z1216" s="131"/>
      <c r="AA1216" s="131"/>
      <c r="AB1216" s="131"/>
      <c r="AC1216" s="131"/>
      <c r="AD1216" s="131"/>
      <c r="AE1216" s="131"/>
      <c r="AF1216" s="131"/>
      <c r="AG1216" s="131"/>
      <c r="AH1216" s="131"/>
      <c r="AI1216" s="131"/>
      <c r="AJ1216" s="131"/>
      <c r="AK1216" s="131"/>
      <c r="AL1216" s="131"/>
      <c r="AM1216" s="131"/>
      <c r="AN1216" s="131"/>
      <c r="AO1216" s="131"/>
      <c r="AP1216" s="131"/>
      <c r="AQ1216" s="131"/>
      <c r="AR1216" s="131"/>
      <c r="AS1216" s="131"/>
      <c r="AT1216" s="131"/>
      <c r="AU1216" s="131"/>
      <c r="AV1216" s="131"/>
      <c r="AW1216" s="131"/>
      <c r="AX1216" s="131"/>
      <c r="AY1216" s="131"/>
      <c r="AZ1216" s="131"/>
      <c r="BA1216" s="131"/>
      <c r="BB1216" s="131"/>
      <c r="BC1216" s="131"/>
      <c r="BD1216" s="131"/>
      <c r="BE1216" s="131"/>
      <c r="BF1216" s="131"/>
    </row>
    <row r="1217" spans="25:58">
      <c r="Y1217" s="131"/>
      <c r="Z1217" s="131"/>
      <c r="AA1217" s="131"/>
      <c r="AB1217" s="131"/>
      <c r="AC1217" s="131"/>
      <c r="AD1217" s="131"/>
      <c r="AE1217" s="131"/>
      <c r="AF1217" s="131"/>
      <c r="AG1217" s="131"/>
      <c r="AH1217" s="131"/>
      <c r="AI1217" s="131"/>
      <c r="AJ1217" s="131"/>
      <c r="AK1217" s="131"/>
      <c r="AL1217" s="131"/>
      <c r="AM1217" s="131"/>
      <c r="AN1217" s="131"/>
      <c r="AO1217" s="131"/>
      <c r="AP1217" s="131"/>
      <c r="AQ1217" s="131"/>
      <c r="AR1217" s="131"/>
      <c r="AS1217" s="131"/>
      <c r="AT1217" s="131"/>
      <c r="AU1217" s="131"/>
      <c r="AV1217" s="131"/>
      <c r="AW1217" s="131"/>
      <c r="AX1217" s="131"/>
      <c r="AY1217" s="131"/>
      <c r="AZ1217" s="131"/>
      <c r="BA1217" s="131"/>
      <c r="BB1217" s="131"/>
      <c r="BC1217" s="131"/>
      <c r="BD1217" s="131"/>
      <c r="BE1217" s="131"/>
      <c r="BF1217" s="131"/>
    </row>
    <row r="1218" spans="25:58">
      <c r="Y1218" s="131"/>
      <c r="Z1218" s="131"/>
      <c r="AA1218" s="131"/>
      <c r="AB1218" s="131"/>
      <c r="AC1218" s="131"/>
      <c r="AD1218" s="131"/>
      <c r="AE1218" s="131"/>
      <c r="AF1218" s="131"/>
      <c r="AG1218" s="131"/>
      <c r="AH1218" s="131"/>
      <c r="AI1218" s="131"/>
      <c r="AJ1218" s="131"/>
      <c r="AK1218" s="131"/>
      <c r="AL1218" s="131"/>
      <c r="AM1218" s="131"/>
      <c r="AN1218" s="131"/>
      <c r="AO1218" s="131"/>
      <c r="AP1218" s="131"/>
      <c r="AQ1218" s="131"/>
      <c r="AR1218" s="131"/>
      <c r="AS1218" s="131"/>
      <c r="AT1218" s="131"/>
      <c r="AU1218" s="131"/>
      <c r="AV1218" s="131"/>
      <c r="AW1218" s="131"/>
      <c r="AX1218" s="131"/>
      <c r="AY1218" s="131"/>
      <c r="AZ1218" s="131"/>
      <c r="BA1218" s="131"/>
      <c r="BB1218" s="131"/>
      <c r="BC1218" s="131"/>
      <c r="BD1218" s="131"/>
      <c r="BE1218" s="131"/>
      <c r="BF1218" s="131"/>
    </row>
    <row r="1219" spans="25:58">
      <c r="Y1219" s="131"/>
      <c r="Z1219" s="131"/>
      <c r="AA1219" s="131"/>
      <c r="AB1219" s="131"/>
      <c r="AC1219" s="131"/>
      <c r="AD1219" s="131"/>
      <c r="AE1219" s="131"/>
      <c r="AF1219" s="131"/>
      <c r="AG1219" s="131"/>
      <c r="AH1219" s="131"/>
      <c r="AI1219" s="131"/>
      <c r="AJ1219" s="131"/>
      <c r="AK1219" s="131"/>
      <c r="AL1219" s="131"/>
      <c r="AM1219" s="131"/>
      <c r="AN1219" s="131"/>
      <c r="AO1219" s="131"/>
      <c r="AP1219" s="131"/>
      <c r="AQ1219" s="131"/>
      <c r="AR1219" s="131"/>
      <c r="AS1219" s="131"/>
      <c r="AT1219" s="131"/>
      <c r="AU1219" s="131"/>
      <c r="AV1219" s="131"/>
      <c r="AW1219" s="131"/>
      <c r="AX1219" s="131"/>
      <c r="AY1219" s="131"/>
      <c r="AZ1219" s="131"/>
      <c r="BA1219" s="131"/>
      <c r="BB1219" s="131"/>
      <c r="BC1219" s="131"/>
      <c r="BD1219" s="131"/>
      <c r="BE1219" s="131"/>
      <c r="BF1219" s="131"/>
    </row>
    <row r="1220" spans="25:58">
      <c r="Y1220" s="131"/>
      <c r="Z1220" s="131"/>
      <c r="AA1220" s="131"/>
      <c r="AB1220" s="131"/>
      <c r="AC1220" s="131"/>
      <c r="AD1220" s="131"/>
      <c r="AE1220" s="131"/>
      <c r="AF1220" s="131"/>
      <c r="AG1220" s="131"/>
      <c r="AH1220" s="131"/>
      <c r="AI1220" s="131"/>
      <c r="AJ1220" s="131"/>
      <c r="AK1220" s="131"/>
      <c r="AL1220" s="131"/>
      <c r="AM1220" s="131"/>
      <c r="AN1220" s="131"/>
      <c r="AO1220" s="131"/>
      <c r="AP1220" s="131"/>
      <c r="AQ1220" s="131"/>
      <c r="AR1220" s="131"/>
      <c r="AS1220" s="131"/>
      <c r="AT1220" s="131"/>
      <c r="AU1220" s="131"/>
      <c r="AV1220" s="131"/>
      <c r="AW1220" s="131"/>
      <c r="AX1220" s="131"/>
      <c r="AY1220" s="131"/>
      <c r="AZ1220" s="131"/>
      <c r="BA1220" s="131"/>
      <c r="BB1220" s="131"/>
      <c r="BC1220" s="131"/>
      <c r="BD1220" s="131"/>
      <c r="BE1220" s="131"/>
      <c r="BF1220" s="131"/>
    </row>
    <row r="1221" spans="25:58">
      <c r="Y1221" s="131"/>
      <c r="Z1221" s="131"/>
      <c r="AA1221" s="131"/>
      <c r="AB1221" s="131"/>
      <c r="AC1221" s="131"/>
      <c r="AD1221" s="131"/>
      <c r="AE1221" s="131"/>
      <c r="AF1221" s="131"/>
      <c r="AG1221" s="131"/>
      <c r="AH1221" s="131"/>
      <c r="AI1221" s="131"/>
      <c r="AJ1221" s="131"/>
      <c r="AK1221" s="131"/>
      <c r="AL1221" s="131"/>
      <c r="AM1221" s="131"/>
      <c r="AN1221" s="131"/>
      <c r="AO1221" s="131"/>
      <c r="AP1221" s="131"/>
      <c r="AQ1221" s="131"/>
      <c r="AR1221" s="131"/>
      <c r="AS1221" s="131"/>
      <c r="AT1221" s="131"/>
      <c r="AU1221" s="131"/>
      <c r="AV1221" s="131"/>
      <c r="AW1221" s="131"/>
      <c r="AX1221" s="131"/>
      <c r="AY1221" s="131"/>
      <c r="AZ1221" s="131"/>
      <c r="BA1221" s="131"/>
      <c r="BB1221" s="131"/>
      <c r="BC1221" s="131"/>
      <c r="BD1221" s="131"/>
      <c r="BE1221" s="131"/>
      <c r="BF1221" s="131"/>
    </row>
    <row r="1222" spans="25:58">
      <c r="Y1222" s="131"/>
      <c r="Z1222" s="131"/>
      <c r="AA1222" s="131"/>
      <c r="AB1222" s="131"/>
      <c r="AC1222" s="131"/>
      <c r="AD1222" s="131"/>
      <c r="AE1222" s="131"/>
      <c r="AF1222" s="131"/>
      <c r="AG1222" s="131"/>
      <c r="AH1222" s="131"/>
      <c r="AI1222" s="131"/>
      <c r="AJ1222" s="131"/>
      <c r="AK1222" s="131"/>
      <c r="AL1222" s="131"/>
      <c r="AM1222" s="131"/>
      <c r="AN1222" s="131"/>
      <c r="AO1222" s="131"/>
      <c r="AP1222" s="131"/>
      <c r="AQ1222" s="131"/>
      <c r="AR1222" s="131"/>
      <c r="AS1222" s="131"/>
      <c r="AT1222" s="131"/>
      <c r="AU1222" s="131"/>
      <c r="AV1222" s="131"/>
      <c r="AW1222" s="131"/>
      <c r="AX1222" s="131"/>
      <c r="AY1222" s="131"/>
      <c r="AZ1222" s="131"/>
      <c r="BA1222" s="131"/>
      <c r="BB1222" s="131"/>
      <c r="BC1222" s="131"/>
      <c r="BD1222" s="131"/>
      <c r="BE1222" s="131"/>
      <c r="BF1222" s="131"/>
    </row>
    <row r="1223" spans="25:58">
      <c r="Y1223" s="131"/>
      <c r="Z1223" s="131"/>
      <c r="AA1223" s="131"/>
      <c r="AB1223" s="131"/>
      <c r="AC1223" s="131"/>
      <c r="AD1223" s="131"/>
      <c r="AE1223" s="131"/>
      <c r="AF1223" s="131"/>
      <c r="AG1223" s="131"/>
      <c r="AH1223" s="131"/>
      <c r="AI1223" s="131"/>
      <c r="AJ1223" s="131"/>
      <c r="AK1223" s="131"/>
      <c r="AL1223" s="131"/>
      <c r="AM1223" s="131"/>
      <c r="AN1223" s="131"/>
      <c r="AO1223" s="131"/>
      <c r="AP1223" s="131"/>
      <c r="AQ1223" s="131"/>
      <c r="AR1223" s="131"/>
      <c r="AS1223" s="131"/>
      <c r="AT1223" s="131"/>
      <c r="AU1223" s="131"/>
      <c r="AV1223" s="131"/>
      <c r="AW1223" s="131"/>
      <c r="AX1223" s="131"/>
      <c r="AY1223" s="131"/>
      <c r="AZ1223" s="131"/>
      <c r="BA1223" s="131"/>
      <c r="BB1223" s="131"/>
      <c r="BC1223" s="131"/>
      <c r="BD1223" s="131"/>
      <c r="BE1223" s="131"/>
      <c r="BF1223" s="131"/>
    </row>
    <row r="1224" spans="25:58">
      <c r="Y1224" s="131"/>
      <c r="Z1224" s="131"/>
      <c r="AA1224" s="131"/>
      <c r="AB1224" s="131"/>
      <c r="AC1224" s="131"/>
      <c r="AD1224" s="131"/>
      <c r="AE1224" s="131"/>
      <c r="AF1224" s="131"/>
      <c r="AG1224" s="131"/>
      <c r="AH1224" s="131"/>
      <c r="AI1224" s="131"/>
      <c r="AJ1224" s="131"/>
      <c r="AK1224" s="131"/>
      <c r="AL1224" s="131"/>
      <c r="AM1224" s="131"/>
      <c r="AN1224" s="131"/>
      <c r="AO1224" s="131"/>
      <c r="AP1224" s="131"/>
      <c r="AQ1224" s="131"/>
      <c r="AR1224" s="131"/>
      <c r="AS1224" s="131"/>
      <c r="AT1224" s="131"/>
      <c r="AU1224" s="131"/>
      <c r="AV1224" s="131"/>
      <c r="AW1224" s="131"/>
      <c r="AX1224" s="131"/>
      <c r="AY1224" s="131"/>
      <c r="AZ1224" s="131"/>
      <c r="BA1224" s="131"/>
      <c r="BB1224" s="131"/>
      <c r="BC1224" s="131"/>
      <c r="BD1224" s="131"/>
      <c r="BE1224" s="131"/>
      <c r="BF1224" s="131"/>
    </row>
    <row r="1225" spans="25:58">
      <c r="Y1225" s="131"/>
      <c r="Z1225" s="131"/>
      <c r="AA1225" s="131"/>
      <c r="AB1225" s="131"/>
      <c r="AC1225" s="131"/>
      <c r="AD1225" s="131"/>
      <c r="AE1225" s="131"/>
      <c r="AF1225" s="131"/>
      <c r="AG1225" s="131"/>
      <c r="AH1225" s="131"/>
      <c r="AI1225" s="131"/>
      <c r="AJ1225" s="131"/>
      <c r="AK1225" s="131"/>
      <c r="AL1225" s="131"/>
      <c r="AM1225" s="131"/>
      <c r="AN1225" s="131"/>
      <c r="AO1225" s="131"/>
      <c r="AP1225" s="131"/>
      <c r="AQ1225" s="131"/>
      <c r="AR1225" s="131"/>
      <c r="AS1225" s="131"/>
      <c r="AT1225" s="131"/>
      <c r="AU1225" s="131"/>
      <c r="AV1225" s="131"/>
      <c r="AW1225" s="131"/>
      <c r="AX1225" s="131"/>
      <c r="AY1225" s="131"/>
      <c r="AZ1225" s="131"/>
      <c r="BA1225" s="131"/>
      <c r="BB1225" s="131"/>
      <c r="BC1225" s="131"/>
      <c r="BD1225" s="131"/>
      <c r="BE1225" s="131"/>
      <c r="BF1225" s="131"/>
    </row>
    <row r="1226" spans="25:58">
      <c r="Y1226" s="131"/>
      <c r="Z1226" s="131"/>
      <c r="AA1226" s="131"/>
      <c r="AB1226" s="131"/>
      <c r="AC1226" s="131"/>
      <c r="AD1226" s="131"/>
      <c r="AE1226" s="131"/>
      <c r="AF1226" s="131"/>
      <c r="AG1226" s="131"/>
      <c r="AH1226" s="131"/>
      <c r="AI1226" s="131"/>
      <c r="AJ1226" s="131"/>
      <c r="AK1226" s="131"/>
      <c r="AL1226" s="131"/>
      <c r="AM1226" s="131"/>
      <c r="AN1226" s="131"/>
      <c r="AO1226" s="131"/>
      <c r="AP1226" s="131"/>
      <c r="AQ1226" s="131"/>
      <c r="AR1226" s="131"/>
      <c r="AS1226" s="131"/>
      <c r="AT1226" s="131"/>
      <c r="AU1226" s="131"/>
      <c r="AV1226" s="131"/>
      <c r="AW1226" s="131"/>
      <c r="AX1226" s="131"/>
      <c r="AY1226" s="131"/>
      <c r="AZ1226" s="131"/>
      <c r="BA1226" s="131"/>
      <c r="BB1226" s="131"/>
      <c r="BC1226" s="131"/>
      <c r="BD1226" s="131"/>
      <c r="BE1226" s="131"/>
      <c r="BF1226" s="131"/>
    </row>
    <row r="1227" spans="25:58">
      <c r="Y1227" s="131"/>
      <c r="Z1227" s="131"/>
      <c r="AA1227" s="131"/>
      <c r="AB1227" s="131"/>
      <c r="AC1227" s="131"/>
      <c r="AD1227" s="131"/>
      <c r="AE1227" s="131"/>
      <c r="AF1227" s="131"/>
      <c r="AG1227" s="131"/>
      <c r="AH1227" s="131"/>
      <c r="AI1227" s="131"/>
      <c r="AJ1227" s="131"/>
      <c r="AK1227" s="131"/>
      <c r="AL1227" s="131"/>
      <c r="AM1227" s="131"/>
      <c r="AN1227" s="131"/>
      <c r="AO1227" s="131"/>
      <c r="AP1227" s="131"/>
      <c r="AQ1227" s="131"/>
      <c r="AR1227" s="131"/>
      <c r="AS1227" s="131"/>
      <c r="AT1227" s="131"/>
      <c r="AU1227" s="131"/>
      <c r="AV1227" s="131"/>
      <c r="AW1227" s="131"/>
      <c r="AX1227" s="131"/>
      <c r="AY1227" s="131"/>
      <c r="AZ1227" s="131"/>
      <c r="BA1227" s="131"/>
      <c r="BB1227" s="131"/>
      <c r="BC1227" s="131"/>
      <c r="BD1227" s="131"/>
      <c r="BE1227" s="131"/>
      <c r="BF1227" s="131"/>
    </row>
    <row r="1228" spans="25:58">
      <c r="Y1228" s="131"/>
      <c r="Z1228" s="131"/>
      <c r="AA1228" s="131"/>
      <c r="AB1228" s="131"/>
      <c r="AC1228" s="131"/>
      <c r="AD1228" s="131"/>
      <c r="AE1228" s="131"/>
      <c r="AF1228" s="131"/>
      <c r="AG1228" s="131"/>
      <c r="AH1228" s="131"/>
      <c r="AI1228" s="131"/>
      <c r="AJ1228" s="131"/>
      <c r="AK1228" s="131"/>
      <c r="AL1228" s="131"/>
      <c r="AM1228" s="131"/>
      <c r="AN1228" s="131"/>
      <c r="AO1228" s="131"/>
      <c r="AP1228" s="131"/>
      <c r="AQ1228" s="131"/>
      <c r="AR1228" s="131"/>
      <c r="AS1228" s="131"/>
      <c r="AT1228" s="131"/>
      <c r="AU1228" s="131"/>
      <c r="AV1228" s="131"/>
      <c r="AW1228" s="131"/>
      <c r="AX1228" s="131"/>
      <c r="AY1228" s="131"/>
      <c r="AZ1228" s="131"/>
      <c r="BA1228" s="131"/>
      <c r="BB1228" s="131"/>
      <c r="BC1228" s="131"/>
      <c r="BD1228" s="131"/>
      <c r="BE1228" s="131"/>
      <c r="BF1228" s="131"/>
    </row>
    <row r="1229" spans="25:58">
      <c r="Y1229" s="131"/>
      <c r="Z1229" s="131"/>
      <c r="AA1229" s="131"/>
      <c r="AB1229" s="131"/>
      <c r="AC1229" s="131"/>
      <c r="AD1229" s="131"/>
      <c r="AE1229" s="131"/>
      <c r="AF1229" s="131"/>
      <c r="AG1229" s="131"/>
      <c r="AH1229" s="131"/>
      <c r="AI1229" s="131"/>
      <c r="AJ1229" s="131"/>
      <c r="AK1229" s="131"/>
      <c r="AL1229" s="131"/>
      <c r="AM1229" s="131"/>
      <c r="AN1229" s="131"/>
      <c r="AO1229" s="131"/>
      <c r="AP1229" s="131"/>
      <c r="AQ1229" s="131"/>
      <c r="AR1229" s="131"/>
      <c r="AS1229" s="131"/>
      <c r="AT1229" s="131"/>
      <c r="AU1229" s="131"/>
      <c r="AV1229" s="131"/>
      <c r="AW1229" s="131"/>
      <c r="AX1229" s="131"/>
      <c r="AY1229" s="131"/>
      <c r="AZ1229" s="131"/>
      <c r="BA1229" s="131"/>
      <c r="BB1229" s="131"/>
      <c r="BC1229" s="131"/>
      <c r="BD1229" s="131"/>
      <c r="BE1229" s="131"/>
      <c r="BF1229" s="131"/>
    </row>
    <row r="1230" spans="25:58">
      <c r="Y1230" s="131"/>
      <c r="Z1230" s="131"/>
      <c r="AA1230" s="131"/>
      <c r="AB1230" s="131"/>
      <c r="AC1230" s="131"/>
      <c r="AD1230" s="131"/>
      <c r="AE1230" s="131"/>
      <c r="AF1230" s="131"/>
      <c r="AG1230" s="131"/>
      <c r="AH1230" s="131"/>
      <c r="AI1230" s="131"/>
      <c r="AJ1230" s="131"/>
      <c r="AK1230" s="131"/>
      <c r="AL1230" s="131"/>
      <c r="AM1230" s="131"/>
      <c r="AN1230" s="131"/>
      <c r="AO1230" s="131"/>
      <c r="AP1230" s="131"/>
      <c r="AQ1230" s="131"/>
      <c r="AR1230" s="131"/>
      <c r="AS1230" s="131"/>
      <c r="AT1230" s="131"/>
      <c r="AU1230" s="131"/>
      <c r="AV1230" s="131"/>
      <c r="AW1230" s="131"/>
      <c r="AX1230" s="131"/>
      <c r="AY1230" s="131"/>
      <c r="AZ1230" s="131"/>
      <c r="BA1230" s="131"/>
      <c r="BB1230" s="131"/>
      <c r="BC1230" s="131"/>
      <c r="BD1230" s="131"/>
      <c r="BE1230" s="131"/>
      <c r="BF1230" s="131"/>
    </row>
    <row r="1231" spans="25:58">
      <c r="Y1231" s="131"/>
      <c r="Z1231" s="131"/>
      <c r="AA1231" s="131"/>
      <c r="AB1231" s="131"/>
      <c r="AC1231" s="131"/>
      <c r="AD1231" s="131"/>
      <c r="AE1231" s="131"/>
      <c r="AF1231" s="131"/>
      <c r="AG1231" s="131"/>
      <c r="AH1231" s="131"/>
      <c r="AI1231" s="131"/>
      <c r="AJ1231" s="131"/>
      <c r="AK1231" s="131"/>
      <c r="AL1231" s="131"/>
      <c r="AM1231" s="131"/>
      <c r="AN1231" s="131"/>
      <c r="AO1231" s="131"/>
      <c r="AP1231" s="131"/>
      <c r="AQ1231" s="131"/>
      <c r="AR1231" s="131"/>
      <c r="AS1231" s="131"/>
      <c r="AT1231" s="131"/>
      <c r="AU1231" s="131"/>
      <c r="AV1231" s="131"/>
      <c r="AW1231" s="131"/>
      <c r="AX1231" s="131"/>
      <c r="AY1231" s="131"/>
      <c r="AZ1231" s="131"/>
      <c r="BA1231" s="131"/>
      <c r="BB1231" s="131"/>
      <c r="BC1231" s="131"/>
      <c r="BD1231" s="131"/>
      <c r="BE1231" s="131"/>
      <c r="BF1231" s="131"/>
    </row>
    <row r="1232" spans="25:58">
      <c r="Y1232" s="131"/>
      <c r="Z1232" s="131"/>
      <c r="AA1232" s="131"/>
      <c r="AB1232" s="131"/>
      <c r="AC1232" s="131"/>
      <c r="AD1232" s="131"/>
      <c r="AE1232" s="131"/>
      <c r="AF1232" s="131"/>
      <c r="AG1232" s="131"/>
      <c r="AH1232" s="131"/>
      <c r="AI1232" s="131"/>
      <c r="AJ1232" s="131"/>
      <c r="AK1232" s="131"/>
      <c r="AL1232" s="131"/>
      <c r="AM1232" s="131"/>
      <c r="AN1232" s="131"/>
      <c r="AO1232" s="131"/>
      <c r="AP1232" s="131"/>
      <c r="AQ1232" s="131"/>
      <c r="AR1232" s="131"/>
      <c r="AS1232" s="131"/>
      <c r="AT1232" s="131"/>
      <c r="AU1232" s="131"/>
      <c r="AV1232" s="131"/>
      <c r="AW1232" s="131"/>
      <c r="AX1232" s="131"/>
      <c r="AY1232" s="131"/>
      <c r="AZ1232" s="131"/>
      <c r="BA1232" s="131"/>
      <c r="BB1232" s="131"/>
      <c r="BC1232" s="131"/>
      <c r="BD1232" s="131"/>
      <c r="BE1232" s="131"/>
      <c r="BF1232" s="131"/>
    </row>
    <row r="1233" spans="25:58">
      <c r="Y1233" s="131"/>
      <c r="Z1233" s="131"/>
      <c r="AA1233" s="131"/>
      <c r="AB1233" s="131"/>
      <c r="AC1233" s="131"/>
      <c r="AD1233" s="131"/>
      <c r="AE1233" s="131"/>
      <c r="AF1233" s="131"/>
      <c r="AG1233" s="131"/>
      <c r="AH1233" s="131"/>
      <c r="AI1233" s="131"/>
      <c r="AJ1233" s="131"/>
      <c r="AK1233" s="131"/>
      <c r="AL1233" s="131"/>
      <c r="AM1233" s="131"/>
      <c r="AN1233" s="131"/>
      <c r="AO1233" s="131"/>
      <c r="AP1233" s="131"/>
      <c r="AQ1233" s="131"/>
      <c r="AR1233" s="131"/>
      <c r="AS1233" s="131"/>
      <c r="AT1233" s="131"/>
      <c r="AU1233" s="131"/>
      <c r="AV1233" s="131"/>
      <c r="AW1233" s="131"/>
      <c r="AX1233" s="131"/>
      <c r="AY1233" s="131"/>
      <c r="AZ1233" s="131"/>
      <c r="BA1233" s="131"/>
      <c r="BB1233" s="131"/>
      <c r="BC1233" s="131"/>
      <c r="BD1233" s="131"/>
      <c r="BE1233" s="131"/>
      <c r="BF1233" s="131"/>
    </row>
    <row r="1234" spans="25:58">
      <c r="Y1234" s="131"/>
      <c r="Z1234" s="131"/>
      <c r="AA1234" s="131"/>
      <c r="AB1234" s="131"/>
      <c r="AC1234" s="131"/>
      <c r="AD1234" s="131"/>
      <c r="AE1234" s="131"/>
      <c r="AF1234" s="131"/>
      <c r="AG1234" s="131"/>
      <c r="AH1234" s="131"/>
      <c r="AI1234" s="131"/>
      <c r="AJ1234" s="131"/>
      <c r="AK1234" s="131"/>
      <c r="AL1234" s="131"/>
      <c r="AM1234" s="131"/>
      <c r="AN1234" s="131"/>
      <c r="AO1234" s="131"/>
      <c r="AP1234" s="131"/>
      <c r="AQ1234" s="131"/>
      <c r="AR1234" s="131"/>
      <c r="AS1234" s="131"/>
      <c r="AT1234" s="131"/>
      <c r="AU1234" s="131"/>
      <c r="AV1234" s="131"/>
      <c r="AW1234" s="131"/>
      <c r="AX1234" s="131"/>
      <c r="AY1234" s="131"/>
      <c r="AZ1234" s="131"/>
      <c r="BA1234" s="131"/>
      <c r="BB1234" s="131"/>
      <c r="BC1234" s="131"/>
      <c r="BD1234" s="131"/>
      <c r="BE1234" s="131"/>
      <c r="BF1234" s="131"/>
    </row>
    <row r="1235" spans="25:58">
      <c r="Y1235" s="131"/>
      <c r="Z1235" s="131"/>
      <c r="AA1235" s="131"/>
      <c r="AB1235" s="131"/>
      <c r="AC1235" s="131"/>
      <c r="AD1235" s="131"/>
      <c r="AE1235" s="131"/>
      <c r="AF1235" s="131"/>
      <c r="AG1235" s="131"/>
      <c r="AH1235" s="131"/>
      <c r="AI1235" s="131"/>
      <c r="AJ1235" s="131"/>
      <c r="AK1235" s="131"/>
      <c r="AL1235" s="131"/>
      <c r="AM1235" s="131"/>
      <c r="AN1235" s="131"/>
      <c r="AO1235" s="131"/>
      <c r="AP1235" s="131"/>
      <c r="AQ1235" s="131"/>
      <c r="AR1235" s="131"/>
      <c r="AS1235" s="131"/>
      <c r="AT1235" s="131"/>
      <c r="AU1235" s="131"/>
      <c r="AV1235" s="131"/>
      <c r="AW1235" s="131"/>
      <c r="AX1235" s="131"/>
      <c r="AY1235" s="131"/>
      <c r="AZ1235" s="131"/>
      <c r="BA1235" s="131"/>
      <c r="BB1235" s="131"/>
      <c r="BC1235" s="131"/>
      <c r="BD1235" s="131"/>
      <c r="BE1235" s="131"/>
      <c r="BF1235" s="131"/>
    </row>
    <row r="1236" spans="25:58">
      <c r="Y1236" s="131"/>
      <c r="Z1236" s="131"/>
      <c r="AA1236" s="131"/>
      <c r="AB1236" s="131"/>
      <c r="AC1236" s="131"/>
      <c r="AD1236" s="131"/>
      <c r="AE1236" s="131"/>
      <c r="AF1236" s="131"/>
      <c r="AG1236" s="131"/>
      <c r="AH1236" s="131"/>
      <c r="AI1236" s="131"/>
      <c r="AJ1236" s="131"/>
      <c r="AK1236" s="131"/>
      <c r="AL1236" s="131"/>
      <c r="AM1236" s="131"/>
      <c r="AN1236" s="131"/>
      <c r="AO1236" s="131"/>
      <c r="AP1236" s="131"/>
      <c r="AQ1236" s="131"/>
      <c r="AR1236" s="131"/>
      <c r="AS1236" s="131"/>
      <c r="AT1236" s="131"/>
      <c r="AU1236" s="131"/>
      <c r="AV1236" s="131"/>
      <c r="AW1236" s="131"/>
      <c r="AX1236" s="131"/>
      <c r="AY1236" s="131"/>
      <c r="AZ1236" s="131"/>
      <c r="BA1236" s="131"/>
      <c r="BB1236" s="131"/>
      <c r="BC1236" s="131"/>
      <c r="BD1236" s="131"/>
      <c r="BE1236" s="131"/>
      <c r="BF1236" s="131"/>
    </row>
    <row r="1237" spans="25:58">
      <c r="Y1237" s="131"/>
      <c r="Z1237" s="131"/>
      <c r="AA1237" s="131"/>
      <c r="AB1237" s="131"/>
      <c r="AC1237" s="131"/>
      <c r="AD1237" s="131"/>
      <c r="AE1237" s="131"/>
      <c r="AF1237" s="131"/>
      <c r="AG1237" s="131"/>
      <c r="AH1237" s="131"/>
      <c r="AI1237" s="131"/>
      <c r="AJ1237" s="131"/>
      <c r="AK1237" s="131"/>
      <c r="AL1237" s="131"/>
      <c r="AM1237" s="131"/>
      <c r="AN1237" s="131"/>
      <c r="AO1237" s="131"/>
      <c r="AP1237" s="131"/>
      <c r="AQ1237" s="131"/>
      <c r="AR1237" s="131"/>
      <c r="AS1237" s="131"/>
      <c r="AT1237" s="131"/>
      <c r="AU1237" s="131"/>
      <c r="AV1237" s="131"/>
      <c r="AW1237" s="131"/>
      <c r="AX1237" s="131"/>
      <c r="AY1237" s="131"/>
      <c r="AZ1237" s="131"/>
      <c r="BA1237" s="131"/>
      <c r="BB1237" s="131"/>
      <c r="BC1237" s="131"/>
      <c r="BD1237" s="131"/>
      <c r="BE1237" s="131"/>
      <c r="BF1237" s="131"/>
    </row>
    <row r="1238" spans="25:58">
      <c r="Y1238" s="131"/>
      <c r="Z1238" s="131"/>
      <c r="AA1238" s="131"/>
      <c r="AB1238" s="131"/>
      <c r="AC1238" s="131"/>
      <c r="AD1238" s="131"/>
      <c r="AE1238" s="131"/>
      <c r="AF1238" s="131"/>
      <c r="AG1238" s="131"/>
      <c r="AH1238" s="131"/>
      <c r="AI1238" s="131"/>
      <c r="AJ1238" s="131"/>
      <c r="AK1238" s="131"/>
      <c r="AL1238" s="131"/>
      <c r="AM1238" s="131"/>
      <c r="AN1238" s="131"/>
      <c r="AO1238" s="131"/>
      <c r="AP1238" s="131"/>
      <c r="AQ1238" s="131"/>
      <c r="AR1238" s="131"/>
      <c r="AS1238" s="131"/>
      <c r="AT1238" s="131"/>
      <c r="AU1238" s="131"/>
      <c r="AV1238" s="131"/>
      <c r="AW1238" s="131"/>
      <c r="AX1238" s="131"/>
      <c r="AY1238" s="131"/>
      <c r="AZ1238" s="131"/>
      <c r="BA1238" s="131"/>
      <c r="BB1238" s="131"/>
      <c r="BC1238" s="131"/>
      <c r="BD1238" s="131"/>
      <c r="BE1238" s="131"/>
      <c r="BF1238" s="131"/>
    </row>
    <row r="1239" spans="25:58">
      <c r="Y1239" s="131"/>
      <c r="Z1239" s="131"/>
      <c r="AA1239" s="131"/>
      <c r="AB1239" s="131"/>
      <c r="AC1239" s="131"/>
      <c r="AD1239" s="131"/>
      <c r="AE1239" s="131"/>
      <c r="AF1239" s="131"/>
      <c r="AG1239" s="131"/>
      <c r="AH1239" s="131"/>
      <c r="AI1239" s="131"/>
      <c r="AJ1239" s="131"/>
      <c r="AK1239" s="131"/>
      <c r="AL1239" s="131"/>
      <c r="AM1239" s="131"/>
      <c r="AN1239" s="131"/>
      <c r="AO1239" s="131"/>
      <c r="AP1239" s="131"/>
      <c r="AQ1239" s="131"/>
      <c r="AR1239" s="131"/>
      <c r="AS1239" s="131"/>
      <c r="AT1239" s="131"/>
      <c r="AU1239" s="131"/>
      <c r="AV1239" s="131"/>
      <c r="AW1239" s="131"/>
      <c r="AX1239" s="131"/>
      <c r="AY1239" s="131"/>
      <c r="AZ1239" s="131"/>
      <c r="BA1239" s="131"/>
      <c r="BB1239" s="131"/>
      <c r="BC1239" s="131"/>
      <c r="BD1239" s="131"/>
      <c r="BE1239" s="131"/>
      <c r="BF1239" s="131"/>
    </row>
    <row r="1240" spans="25:58">
      <c r="Y1240" s="131"/>
      <c r="Z1240" s="131"/>
      <c r="AA1240" s="131"/>
      <c r="AB1240" s="131"/>
      <c r="AC1240" s="131"/>
      <c r="AD1240" s="131"/>
      <c r="AE1240" s="131"/>
      <c r="AF1240" s="131"/>
      <c r="AG1240" s="131"/>
      <c r="AH1240" s="131"/>
      <c r="AI1240" s="131"/>
      <c r="AJ1240" s="131"/>
      <c r="AK1240" s="131"/>
      <c r="AL1240" s="131"/>
      <c r="AM1240" s="131"/>
      <c r="AN1240" s="131"/>
      <c r="AO1240" s="131"/>
      <c r="AP1240" s="131"/>
      <c r="AQ1240" s="131"/>
      <c r="AR1240" s="131"/>
      <c r="AS1240" s="131"/>
      <c r="AT1240" s="131"/>
      <c r="AU1240" s="131"/>
      <c r="AV1240" s="131"/>
      <c r="AW1240" s="131"/>
      <c r="AX1240" s="131"/>
      <c r="AY1240" s="131"/>
      <c r="AZ1240" s="131"/>
      <c r="BA1240" s="131"/>
      <c r="BB1240" s="131"/>
      <c r="BC1240" s="131"/>
      <c r="BD1240" s="131"/>
      <c r="BE1240" s="131"/>
      <c r="BF1240" s="131"/>
    </row>
    <row r="1241" spans="25:58">
      <c r="Y1241" s="131"/>
      <c r="Z1241" s="131"/>
      <c r="AA1241" s="131"/>
      <c r="AB1241" s="131"/>
      <c r="AC1241" s="131"/>
      <c r="AD1241" s="131"/>
      <c r="AE1241" s="131"/>
      <c r="AF1241" s="131"/>
      <c r="AG1241" s="131"/>
      <c r="AH1241" s="131"/>
      <c r="AI1241" s="131"/>
      <c r="AJ1241" s="131"/>
      <c r="AK1241" s="131"/>
      <c r="AL1241" s="131"/>
      <c r="AM1241" s="131"/>
      <c r="AN1241" s="131"/>
      <c r="AO1241" s="131"/>
      <c r="AP1241" s="131"/>
      <c r="AQ1241" s="131"/>
      <c r="AR1241" s="131"/>
      <c r="AS1241" s="131"/>
      <c r="AT1241" s="131"/>
      <c r="AU1241" s="131"/>
      <c r="AV1241" s="131"/>
      <c r="AW1241" s="131"/>
      <c r="AX1241" s="131"/>
      <c r="AY1241" s="131"/>
      <c r="AZ1241" s="131"/>
      <c r="BA1241" s="131"/>
      <c r="BB1241" s="131"/>
      <c r="BC1241" s="131"/>
      <c r="BD1241" s="131"/>
      <c r="BE1241" s="131"/>
      <c r="BF1241" s="131"/>
    </row>
    <row r="1242" spans="25:58">
      <c r="Y1242" s="131"/>
      <c r="Z1242" s="131"/>
      <c r="AA1242" s="131"/>
      <c r="AB1242" s="131"/>
      <c r="AC1242" s="131"/>
      <c r="AD1242" s="131"/>
      <c r="AE1242" s="131"/>
      <c r="AF1242" s="131"/>
      <c r="AG1242" s="131"/>
      <c r="AH1242" s="131"/>
      <c r="AI1242" s="131"/>
      <c r="AJ1242" s="131"/>
      <c r="AK1242" s="131"/>
      <c r="AL1242" s="131"/>
      <c r="AM1242" s="131"/>
      <c r="AN1242" s="131"/>
      <c r="AO1242" s="131"/>
      <c r="AP1242" s="131"/>
      <c r="AQ1242" s="131"/>
      <c r="AR1242" s="131"/>
      <c r="AS1242" s="131"/>
      <c r="AT1242" s="131"/>
      <c r="AU1242" s="131"/>
      <c r="AV1242" s="131"/>
      <c r="AW1242" s="131"/>
      <c r="AX1242" s="131"/>
      <c r="AY1242" s="131"/>
      <c r="AZ1242" s="131"/>
      <c r="BA1242" s="131"/>
      <c r="BB1242" s="131"/>
      <c r="BC1242" s="131"/>
      <c r="BD1242" s="131"/>
      <c r="BE1242" s="131"/>
      <c r="BF1242" s="131"/>
    </row>
    <row r="1243" spans="25:58">
      <c r="Y1243" s="131"/>
      <c r="Z1243" s="131"/>
      <c r="AA1243" s="131"/>
      <c r="AB1243" s="131"/>
      <c r="AC1243" s="131"/>
      <c r="AD1243" s="131"/>
      <c r="AE1243" s="131"/>
      <c r="AF1243" s="131"/>
      <c r="AG1243" s="131"/>
      <c r="AH1243" s="131"/>
      <c r="AI1243" s="131"/>
      <c r="AJ1243" s="131"/>
      <c r="AK1243" s="131"/>
      <c r="AL1243" s="131"/>
      <c r="AM1243" s="131"/>
      <c r="AN1243" s="131"/>
      <c r="AO1243" s="131"/>
      <c r="AP1243" s="131"/>
      <c r="AQ1243" s="131"/>
      <c r="AR1243" s="131"/>
      <c r="AS1243" s="131"/>
      <c r="AT1243" s="131"/>
      <c r="AU1243" s="131"/>
      <c r="AV1243" s="131"/>
      <c r="AW1243" s="131"/>
      <c r="AX1243" s="131"/>
      <c r="AY1243" s="131"/>
      <c r="AZ1243" s="131"/>
      <c r="BA1243" s="131"/>
      <c r="BB1243" s="131"/>
      <c r="BC1243" s="131"/>
      <c r="BD1243" s="131"/>
      <c r="BE1243" s="131"/>
      <c r="BF1243" s="131"/>
    </row>
    <row r="1244" spans="25:58">
      <c r="Y1244" s="131"/>
      <c r="Z1244" s="131"/>
      <c r="AA1244" s="131"/>
      <c r="AB1244" s="131"/>
      <c r="AC1244" s="131"/>
      <c r="AD1244" s="131"/>
      <c r="AE1244" s="131"/>
      <c r="AF1244" s="131"/>
      <c r="AG1244" s="131"/>
      <c r="AH1244" s="131"/>
      <c r="AI1244" s="131"/>
      <c r="AJ1244" s="131"/>
      <c r="AK1244" s="131"/>
      <c r="AL1244" s="131"/>
      <c r="AM1244" s="131"/>
      <c r="AN1244" s="131"/>
      <c r="AO1244" s="131"/>
      <c r="AP1244" s="131"/>
      <c r="AQ1244" s="131"/>
      <c r="AR1244" s="131"/>
      <c r="AS1244" s="131"/>
      <c r="AT1244" s="131"/>
      <c r="AU1244" s="131"/>
      <c r="AV1244" s="131"/>
      <c r="AW1244" s="131"/>
      <c r="AX1244" s="131"/>
      <c r="AY1244" s="131"/>
      <c r="AZ1244" s="131"/>
      <c r="BA1244" s="131"/>
      <c r="BB1244" s="131"/>
      <c r="BC1244" s="131"/>
      <c r="BD1244" s="131"/>
      <c r="BE1244" s="131"/>
      <c r="BF1244" s="131"/>
    </row>
    <row r="1245" spans="25:58">
      <c r="Y1245" s="131"/>
      <c r="Z1245" s="131"/>
      <c r="AA1245" s="131"/>
      <c r="AB1245" s="131"/>
      <c r="AC1245" s="131"/>
      <c r="AD1245" s="131"/>
      <c r="AE1245" s="131"/>
      <c r="AF1245" s="131"/>
      <c r="AG1245" s="131"/>
      <c r="AH1245" s="131"/>
      <c r="AI1245" s="131"/>
      <c r="AJ1245" s="131"/>
      <c r="AK1245" s="131"/>
      <c r="AL1245" s="131"/>
      <c r="AM1245" s="131"/>
      <c r="AN1245" s="131"/>
      <c r="AO1245" s="131"/>
      <c r="AP1245" s="131"/>
      <c r="AQ1245" s="131"/>
      <c r="AR1245" s="131"/>
      <c r="AS1245" s="131"/>
      <c r="AT1245" s="131"/>
      <c r="AU1245" s="131"/>
      <c r="AV1245" s="131"/>
      <c r="AW1245" s="131"/>
      <c r="AX1245" s="131"/>
      <c r="AY1245" s="131"/>
      <c r="AZ1245" s="131"/>
      <c r="BA1245" s="131"/>
      <c r="BB1245" s="131"/>
      <c r="BC1245" s="131"/>
      <c r="BD1245" s="131"/>
      <c r="BE1245" s="131"/>
      <c r="BF1245" s="131"/>
    </row>
    <row r="1246" spans="25:58">
      <c r="Y1246" s="131"/>
      <c r="Z1246" s="131"/>
      <c r="AA1246" s="131"/>
      <c r="AB1246" s="131"/>
      <c r="AC1246" s="131"/>
      <c r="AD1246" s="131"/>
      <c r="AE1246" s="131"/>
      <c r="AF1246" s="131"/>
      <c r="AG1246" s="131"/>
      <c r="AH1246" s="131"/>
      <c r="AI1246" s="131"/>
      <c r="AJ1246" s="131"/>
      <c r="AK1246" s="131"/>
      <c r="AL1246" s="131"/>
      <c r="AM1246" s="131"/>
      <c r="AN1246" s="131"/>
      <c r="AO1246" s="131"/>
      <c r="AP1246" s="131"/>
      <c r="AQ1246" s="131"/>
      <c r="AR1246" s="131"/>
      <c r="AS1246" s="131"/>
      <c r="AT1246" s="131"/>
      <c r="AU1246" s="131"/>
      <c r="AV1246" s="131"/>
      <c r="AW1246" s="131"/>
      <c r="AX1246" s="131"/>
      <c r="AY1246" s="131"/>
      <c r="AZ1246" s="131"/>
      <c r="BA1246" s="131"/>
      <c r="BB1246" s="131"/>
      <c r="BC1246" s="131"/>
      <c r="BD1246" s="131"/>
      <c r="BE1246" s="131"/>
      <c r="BF1246" s="131"/>
    </row>
    <row r="1247" spans="25:58">
      <c r="Y1247" s="131"/>
      <c r="Z1247" s="131"/>
      <c r="AA1247" s="131"/>
      <c r="AB1247" s="131"/>
      <c r="AC1247" s="131"/>
      <c r="AD1247" s="131"/>
      <c r="AE1247" s="131"/>
      <c r="AF1247" s="131"/>
      <c r="AG1247" s="131"/>
      <c r="AH1247" s="131"/>
      <c r="AI1247" s="131"/>
      <c r="AJ1247" s="131"/>
      <c r="AK1247" s="131"/>
      <c r="AL1247" s="131"/>
      <c r="AM1247" s="131"/>
      <c r="AN1247" s="131"/>
      <c r="AO1247" s="131"/>
      <c r="AP1247" s="131"/>
      <c r="AQ1247" s="131"/>
      <c r="AR1247" s="131"/>
      <c r="AS1247" s="131"/>
      <c r="AT1247" s="131"/>
      <c r="AU1247" s="131"/>
      <c r="AV1247" s="131"/>
      <c r="AW1247" s="131"/>
      <c r="AX1247" s="131"/>
      <c r="AY1247" s="131"/>
      <c r="AZ1247" s="131"/>
      <c r="BA1247" s="131"/>
      <c r="BB1247" s="131"/>
      <c r="BC1247" s="131"/>
      <c r="BD1247" s="131"/>
      <c r="BE1247" s="131"/>
      <c r="BF1247" s="131"/>
    </row>
    <row r="1248" spans="25:58">
      <c r="Y1248" s="131"/>
      <c r="Z1248" s="131"/>
      <c r="AA1248" s="131"/>
      <c r="AB1248" s="131"/>
      <c r="AC1248" s="131"/>
      <c r="AD1248" s="131"/>
      <c r="AE1248" s="131"/>
      <c r="AF1248" s="131"/>
      <c r="AG1248" s="131"/>
      <c r="AH1248" s="131"/>
      <c r="AI1248" s="131"/>
      <c r="AJ1248" s="131"/>
      <c r="AK1248" s="131"/>
      <c r="AL1248" s="131"/>
      <c r="AM1248" s="131"/>
      <c r="AN1248" s="131"/>
      <c r="AO1248" s="131"/>
      <c r="AP1248" s="131"/>
      <c r="AQ1248" s="131"/>
      <c r="AR1248" s="131"/>
      <c r="AS1248" s="131"/>
      <c r="AT1248" s="131"/>
      <c r="AU1248" s="131"/>
      <c r="AV1248" s="131"/>
      <c r="AW1248" s="131"/>
      <c r="AX1248" s="131"/>
      <c r="AY1248" s="131"/>
      <c r="AZ1248" s="131"/>
      <c r="BA1248" s="131"/>
      <c r="BB1248" s="131"/>
      <c r="BC1248" s="131"/>
      <c r="BD1248" s="131"/>
      <c r="BE1248" s="131"/>
      <c r="BF1248" s="131"/>
    </row>
    <row r="1249" spans="25:58">
      <c r="Y1249" s="131"/>
      <c r="Z1249" s="131"/>
      <c r="AA1249" s="131"/>
      <c r="AB1249" s="131"/>
      <c r="AC1249" s="131"/>
      <c r="AD1249" s="131"/>
      <c r="AE1249" s="131"/>
      <c r="AF1249" s="131"/>
      <c r="AG1249" s="131"/>
      <c r="AH1249" s="131"/>
      <c r="AI1249" s="131"/>
      <c r="AJ1249" s="131"/>
      <c r="AK1249" s="131"/>
      <c r="AL1249" s="131"/>
      <c r="AM1249" s="131"/>
      <c r="AN1249" s="131"/>
      <c r="AO1249" s="131"/>
      <c r="AP1249" s="131"/>
      <c r="AQ1249" s="131"/>
      <c r="AR1249" s="131"/>
      <c r="AS1249" s="131"/>
      <c r="AT1249" s="131"/>
      <c r="AU1249" s="131"/>
      <c r="AV1249" s="131"/>
      <c r="AW1249" s="131"/>
      <c r="AX1249" s="131"/>
      <c r="AY1249" s="131"/>
      <c r="AZ1249" s="131"/>
      <c r="BA1249" s="131"/>
      <c r="BB1249" s="131"/>
      <c r="BC1249" s="131"/>
      <c r="BD1249" s="131"/>
      <c r="BE1249" s="131"/>
      <c r="BF1249" s="131"/>
    </row>
    <row r="1250" spans="25:58">
      <c r="Y1250" s="131"/>
      <c r="Z1250" s="131"/>
      <c r="AA1250" s="131"/>
      <c r="AB1250" s="131"/>
      <c r="AC1250" s="131"/>
      <c r="AD1250" s="131"/>
      <c r="AE1250" s="131"/>
      <c r="AF1250" s="131"/>
      <c r="AG1250" s="131"/>
      <c r="AH1250" s="131"/>
      <c r="AI1250" s="131"/>
      <c r="AJ1250" s="131"/>
      <c r="AK1250" s="131"/>
      <c r="AL1250" s="131"/>
      <c r="AM1250" s="131"/>
      <c r="AN1250" s="131"/>
      <c r="AO1250" s="131"/>
      <c r="AP1250" s="131"/>
      <c r="AQ1250" s="131"/>
      <c r="AR1250" s="131"/>
      <c r="AS1250" s="131"/>
      <c r="AT1250" s="131"/>
      <c r="AU1250" s="131"/>
      <c r="AV1250" s="131"/>
      <c r="AW1250" s="131"/>
      <c r="AX1250" s="131"/>
      <c r="AY1250" s="131"/>
      <c r="AZ1250" s="131"/>
      <c r="BA1250" s="131"/>
      <c r="BB1250" s="131"/>
      <c r="BC1250" s="131"/>
      <c r="BD1250" s="131"/>
      <c r="BE1250" s="131"/>
      <c r="BF1250" s="131"/>
    </row>
    <row r="1251" spans="25:58">
      <c r="Y1251" s="131"/>
      <c r="Z1251" s="131"/>
      <c r="AA1251" s="131"/>
      <c r="AB1251" s="131"/>
      <c r="AC1251" s="131"/>
      <c r="AD1251" s="131"/>
      <c r="AE1251" s="131"/>
      <c r="AF1251" s="131"/>
      <c r="AG1251" s="131"/>
      <c r="AH1251" s="131"/>
      <c r="AI1251" s="131"/>
      <c r="AJ1251" s="131"/>
      <c r="AK1251" s="131"/>
      <c r="AL1251" s="131"/>
      <c r="AM1251" s="131"/>
      <c r="AN1251" s="131"/>
      <c r="AO1251" s="131"/>
      <c r="AP1251" s="131"/>
      <c r="AQ1251" s="131"/>
      <c r="AR1251" s="131"/>
      <c r="AS1251" s="131"/>
      <c r="AT1251" s="131"/>
      <c r="AU1251" s="131"/>
      <c r="AV1251" s="131"/>
      <c r="AW1251" s="131"/>
      <c r="AX1251" s="131"/>
      <c r="AY1251" s="131"/>
      <c r="AZ1251" s="131"/>
      <c r="BA1251" s="131"/>
      <c r="BB1251" s="131"/>
      <c r="BC1251" s="131"/>
      <c r="BD1251" s="131"/>
      <c r="BE1251" s="131"/>
      <c r="BF1251" s="131"/>
    </row>
    <row r="1252" spans="25:58">
      <c r="Y1252" s="131"/>
      <c r="Z1252" s="131"/>
      <c r="AA1252" s="131"/>
      <c r="AB1252" s="131"/>
      <c r="AC1252" s="131"/>
      <c r="AD1252" s="131"/>
      <c r="AE1252" s="131"/>
      <c r="AF1252" s="131"/>
      <c r="AG1252" s="131"/>
      <c r="AH1252" s="131"/>
      <c r="AI1252" s="131"/>
      <c r="AJ1252" s="131"/>
      <c r="AK1252" s="131"/>
      <c r="AL1252" s="131"/>
      <c r="AM1252" s="131"/>
      <c r="AN1252" s="131"/>
      <c r="AO1252" s="131"/>
      <c r="AP1252" s="131"/>
      <c r="AQ1252" s="131"/>
      <c r="AR1252" s="131"/>
      <c r="AS1252" s="131"/>
      <c r="AT1252" s="131"/>
      <c r="AU1252" s="131"/>
      <c r="AV1252" s="131"/>
      <c r="AW1252" s="131"/>
      <c r="AX1252" s="131"/>
      <c r="AY1252" s="131"/>
      <c r="AZ1252" s="131"/>
      <c r="BA1252" s="131"/>
      <c r="BB1252" s="131"/>
      <c r="BC1252" s="131"/>
      <c r="BD1252" s="131"/>
      <c r="BE1252" s="131"/>
      <c r="BF1252" s="131"/>
    </row>
    <row r="1253" spans="25:58">
      <c r="Y1253" s="131"/>
      <c r="Z1253" s="131"/>
      <c r="AA1253" s="131"/>
      <c r="AB1253" s="131"/>
      <c r="AC1253" s="131"/>
      <c r="AD1253" s="131"/>
      <c r="AE1253" s="131"/>
      <c r="AF1253" s="131"/>
      <c r="AG1253" s="131"/>
      <c r="AH1253" s="131"/>
      <c r="AI1253" s="131"/>
      <c r="AJ1253" s="131"/>
      <c r="AK1253" s="131"/>
      <c r="AL1253" s="131"/>
      <c r="AM1253" s="131"/>
      <c r="AN1253" s="131"/>
      <c r="AO1253" s="131"/>
      <c r="AP1253" s="131"/>
      <c r="AQ1253" s="131"/>
      <c r="AR1253" s="131"/>
      <c r="AS1253" s="131"/>
      <c r="AT1253" s="131"/>
      <c r="AU1253" s="131"/>
      <c r="AV1253" s="131"/>
      <c r="AW1253" s="131"/>
      <c r="AX1253" s="131"/>
      <c r="AY1253" s="131"/>
      <c r="AZ1253" s="131"/>
      <c r="BA1253" s="131"/>
      <c r="BB1253" s="131"/>
      <c r="BC1253" s="131"/>
      <c r="BD1253" s="131"/>
      <c r="BE1253" s="131"/>
      <c r="BF1253" s="131"/>
    </row>
    <row r="1254" spans="25:58">
      <c r="Y1254" s="131"/>
      <c r="Z1254" s="131"/>
      <c r="AA1254" s="131"/>
      <c r="AB1254" s="131"/>
      <c r="AC1254" s="131"/>
      <c r="AD1254" s="131"/>
      <c r="AE1254" s="131"/>
      <c r="AF1254" s="131"/>
      <c r="AG1254" s="131"/>
      <c r="AH1254" s="131"/>
      <c r="AI1254" s="131"/>
      <c r="AJ1254" s="131"/>
      <c r="AK1254" s="131"/>
      <c r="AL1254" s="131"/>
      <c r="AM1254" s="131"/>
      <c r="AN1254" s="131"/>
      <c r="AO1254" s="131"/>
      <c r="AP1254" s="131"/>
      <c r="AQ1254" s="131"/>
      <c r="AR1254" s="131"/>
      <c r="AS1254" s="131"/>
      <c r="AT1254" s="131"/>
      <c r="AU1254" s="131"/>
      <c r="AV1254" s="131"/>
      <c r="AW1254" s="131"/>
      <c r="AX1254" s="131"/>
      <c r="AY1254" s="131"/>
      <c r="AZ1254" s="131"/>
      <c r="BA1254" s="131"/>
      <c r="BB1254" s="131"/>
      <c r="BC1254" s="131"/>
      <c r="BD1254" s="131"/>
      <c r="BE1254" s="131"/>
      <c r="BF1254" s="131"/>
    </row>
    <row r="1255" spans="25:58">
      <c r="Y1255" s="131"/>
      <c r="Z1255" s="131"/>
      <c r="AA1255" s="131"/>
      <c r="AB1255" s="131"/>
      <c r="AC1255" s="131"/>
      <c r="AD1255" s="131"/>
      <c r="AE1255" s="131"/>
      <c r="AF1255" s="131"/>
      <c r="AG1255" s="131"/>
      <c r="AH1255" s="131"/>
      <c r="AI1255" s="131"/>
      <c r="AJ1255" s="131"/>
      <c r="AK1255" s="131"/>
      <c r="AL1255" s="131"/>
      <c r="AM1255" s="131"/>
      <c r="AN1255" s="131"/>
      <c r="AO1255" s="131"/>
      <c r="AP1255" s="131"/>
      <c r="AQ1255" s="131"/>
      <c r="AR1255" s="131"/>
      <c r="AS1255" s="131"/>
      <c r="AT1255" s="131"/>
      <c r="AU1255" s="131"/>
      <c r="AV1255" s="131"/>
      <c r="AW1255" s="131"/>
      <c r="AX1255" s="131"/>
      <c r="AY1255" s="131"/>
      <c r="AZ1255" s="131"/>
      <c r="BA1255" s="131"/>
      <c r="BB1255" s="131"/>
      <c r="BC1255" s="131"/>
      <c r="BD1255" s="131"/>
      <c r="BE1255" s="131"/>
      <c r="BF1255" s="131"/>
    </row>
    <row r="1256" spans="25:58">
      <c r="Y1256" s="131"/>
      <c r="Z1256" s="131"/>
      <c r="AA1256" s="131"/>
      <c r="AB1256" s="131"/>
      <c r="AC1256" s="131"/>
      <c r="AD1256" s="131"/>
      <c r="AE1256" s="131"/>
      <c r="AF1256" s="131"/>
      <c r="AG1256" s="131"/>
      <c r="AH1256" s="131"/>
      <c r="AI1256" s="131"/>
      <c r="AJ1256" s="131"/>
      <c r="AK1256" s="131"/>
      <c r="AL1256" s="131"/>
      <c r="AM1256" s="131"/>
      <c r="AN1256" s="131"/>
      <c r="AO1256" s="131"/>
      <c r="AP1256" s="131"/>
      <c r="AQ1256" s="131"/>
      <c r="AR1256" s="131"/>
      <c r="AS1256" s="131"/>
      <c r="AT1256" s="131"/>
      <c r="AU1256" s="131"/>
      <c r="AV1256" s="131"/>
      <c r="AW1256" s="131"/>
      <c r="AX1256" s="131"/>
      <c r="AY1256" s="131"/>
      <c r="AZ1256" s="131"/>
      <c r="BA1256" s="131"/>
      <c r="BB1256" s="131"/>
      <c r="BC1256" s="131"/>
      <c r="BD1256" s="131"/>
      <c r="BE1256" s="131"/>
      <c r="BF1256" s="131"/>
    </row>
    <row r="1257" spans="25:58">
      <c r="Y1257" s="131"/>
      <c r="Z1257" s="131"/>
      <c r="AA1257" s="131"/>
      <c r="AB1257" s="131"/>
      <c r="AC1257" s="131"/>
      <c r="AD1257" s="131"/>
      <c r="AE1257" s="131"/>
      <c r="AF1257" s="131"/>
      <c r="AG1257" s="131"/>
      <c r="AH1257" s="131"/>
      <c r="AI1257" s="131"/>
      <c r="AJ1257" s="131"/>
      <c r="AK1257" s="131"/>
      <c r="AL1257" s="131"/>
      <c r="AM1257" s="131"/>
      <c r="AN1257" s="131"/>
      <c r="AO1257" s="131"/>
      <c r="AP1257" s="131"/>
      <c r="AQ1257" s="131"/>
      <c r="AR1257" s="131"/>
      <c r="AS1257" s="131"/>
      <c r="AT1257" s="131"/>
      <c r="AU1257" s="131"/>
      <c r="AV1257" s="131"/>
      <c r="AW1257" s="131"/>
      <c r="AX1257" s="131"/>
      <c r="AY1257" s="131"/>
      <c r="AZ1257" s="131"/>
      <c r="BA1257" s="131"/>
      <c r="BB1257" s="131"/>
      <c r="BC1257" s="131"/>
      <c r="BD1257" s="131"/>
      <c r="BE1257" s="131"/>
      <c r="BF1257" s="131"/>
    </row>
    <row r="1258" spans="25:58">
      <c r="Y1258" s="131"/>
      <c r="Z1258" s="131"/>
      <c r="AA1258" s="131"/>
      <c r="AB1258" s="131"/>
      <c r="AC1258" s="131"/>
      <c r="AD1258" s="131"/>
      <c r="AE1258" s="131"/>
      <c r="AF1258" s="131"/>
      <c r="AG1258" s="131"/>
      <c r="AH1258" s="131"/>
      <c r="AI1258" s="131"/>
      <c r="AJ1258" s="131"/>
      <c r="AK1258" s="131"/>
      <c r="AL1258" s="131"/>
      <c r="AM1258" s="131"/>
      <c r="AN1258" s="131"/>
      <c r="AO1258" s="131"/>
      <c r="AP1258" s="131"/>
      <c r="AQ1258" s="131"/>
      <c r="AR1258" s="131"/>
      <c r="AS1258" s="131"/>
      <c r="AT1258" s="131"/>
      <c r="AU1258" s="131"/>
      <c r="AV1258" s="131"/>
      <c r="AW1258" s="131"/>
      <c r="AX1258" s="131"/>
      <c r="AY1258" s="131"/>
      <c r="AZ1258" s="131"/>
      <c r="BA1258" s="131"/>
      <c r="BB1258" s="131"/>
      <c r="BC1258" s="131"/>
      <c r="BD1258" s="131"/>
      <c r="BE1258" s="131"/>
      <c r="BF1258" s="131"/>
    </row>
    <row r="1259" spans="25:58">
      <c r="Y1259" s="131"/>
      <c r="Z1259" s="131"/>
      <c r="AA1259" s="131"/>
      <c r="AB1259" s="131"/>
      <c r="AC1259" s="131"/>
      <c r="AD1259" s="131"/>
      <c r="AE1259" s="131"/>
      <c r="AF1259" s="131"/>
      <c r="AG1259" s="131"/>
      <c r="AH1259" s="131"/>
      <c r="AI1259" s="131"/>
      <c r="AJ1259" s="131"/>
      <c r="AK1259" s="131"/>
      <c r="AL1259" s="131"/>
      <c r="AM1259" s="131"/>
      <c r="AN1259" s="131"/>
      <c r="AO1259" s="131"/>
      <c r="AP1259" s="131"/>
      <c r="AQ1259" s="131"/>
      <c r="AR1259" s="131"/>
      <c r="AS1259" s="131"/>
      <c r="AT1259" s="131"/>
      <c r="AU1259" s="131"/>
      <c r="AV1259" s="131"/>
      <c r="AW1259" s="131"/>
      <c r="AX1259" s="131"/>
      <c r="AY1259" s="131"/>
      <c r="AZ1259" s="131"/>
      <c r="BA1259" s="131"/>
      <c r="BB1259" s="131"/>
      <c r="BC1259" s="131"/>
      <c r="BD1259" s="131"/>
      <c r="BE1259" s="131"/>
      <c r="BF1259" s="131"/>
    </row>
    <row r="1260" spans="25:58">
      <c r="Y1260" s="131"/>
      <c r="Z1260" s="131"/>
      <c r="AA1260" s="131"/>
      <c r="AB1260" s="131"/>
      <c r="AC1260" s="131"/>
      <c r="AD1260" s="131"/>
      <c r="AE1260" s="131"/>
      <c r="AF1260" s="131"/>
      <c r="AG1260" s="131"/>
      <c r="AH1260" s="131"/>
      <c r="AI1260" s="131"/>
      <c r="AJ1260" s="131"/>
      <c r="AK1260" s="131"/>
      <c r="AL1260" s="131"/>
      <c r="AM1260" s="131"/>
      <c r="AN1260" s="131"/>
      <c r="AO1260" s="131"/>
      <c r="AP1260" s="131"/>
      <c r="AQ1260" s="131"/>
      <c r="AR1260" s="131"/>
      <c r="AS1260" s="131"/>
      <c r="AT1260" s="131"/>
      <c r="AU1260" s="131"/>
      <c r="AV1260" s="131"/>
      <c r="AW1260" s="131"/>
      <c r="AX1260" s="131"/>
      <c r="AY1260" s="131"/>
      <c r="AZ1260" s="131"/>
      <c r="BA1260" s="131"/>
      <c r="BB1260" s="131"/>
      <c r="BC1260" s="131"/>
      <c r="BD1260" s="131"/>
      <c r="BE1260" s="131"/>
      <c r="BF1260" s="131"/>
    </row>
    <row r="1261" spans="25:58">
      <c r="Y1261" s="131"/>
      <c r="Z1261" s="131"/>
      <c r="AA1261" s="131"/>
      <c r="AB1261" s="131"/>
      <c r="AC1261" s="131"/>
      <c r="AD1261" s="131"/>
      <c r="AE1261" s="131"/>
      <c r="AF1261" s="131"/>
      <c r="AG1261" s="131"/>
      <c r="AH1261" s="131"/>
      <c r="AI1261" s="131"/>
      <c r="AJ1261" s="131"/>
      <c r="AK1261" s="131"/>
      <c r="AL1261" s="131"/>
      <c r="AM1261" s="131"/>
      <c r="AN1261" s="131"/>
      <c r="AO1261" s="131"/>
      <c r="AP1261" s="131"/>
      <c r="AQ1261" s="131"/>
      <c r="AR1261" s="131"/>
      <c r="AS1261" s="131"/>
      <c r="AT1261" s="131"/>
      <c r="AU1261" s="131"/>
      <c r="AV1261" s="131"/>
      <c r="AW1261" s="131"/>
      <c r="AX1261" s="131"/>
      <c r="AY1261" s="131"/>
      <c r="AZ1261" s="131"/>
      <c r="BA1261" s="131"/>
      <c r="BB1261" s="131"/>
      <c r="BC1261" s="131"/>
      <c r="BD1261" s="131"/>
      <c r="BE1261" s="131"/>
      <c r="BF1261" s="131"/>
    </row>
    <row r="1262" spans="25:58">
      <c r="Y1262" s="131"/>
      <c r="Z1262" s="131"/>
      <c r="AA1262" s="131"/>
      <c r="AB1262" s="131"/>
      <c r="AC1262" s="131"/>
      <c r="AD1262" s="131"/>
      <c r="AE1262" s="131"/>
      <c r="AF1262" s="131"/>
      <c r="AG1262" s="131"/>
      <c r="AH1262" s="131"/>
      <c r="AI1262" s="131"/>
      <c r="AJ1262" s="131"/>
      <c r="AK1262" s="131"/>
      <c r="AL1262" s="131"/>
      <c r="AM1262" s="131"/>
      <c r="AN1262" s="131"/>
      <c r="AO1262" s="131"/>
      <c r="AP1262" s="131"/>
      <c r="AQ1262" s="131"/>
      <c r="AR1262" s="131"/>
      <c r="AS1262" s="131"/>
      <c r="AT1262" s="131"/>
      <c r="AU1262" s="131"/>
      <c r="AV1262" s="131"/>
      <c r="AW1262" s="131"/>
      <c r="AX1262" s="131"/>
      <c r="AY1262" s="131"/>
      <c r="AZ1262" s="131"/>
      <c r="BA1262" s="131"/>
      <c r="BB1262" s="131"/>
      <c r="BC1262" s="131"/>
      <c r="BD1262" s="131"/>
      <c r="BE1262" s="131"/>
      <c r="BF1262" s="131"/>
    </row>
    <row r="1263" spans="25:58">
      <c r="Y1263" s="131"/>
      <c r="Z1263" s="131"/>
      <c r="AA1263" s="131"/>
      <c r="AB1263" s="131"/>
      <c r="AC1263" s="131"/>
      <c r="AD1263" s="131"/>
      <c r="AE1263" s="131"/>
      <c r="AF1263" s="131"/>
      <c r="AG1263" s="131"/>
      <c r="AH1263" s="131"/>
      <c r="AI1263" s="131"/>
      <c r="AJ1263" s="131"/>
      <c r="AK1263" s="131"/>
      <c r="AL1263" s="131"/>
      <c r="AM1263" s="131"/>
      <c r="AN1263" s="131"/>
      <c r="AO1263" s="131"/>
      <c r="AP1263" s="131"/>
      <c r="AQ1263" s="131"/>
      <c r="AR1263" s="131"/>
      <c r="AS1263" s="131"/>
      <c r="AT1263" s="131"/>
      <c r="AU1263" s="131"/>
      <c r="AV1263" s="131"/>
      <c r="AW1263" s="131"/>
      <c r="AX1263" s="131"/>
      <c r="AY1263" s="131"/>
      <c r="AZ1263" s="131"/>
      <c r="BA1263" s="131"/>
      <c r="BB1263" s="131"/>
      <c r="BC1263" s="131"/>
      <c r="BD1263" s="131"/>
      <c r="BE1263" s="131"/>
      <c r="BF1263" s="131"/>
    </row>
    <row r="1264" spans="25:58">
      <c r="Y1264" s="131"/>
      <c r="Z1264" s="131"/>
      <c r="AA1264" s="131"/>
      <c r="AB1264" s="131"/>
      <c r="AC1264" s="131"/>
      <c r="AD1264" s="131"/>
      <c r="AE1264" s="131"/>
      <c r="AF1264" s="131"/>
      <c r="AG1264" s="131"/>
      <c r="AH1264" s="131"/>
      <c r="AI1264" s="131"/>
      <c r="AJ1264" s="131"/>
      <c r="AK1264" s="131"/>
      <c r="AL1264" s="131"/>
      <c r="AM1264" s="131"/>
      <c r="AN1264" s="131"/>
      <c r="AO1264" s="131"/>
      <c r="AP1264" s="131"/>
      <c r="AQ1264" s="131"/>
      <c r="AR1264" s="131"/>
      <c r="AS1264" s="131"/>
      <c r="AT1264" s="131"/>
      <c r="AU1264" s="131"/>
      <c r="AV1264" s="131"/>
      <c r="AW1264" s="131"/>
      <c r="AX1264" s="131"/>
      <c r="AY1264" s="131"/>
      <c r="AZ1264" s="131"/>
      <c r="BA1264" s="131"/>
      <c r="BB1264" s="131"/>
      <c r="BC1264" s="131"/>
      <c r="BD1264" s="131"/>
      <c r="BE1264" s="131"/>
      <c r="BF1264" s="131"/>
    </row>
    <row r="1265" spans="25:58">
      <c r="Y1265" s="131"/>
      <c r="Z1265" s="131"/>
      <c r="AA1265" s="131"/>
      <c r="AB1265" s="131"/>
      <c r="AC1265" s="131"/>
      <c r="AD1265" s="131"/>
      <c r="AE1265" s="131"/>
      <c r="AF1265" s="131"/>
      <c r="AG1265" s="131"/>
      <c r="AH1265" s="131"/>
      <c r="AI1265" s="131"/>
      <c r="AJ1265" s="131"/>
      <c r="AK1265" s="131"/>
      <c r="AL1265" s="131"/>
      <c r="AM1265" s="131"/>
      <c r="AN1265" s="131"/>
      <c r="AO1265" s="131"/>
      <c r="AP1265" s="131"/>
      <c r="AQ1265" s="131"/>
      <c r="AR1265" s="131"/>
      <c r="AS1265" s="131"/>
      <c r="AT1265" s="131"/>
      <c r="AU1265" s="131"/>
      <c r="AV1265" s="131"/>
      <c r="AW1265" s="131"/>
      <c r="AX1265" s="131"/>
      <c r="AY1265" s="131"/>
      <c r="AZ1265" s="131"/>
      <c r="BA1265" s="131"/>
      <c r="BB1265" s="131"/>
      <c r="BC1265" s="131"/>
      <c r="BD1265" s="131"/>
      <c r="BE1265" s="131"/>
      <c r="BF1265" s="131"/>
    </row>
    <row r="1266" spans="25:58">
      <c r="Y1266" s="131"/>
      <c r="Z1266" s="131"/>
      <c r="AA1266" s="131"/>
      <c r="AB1266" s="131"/>
      <c r="AC1266" s="131"/>
      <c r="AD1266" s="131"/>
      <c r="AE1266" s="131"/>
      <c r="AF1266" s="131"/>
      <c r="AG1266" s="131"/>
      <c r="AH1266" s="131"/>
      <c r="AI1266" s="131"/>
      <c r="AJ1266" s="131"/>
      <c r="AK1266" s="131"/>
      <c r="AL1266" s="131"/>
      <c r="AM1266" s="131"/>
      <c r="AN1266" s="131"/>
      <c r="AO1266" s="131"/>
      <c r="AP1266" s="131"/>
      <c r="AQ1266" s="131"/>
      <c r="AR1266" s="131"/>
      <c r="AS1266" s="131"/>
      <c r="AT1266" s="131"/>
      <c r="AU1266" s="131"/>
      <c r="AV1266" s="131"/>
      <c r="AW1266" s="131"/>
      <c r="AX1266" s="131"/>
      <c r="AY1266" s="131"/>
      <c r="AZ1266" s="131"/>
      <c r="BA1266" s="131"/>
      <c r="BB1266" s="131"/>
      <c r="BC1266" s="131"/>
      <c r="BD1266" s="131"/>
      <c r="BE1266" s="131"/>
      <c r="BF1266" s="131"/>
    </row>
    <row r="1267" spans="25:58">
      <c r="Y1267" s="131"/>
      <c r="Z1267" s="131"/>
      <c r="AA1267" s="131"/>
      <c r="AB1267" s="131"/>
      <c r="AC1267" s="131"/>
      <c r="AD1267" s="131"/>
      <c r="AE1267" s="131"/>
      <c r="AF1267" s="131"/>
      <c r="AG1267" s="131"/>
      <c r="AH1267" s="131"/>
      <c r="AI1267" s="131"/>
      <c r="AJ1267" s="131"/>
      <c r="AK1267" s="131"/>
      <c r="AL1267" s="131"/>
      <c r="AM1267" s="131"/>
      <c r="AN1267" s="131"/>
      <c r="AO1267" s="131"/>
      <c r="AP1267" s="131"/>
      <c r="AQ1267" s="131"/>
      <c r="AR1267" s="131"/>
      <c r="AS1267" s="131"/>
      <c r="AT1267" s="131"/>
      <c r="AU1267" s="131"/>
      <c r="AV1267" s="131"/>
      <c r="AW1267" s="131"/>
      <c r="AX1267" s="131"/>
      <c r="AY1267" s="131"/>
      <c r="AZ1267" s="131"/>
      <c r="BA1267" s="131"/>
      <c r="BB1267" s="131"/>
      <c r="BC1267" s="131"/>
      <c r="BD1267" s="131"/>
      <c r="BE1267" s="131"/>
      <c r="BF1267" s="131"/>
    </row>
    <row r="1268" spans="25:58">
      <c r="Y1268" s="131"/>
      <c r="Z1268" s="131"/>
      <c r="AA1268" s="131"/>
      <c r="AB1268" s="131"/>
      <c r="AC1268" s="131"/>
      <c r="AD1268" s="131"/>
      <c r="AE1268" s="131"/>
      <c r="AF1268" s="131"/>
      <c r="AG1268" s="131"/>
      <c r="AH1268" s="131"/>
      <c r="AI1268" s="131"/>
      <c r="AJ1268" s="131"/>
      <c r="AK1268" s="131"/>
      <c r="AL1268" s="131"/>
      <c r="AM1268" s="131"/>
      <c r="AN1268" s="131"/>
      <c r="AO1268" s="131"/>
      <c r="AP1268" s="131"/>
      <c r="AQ1268" s="131"/>
      <c r="AR1268" s="131"/>
      <c r="AS1268" s="131"/>
      <c r="AT1268" s="131"/>
      <c r="AU1268" s="131"/>
      <c r="AV1268" s="131"/>
      <c r="AW1268" s="131"/>
      <c r="AX1268" s="131"/>
      <c r="AY1268" s="131"/>
      <c r="AZ1268" s="131"/>
      <c r="BA1268" s="131"/>
      <c r="BB1268" s="131"/>
      <c r="BC1268" s="131"/>
      <c r="BD1268" s="131"/>
      <c r="BE1268" s="131"/>
      <c r="BF1268" s="131"/>
    </row>
    <row r="1269" spans="25:58">
      <c r="Y1269" s="131"/>
      <c r="Z1269" s="131"/>
      <c r="AA1269" s="131"/>
      <c r="AB1269" s="131"/>
      <c r="AC1269" s="131"/>
      <c r="AD1269" s="131"/>
      <c r="AE1269" s="131"/>
      <c r="AF1269" s="131"/>
      <c r="AG1269" s="131"/>
      <c r="AH1269" s="131"/>
      <c r="AI1269" s="131"/>
      <c r="AJ1269" s="131"/>
      <c r="AK1269" s="131"/>
      <c r="AL1269" s="131"/>
      <c r="AM1269" s="131"/>
      <c r="AN1269" s="131"/>
      <c r="AO1269" s="131"/>
      <c r="AP1269" s="131"/>
      <c r="AQ1269" s="131"/>
      <c r="AR1269" s="131"/>
      <c r="AS1269" s="131"/>
      <c r="AT1269" s="131"/>
      <c r="AU1269" s="131"/>
      <c r="AV1269" s="131"/>
      <c r="AW1269" s="131"/>
      <c r="AX1269" s="131"/>
      <c r="AY1269" s="131"/>
      <c r="AZ1269" s="131"/>
      <c r="BA1269" s="131"/>
      <c r="BB1269" s="131"/>
      <c r="BC1269" s="131"/>
      <c r="BD1269" s="131"/>
      <c r="BE1269" s="131"/>
      <c r="BF1269" s="131"/>
    </row>
    <row r="1270" spans="25:58">
      <c r="Y1270" s="131"/>
      <c r="Z1270" s="131"/>
      <c r="AA1270" s="131"/>
      <c r="AB1270" s="131"/>
      <c r="AC1270" s="131"/>
      <c r="AD1270" s="131"/>
      <c r="AE1270" s="131"/>
      <c r="AF1270" s="131"/>
      <c r="AG1270" s="131"/>
      <c r="AH1270" s="131"/>
      <c r="AI1270" s="131"/>
      <c r="AJ1270" s="131"/>
      <c r="AK1270" s="131"/>
      <c r="AL1270" s="131"/>
      <c r="AM1270" s="131"/>
      <c r="AN1270" s="131"/>
      <c r="AO1270" s="131"/>
      <c r="AP1270" s="131"/>
      <c r="AQ1270" s="131"/>
      <c r="AR1270" s="131"/>
      <c r="AS1270" s="131"/>
      <c r="AT1270" s="131"/>
      <c r="AU1270" s="131"/>
      <c r="AV1270" s="131"/>
      <c r="AW1270" s="131"/>
      <c r="AX1270" s="131"/>
      <c r="AY1270" s="131"/>
      <c r="AZ1270" s="131"/>
      <c r="BA1270" s="131"/>
      <c r="BB1270" s="131"/>
      <c r="BC1270" s="131"/>
      <c r="BD1270" s="131"/>
      <c r="BE1270" s="131"/>
      <c r="BF1270" s="131"/>
    </row>
    <row r="1271" spans="25:58">
      <c r="Y1271" s="131"/>
      <c r="Z1271" s="131"/>
      <c r="AA1271" s="131"/>
      <c r="AB1271" s="131"/>
      <c r="AC1271" s="131"/>
      <c r="AD1271" s="131"/>
      <c r="AE1271" s="131"/>
      <c r="AF1271" s="131"/>
      <c r="AG1271" s="131"/>
      <c r="AH1271" s="131"/>
      <c r="AI1271" s="131"/>
      <c r="AJ1271" s="131"/>
      <c r="AK1271" s="131"/>
      <c r="AL1271" s="131"/>
      <c r="AM1271" s="131"/>
      <c r="AN1271" s="131"/>
      <c r="AO1271" s="131"/>
      <c r="AP1271" s="131"/>
      <c r="AQ1271" s="131"/>
      <c r="AR1271" s="131"/>
      <c r="AS1271" s="131"/>
      <c r="AT1271" s="131"/>
      <c r="AU1271" s="131"/>
      <c r="AV1271" s="131"/>
      <c r="AW1271" s="131"/>
      <c r="AX1271" s="131"/>
      <c r="AY1271" s="131"/>
      <c r="AZ1271" s="131"/>
      <c r="BA1271" s="131"/>
      <c r="BB1271" s="131"/>
      <c r="BC1271" s="131"/>
      <c r="BD1271" s="131"/>
      <c r="BE1271" s="131"/>
      <c r="BF1271" s="131"/>
    </row>
    <row r="1272" spans="25:58">
      <c r="Y1272" s="131"/>
      <c r="Z1272" s="131"/>
      <c r="AA1272" s="131"/>
      <c r="AB1272" s="131"/>
      <c r="AC1272" s="131"/>
      <c r="AD1272" s="131"/>
      <c r="AE1272" s="131"/>
      <c r="AF1272" s="131"/>
      <c r="AG1272" s="131"/>
      <c r="AH1272" s="131"/>
      <c r="AI1272" s="131"/>
      <c r="AJ1272" s="131"/>
      <c r="AK1272" s="131"/>
      <c r="AL1272" s="131"/>
      <c r="AM1272" s="131"/>
      <c r="AN1272" s="131"/>
      <c r="AO1272" s="131"/>
      <c r="AP1272" s="131"/>
      <c r="AQ1272" s="131"/>
      <c r="AR1272" s="131"/>
      <c r="AS1272" s="131"/>
      <c r="AT1272" s="131"/>
      <c r="AU1272" s="131"/>
      <c r="AV1272" s="131"/>
      <c r="AW1272" s="131"/>
      <c r="AX1272" s="131"/>
      <c r="AY1272" s="131"/>
      <c r="AZ1272" s="131"/>
      <c r="BA1272" s="131"/>
      <c r="BB1272" s="131"/>
      <c r="BC1272" s="131"/>
      <c r="BD1272" s="131"/>
      <c r="BE1272" s="131"/>
      <c r="BF1272" s="131"/>
    </row>
    <row r="1273" spans="25:58">
      <c r="Y1273" s="131"/>
      <c r="Z1273" s="131"/>
      <c r="AA1273" s="131"/>
      <c r="AB1273" s="131"/>
      <c r="AC1273" s="131"/>
      <c r="AD1273" s="131"/>
      <c r="AE1273" s="131"/>
      <c r="AF1273" s="131"/>
      <c r="AG1273" s="131"/>
      <c r="AH1273" s="131"/>
      <c r="AI1273" s="131"/>
      <c r="AJ1273" s="131"/>
      <c r="AK1273" s="131"/>
      <c r="AL1273" s="131"/>
      <c r="AM1273" s="131"/>
      <c r="AN1273" s="131"/>
      <c r="AO1273" s="131"/>
      <c r="AP1273" s="131"/>
      <c r="AQ1273" s="131"/>
      <c r="AR1273" s="131"/>
      <c r="AS1273" s="131"/>
      <c r="AT1273" s="131"/>
      <c r="AU1273" s="131"/>
      <c r="AV1273" s="131"/>
      <c r="AW1273" s="131"/>
      <c r="AX1273" s="131"/>
      <c r="AY1273" s="131"/>
      <c r="AZ1273" s="131"/>
      <c r="BA1273" s="131"/>
      <c r="BB1273" s="131"/>
      <c r="BC1273" s="131"/>
      <c r="BD1273" s="131"/>
      <c r="BE1273" s="131"/>
      <c r="BF1273" s="131"/>
    </row>
    <row r="1274" spans="25:58">
      <c r="Y1274" s="131"/>
      <c r="Z1274" s="131"/>
      <c r="AA1274" s="131"/>
      <c r="AB1274" s="131"/>
      <c r="AC1274" s="131"/>
      <c r="AD1274" s="131"/>
      <c r="AE1274" s="131"/>
      <c r="AF1274" s="131"/>
      <c r="AG1274" s="131"/>
      <c r="AH1274" s="131"/>
      <c r="AI1274" s="131"/>
      <c r="AJ1274" s="131"/>
      <c r="AK1274" s="131"/>
      <c r="AL1274" s="131"/>
      <c r="AM1274" s="131"/>
      <c r="AN1274" s="131"/>
      <c r="AO1274" s="131"/>
      <c r="AP1274" s="131"/>
      <c r="AQ1274" s="131"/>
      <c r="AR1274" s="131"/>
      <c r="AS1274" s="131"/>
      <c r="AT1274" s="131"/>
      <c r="AU1274" s="131"/>
      <c r="AV1274" s="131"/>
      <c r="AW1274" s="131"/>
      <c r="AX1274" s="131"/>
      <c r="AY1274" s="131"/>
      <c r="AZ1274" s="131"/>
      <c r="BA1274" s="131"/>
      <c r="BB1274" s="131"/>
      <c r="BC1274" s="131"/>
      <c r="BD1274" s="131"/>
      <c r="BE1274" s="131"/>
      <c r="BF1274" s="131"/>
    </row>
    <row r="1275" spans="25:58">
      <c r="Y1275" s="131"/>
      <c r="Z1275" s="131"/>
      <c r="AA1275" s="131"/>
      <c r="AB1275" s="131"/>
      <c r="AC1275" s="131"/>
      <c r="AD1275" s="131"/>
      <c r="AE1275" s="131"/>
      <c r="AF1275" s="131"/>
      <c r="AG1275" s="131"/>
      <c r="AH1275" s="131"/>
      <c r="AI1275" s="131"/>
      <c r="AJ1275" s="131"/>
      <c r="AK1275" s="131"/>
      <c r="AL1275" s="131"/>
      <c r="AM1275" s="131"/>
      <c r="AN1275" s="131"/>
      <c r="AO1275" s="131"/>
      <c r="AP1275" s="131"/>
      <c r="AQ1275" s="131"/>
      <c r="AR1275" s="131"/>
      <c r="AS1275" s="131"/>
      <c r="AT1275" s="131"/>
      <c r="AU1275" s="131"/>
      <c r="AV1275" s="131"/>
      <c r="AW1275" s="131"/>
      <c r="AX1275" s="131"/>
      <c r="AY1275" s="131"/>
      <c r="AZ1275" s="131"/>
      <c r="BA1275" s="131"/>
      <c r="BB1275" s="131"/>
      <c r="BC1275" s="131"/>
      <c r="BD1275" s="131"/>
      <c r="BE1275" s="131"/>
      <c r="BF1275" s="131"/>
    </row>
    <row r="1276" spans="25:58">
      <c r="Y1276" s="131"/>
      <c r="Z1276" s="131"/>
      <c r="AA1276" s="131"/>
      <c r="AB1276" s="131"/>
      <c r="AC1276" s="131"/>
      <c r="AD1276" s="131"/>
      <c r="AE1276" s="131"/>
      <c r="AF1276" s="131"/>
      <c r="AG1276" s="131"/>
      <c r="AH1276" s="131"/>
      <c r="AI1276" s="131"/>
      <c r="AJ1276" s="131"/>
      <c r="AK1276" s="131"/>
      <c r="AL1276" s="131"/>
      <c r="AM1276" s="131"/>
      <c r="AN1276" s="131"/>
      <c r="AO1276" s="131"/>
      <c r="AP1276" s="131"/>
      <c r="AQ1276" s="131"/>
      <c r="AR1276" s="131"/>
      <c r="AS1276" s="131"/>
      <c r="AT1276" s="131"/>
      <c r="AU1276" s="131"/>
      <c r="AV1276" s="131"/>
      <c r="AW1276" s="131"/>
      <c r="AX1276" s="131"/>
      <c r="AY1276" s="131"/>
      <c r="AZ1276" s="131"/>
      <c r="BA1276" s="131"/>
      <c r="BB1276" s="131"/>
      <c r="BC1276" s="131"/>
      <c r="BD1276" s="131"/>
      <c r="BE1276" s="131"/>
      <c r="BF1276" s="131"/>
    </row>
    <row r="1277" spans="25:58">
      <c r="Y1277" s="131"/>
      <c r="Z1277" s="131"/>
      <c r="AA1277" s="131"/>
      <c r="AB1277" s="131"/>
      <c r="AC1277" s="131"/>
      <c r="AD1277" s="131"/>
      <c r="AE1277" s="131"/>
      <c r="AF1277" s="131"/>
      <c r="AG1277" s="131"/>
      <c r="AH1277" s="131"/>
      <c r="AI1277" s="131"/>
      <c r="AJ1277" s="131"/>
      <c r="AK1277" s="131"/>
      <c r="AL1277" s="131"/>
      <c r="AM1277" s="131"/>
      <c r="AN1277" s="131"/>
      <c r="AO1277" s="131"/>
      <c r="AP1277" s="131"/>
      <c r="AQ1277" s="131"/>
      <c r="AR1277" s="131"/>
      <c r="AS1277" s="131"/>
      <c r="AT1277" s="131"/>
      <c r="AU1277" s="131"/>
      <c r="AV1277" s="131"/>
      <c r="AW1277" s="131"/>
      <c r="AX1277" s="131"/>
      <c r="AY1277" s="131"/>
      <c r="AZ1277" s="131"/>
      <c r="BA1277" s="131"/>
      <c r="BB1277" s="131"/>
      <c r="BC1277" s="131"/>
      <c r="BD1277" s="131"/>
      <c r="BE1277" s="131"/>
      <c r="BF1277" s="131"/>
    </row>
    <row r="1278" spans="25:58">
      <c r="Y1278" s="131"/>
      <c r="Z1278" s="131"/>
      <c r="AA1278" s="131"/>
      <c r="AB1278" s="131"/>
      <c r="AC1278" s="131"/>
      <c r="AD1278" s="131"/>
      <c r="AE1278" s="131"/>
      <c r="AF1278" s="131"/>
      <c r="AG1278" s="131"/>
      <c r="AH1278" s="131"/>
      <c r="AI1278" s="131"/>
      <c r="AJ1278" s="131"/>
      <c r="AK1278" s="131"/>
      <c r="AL1278" s="131"/>
      <c r="AM1278" s="131"/>
      <c r="AN1278" s="131"/>
      <c r="AO1278" s="131"/>
      <c r="AP1278" s="131"/>
      <c r="AQ1278" s="131"/>
      <c r="AR1278" s="131"/>
      <c r="AS1278" s="131"/>
      <c r="AT1278" s="131"/>
      <c r="AU1278" s="131"/>
      <c r="AV1278" s="131"/>
      <c r="AW1278" s="131"/>
      <c r="AX1278" s="131"/>
      <c r="AY1278" s="131"/>
      <c r="AZ1278" s="131"/>
      <c r="BA1278" s="131"/>
      <c r="BB1278" s="131"/>
      <c r="BC1278" s="131"/>
      <c r="BD1278" s="131"/>
      <c r="BE1278" s="131"/>
      <c r="BF1278" s="131"/>
    </row>
    <row r="1279" spans="25:58">
      <c r="Y1279" s="131"/>
      <c r="Z1279" s="131"/>
      <c r="AA1279" s="131"/>
      <c r="AB1279" s="131"/>
      <c r="AC1279" s="131"/>
      <c r="AD1279" s="131"/>
      <c r="AE1279" s="131"/>
      <c r="AF1279" s="131"/>
      <c r="AG1279" s="131"/>
      <c r="AH1279" s="131"/>
      <c r="AI1279" s="131"/>
      <c r="AJ1279" s="131"/>
      <c r="AK1279" s="131"/>
      <c r="AL1279" s="131"/>
      <c r="AM1279" s="131"/>
      <c r="AN1279" s="131"/>
      <c r="AO1279" s="131"/>
      <c r="AP1279" s="131"/>
      <c r="AQ1279" s="131"/>
      <c r="AR1279" s="131"/>
      <c r="AS1279" s="131"/>
      <c r="AT1279" s="131"/>
      <c r="AU1279" s="131"/>
      <c r="AV1279" s="131"/>
      <c r="AW1279" s="131"/>
      <c r="AX1279" s="131"/>
      <c r="AY1279" s="131"/>
      <c r="AZ1279" s="131"/>
      <c r="BA1279" s="131"/>
      <c r="BB1279" s="131"/>
      <c r="BC1279" s="131"/>
      <c r="BD1279" s="131"/>
      <c r="BE1279" s="131"/>
      <c r="BF1279" s="131"/>
    </row>
    <row r="1280" spans="25:58">
      <c r="Y1280" s="131"/>
      <c r="Z1280" s="131"/>
      <c r="AA1280" s="131"/>
      <c r="AB1280" s="131"/>
      <c r="AC1280" s="131"/>
      <c r="AD1280" s="131"/>
      <c r="AE1280" s="131"/>
      <c r="AF1280" s="131"/>
      <c r="AG1280" s="131"/>
      <c r="AH1280" s="131"/>
      <c r="AI1280" s="131"/>
      <c r="AJ1280" s="131"/>
      <c r="AK1280" s="131"/>
      <c r="AL1280" s="131"/>
      <c r="AM1280" s="131"/>
      <c r="AN1280" s="131"/>
      <c r="AO1280" s="131"/>
      <c r="AP1280" s="131"/>
      <c r="AQ1280" s="131"/>
      <c r="AR1280" s="131"/>
      <c r="AS1280" s="131"/>
      <c r="AT1280" s="131"/>
      <c r="AU1280" s="131"/>
      <c r="AV1280" s="131"/>
      <c r="AW1280" s="131"/>
      <c r="AX1280" s="131"/>
      <c r="AY1280" s="131"/>
      <c r="AZ1280" s="131"/>
      <c r="BA1280" s="131"/>
      <c r="BB1280" s="131"/>
      <c r="BC1280" s="131"/>
      <c r="BD1280" s="131"/>
      <c r="BE1280" s="131"/>
      <c r="BF1280" s="131"/>
    </row>
    <row r="1281" spans="25:58">
      <c r="Y1281" s="131"/>
      <c r="Z1281" s="131"/>
      <c r="AA1281" s="131"/>
      <c r="AB1281" s="131"/>
      <c r="AC1281" s="131"/>
      <c r="AD1281" s="131"/>
      <c r="AE1281" s="131"/>
      <c r="AF1281" s="131"/>
      <c r="AG1281" s="131"/>
      <c r="AH1281" s="131"/>
      <c r="AI1281" s="131"/>
      <c r="AJ1281" s="131"/>
      <c r="AK1281" s="131"/>
      <c r="AL1281" s="131"/>
      <c r="AM1281" s="131"/>
      <c r="AN1281" s="131"/>
      <c r="AO1281" s="131"/>
      <c r="AP1281" s="131"/>
      <c r="AQ1281" s="131"/>
      <c r="AR1281" s="131"/>
      <c r="AS1281" s="131"/>
      <c r="AT1281" s="131"/>
      <c r="AU1281" s="131"/>
      <c r="AV1281" s="131"/>
      <c r="AW1281" s="131"/>
      <c r="AX1281" s="131"/>
      <c r="AY1281" s="131"/>
      <c r="AZ1281" s="131"/>
      <c r="BA1281" s="131"/>
      <c r="BB1281" s="131"/>
      <c r="BC1281" s="131"/>
      <c r="BD1281" s="131"/>
      <c r="BE1281" s="131"/>
      <c r="BF1281" s="131"/>
    </row>
    <row r="1282" spans="25:58">
      <c r="Y1282" s="131"/>
      <c r="Z1282" s="131"/>
      <c r="AA1282" s="131"/>
      <c r="AB1282" s="131"/>
      <c r="AC1282" s="131"/>
      <c r="AD1282" s="131"/>
      <c r="AE1282" s="131"/>
      <c r="AF1282" s="131"/>
      <c r="AG1282" s="131"/>
      <c r="AH1282" s="131"/>
      <c r="AI1282" s="131"/>
      <c r="AJ1282" s="131"/>
      <c r="AK1282" s="131"/>
      <c r="AL1282" s="131"/>
      <c r="AM1282" s="131"/>
      <c r="AN1282" s="131"/>
      <c r="AO1282" s="131"/>
      <c r="AP1282" s="131"/>
      <c r="AQ1282" s="131"/>
      <c r="AR1282" s="131"/>
      <c r="AS1282" s="131"/>
      <c r="AT1282" s="131"/>
      <c r="AU1282" s="131"/>
      <c r="AV1282" s="131"/>
      <c r="AW1282" s="131"/>
      <c r="AX1282" s="131"/>
      <c r="AY1282" s="131"/>
      <c r="AZ1282" s="131"/>
      <c r="BA1282" s="131"/>
      <c r="BB1282" s="131"/>
      <c r="BC1282" s="131"/>
      <c r="BD1282" s="131"/>
      <c r="BE1282" s="131"/>
      <c r="BF1282" s="131"/>
    </row>
    <row r="1283" spans="25:58">
      <c r="Y1283" s="131"/>
      <c r="Z1283" s="131"/>
      <c r="AA1283" s="131"/>
      <c r="AB1283" s="131"/>
      <c r="AC1283" s="131"/>
      <c r="AD1283" s="131"/>
      <c r="AE1283" s="131"/>
      <c r="AF1283" s="131"/>
      <c r="AG1283" s="131"/>
      <c r="AH1283" s="131"/>
      <c r="AI1283" s="131"/>
      <c r="AJ1283" s="131"/>
      <c r="AK1283" s="131"/>
      <c r="AL1283" s="131"/>
      <c r="AM1283" s="131"/>
      <c r="AN1283" s="131"/>
      <c r="AO1283" s="131"/>
      <c r="AP1283" s="131"/>
      <c r="AQ1283" s="131"/>
      <c r="AR1283" s="131"/>
      <c r="AS1283" s="131"/>
      <c r="AT1283" s="131"/>
      <c r="AU1283" s="131"/>
      <c r="AV1283" s="131"/>
      <c r="AW1283" s="131"/>
      <c r="AX1283" s="131"/>
      <c r="AY1283" s="131"/>
      <c r="AZ1283" s="131"/>
      <c r="BA1283" s="131"/>
      <c r="BB1283" s="131"/>
      <c r="BC1283" s="131"/>
      <c r="BD1283" s="131"/>
      <c r="BE1283" s="131"/>
      <c r="BF1283" s="131"/>
    </row>
    <row r="1284" spans="25:58">
      <c r="Y1284" s="131"/>
      <c r="Z1284" s="131"/>
      <c r="AA1284" s="131"/>
      <c r="AB1284" s="131"/>
      <c r="AC1284" s="131"/>
      <c r="AD1284" s="131"/>
      <c r="AE1284" s="131"/>
      <c r="AF1284" s="131"/>
      <c r="AG1284" s="131"/>
      <c r="AH1284" s="131"/>
      <c r="AI1284" s="131"/>
      <c r="AJ1284" s="131"/>
      <c r="AK1284" s="131"/>
      <c r="AL1284" s="131"/>
      <c r="AM1284" s="131"/>
      <c r="AN1284" s="131"/>
      <c r="AO1284" s="131"/>
      <c r="AP1284" s="131"/>
      <c r="AQ1284" s="131"/>
      <c r="AR1284" s="131"/>
      <c r="AS1284" s="131"/>
      <c r="AT1284" s="131"/>
      <c r="AU1284" s="131"/>
      <c r="AV1284" s="131"/>
      <c r="AW1284" s="131"/>
      <c r="AX1284" s="131"/>
      <c r="AY1284" s="131"/>
      <c r="AZ1284" s="131"/>
      <c r="BA1284" s="131"/>
      <c r="BB1284" s="131"/>
      <c r="BC1284" s="131"/>
      <c r="BD1284" s="131"/>
      <c r="BE1284" s="131"/>
      <c r="BF1284" s="131"/>
    </row>
    <row r="1285" spans="25:58">
      <c r="Y1285" s="131"/>
      <c r="Z1285" s="131"/>
      <c r="AA1285" s="131"/>
      <c r="AB1285" s="131"/>
      <c r="AC1285" s="131"/>
      <c r="AD1285" s="131"/>
      <c r="AE1285" s="131"/>
      <c r="AF1285" s="131"/>
      <c r="AG1285" s="131"/>
      <c r="AH1285" s="131"/>
      <c r="AI1285" s="131"/>
      <c r="AJ1285" s="131"/>
      <c r="AK1285" s="131"/>
      <c r="AL1285" s="131"/>
      <c r="AM1285" s="131"/>
      <c r="AN1285" s="131"/>
      <c r="AO1285" s="131"/>
      <c r="AP1285" s="131"/>
      <c r="AQ1285" s="131"/>
      <c r="AR1285" s="131"/>
      <c r="AS1285" s="131"/>
      <c r="AT1285" s="131"/>
      <c r="AU1285" s="131"/>
      <c r="AV1285" s="131"/>
      <c r="AW1285" s="131"/>
      <c r="AX1285" s="131"/>
      <c r="AY1285" s="131"/>
      <c r="AZ1285" s="131"/>
      <c r="BA1285" s="131"/>
      <c r="BB1285" s="131"/>
      <c r="BC1285" s="131"/>
      <c r="BD1285" s="131"/>
      <c r="BE1285" s="131"/>
      <c r="BF1285" s="131"/>
    </row>
    <row r="1286" spans="25:58">
      <c r="Y1286" s="131"/>
      <c r="Z1286" s="131"/>
      <c r="AA1286" s="131"/>
      <c r="AB1286" s="131"/>
      <c r="AC1286" s="131"/>
      <c r="AD1286" s="131"/>
      <c r="AE1286" s="131"/>
      <c r="AF1286" s="131"/>
      <c r="AG1286" s="131"/>
      <c r="AH1286" s="131"/>
      <c r="AI1286" s="131"/>
      <c r="AJ1286" s="131"/>
      <c r="AK1286" s="131"/>
      <c r="AL1286" s="131"/>
      <c r="AM1286" s="131"/>
      <c r="AN1286" s="131"/>
      <c r="AO1286" s="131"/>
      <c r="AP1286" s="131"/>
      <c r="AQ1286" s="131"/>
      <c r="AR1286" s="131"/>
      <c r="AS1286" s="131"/>
      <c r="AT1286" s="131"/>
      <c r="AU1286" s="131"/>
      <c r="AV1286" s="131"/>
      <c r="AW1286" s="131"/>
      <c r="AX1286" s="131"/>
      <c r="AY1286" s="131"/>
      <c r="AZ1286" s="131"/>
      <c r="BA1286" s="131"/>
      <c r="BB1286" s="131"/>
      <c r="BC1286" s="131"/>
      <c r="BD1286" s="131"/>
      <c r="BE1286" s="131"/>
      <c r="BF1286" s="131"/>
    </row>
    <row r="1287" spans="25:58">
      <c r="Y1287" s="131"/>
      <c r="Z1287" s="131"/>
      <c r="AA1287" s="131"/>
      <c r="AB1287" s="131"/>
      <c r="AC1287" s="131"/>
      <c r="AD1287" s="131"/>
      <c r="AE1287" s="131"/>
      <c r="AF1287" s="131"/>
      <c r="AG1287" s="131"/>
      <c r="AH1287" s="131"/>
      <c r="AI1287" s="131"/>
      <c r="AJ1287" s="131"/>
      <c r="AK1287" s="131"/>
      <c r="AL1287" s="131"/>
      <c r="AM1287" s="131"/>
      <c r="AN1287" s="131"/>
      <c r="AO1287" s="131"/>
      <c r="AP1287" s="131"/>
      <c r="AQ1287" s="131"/>
      <c r="AR1287" s="131"/>
      <c r="AS1287" s="131"/>
      <c r="AT1287" s="131"/>
      <c r="AU1287" s="131"/>
      <c r="AV1287" s="131"/>
      <c r="AW1287" s="131"/>
      <c r="AX1287" s="131"/>
      <c r="AY1287" s="131"/>
      <c r="AZ1287" s="131"/>
      <c r="BA1287" s="131"/>
      <c r="BB1287" s="131"/>
      <c r="BC1287" s="131"/>
      <c r="BD1287" s="131"/>
      <c r="BE1287" s="131"/>
      <c r="BF1287" s="131"/>
    </row>
    <row r="1288" spans="25:58">
      <c r="Y1288" s="131"/>
      <c r="Z1288" s="131"/>
      <c r="AA1288" s="131"/>
      <c r="AB1288" s="131"/>
      <c r="AC1288" s="131"/>
      <c r="AD1288" s="131"/>
      <c r="AE1288" s="131"/>
      <c r="AF1288" s="131"/>
      <c r="AG1288" s="131"/>
      <c r="AH1288" s="131"/>
      <c r="AI1288" s="131"/>
      <c r="AJ1288" s="131"/>
      <c r="AK1288" s="131"/>
      <c r="AL1288" s="131"/>
      <c r="AM1288" s="131"/>
      <c r="AN1288" s="131"/>
      <c r="AO1288" s="131"/>
      <c r="AP1288" s="131"/>
      <c r="AQ1288" s="131"/>
      <c r="AR1288" s="131"/>
      <c r="AS1288" s="131"/>
      <c r="AT1288" s="131"/>
      <c r="AU1288" s="131"/>
      <c r="AV1288" s="131"/>
      <c r="AW1288" s="131"/>
      <c r="AX1288" s="131"/>
      <c r="AY1288" s="131"/>
      <c r="AZ1288" s="131"/>
      <c r="BA1288" s="131"/>
      <c r="BB1288" s="131"/>
      <c r="BC1288" s="131"/>
      <c r="BD1288" s="131"/>
      <c r="BE1288" s="131"/>
      <c r="BF1288" s="131"/>
    </row>
    <row r="1289" spans="25:58">
      <c r="Y1289" s="131"/>
      <c r="Z1289" s="131"/>
      <c r="AA1289" s="131"/>
      <c r="AB1289" s="131"/>
      <c r="AC1289" s="131"/>
      <c r="AD1289" s="131"/>
      <c r="AE1289" s="131"/>
      <c r="AF1289" s="131"/>
      <c r="AG1289" s="131"/>
      <c r="AH1289" s="131"/>
      <c r="AI1289" s="131"/>
      <c r="AJ1289" s="131"/>
      <c r="AK1289" s="131"/>
      <c r="AL1289" s="131"/>
      <c r="AM1289" s="131"/>
      <c r="AN1289" s="131"/>
      <c r="AO1289" s="131"/>
      <c r="AP1289" s="131"/>
      <c r="AQ1289" s="131"/>
      <c r="AR1289" s="131"/>
      <c r="AS1289" s="131"/>
      <c r="AT1289" s="131"/>
      <c r="AU1289" s="131"/>
      <c r="AV1289" s="131"/>
      <c r="AW1289" s="131"/>
      <c r="AX1289" s="131"/>
      <c r="AY1289" s="131"/>
      <c r="AZ1289" s="131"/>
      <c r="BA1289" s="131"/>
      <c r="BB1289" s="131"/>
      <c r="BC1289" s="131"/>
      <c r="BD1289" s="131"/>
      <c r="BE1289" s="131"/>
      <c r="BF1289" s="131"/>
    </row>
    <row r="1290" spans="25:58">
      <c r="Y1290" s="131"/>
      <c r="Z1290" s="131"/>
      <c r="AA1290" s="131"/>
      <c r="AB1290" s="131"/>
      <c r="AC1290" s="131"/>
      <c r="AD1290" s="131"/>
      <c r="AE1290" s="131"/>
      <c r="AF1290" s="131"/>
      <c r="AG1290" s="131"/>
      <c r="AH1290" s="131"/>
      <c r="AI1290" s="131"/>
      <c r="AJ1290" s="131"/>
      <c r="AK1290" s="131"/>
      <c r="AL1290" s="131"/>
      <c r="AM1290" s="131"/>
      <c r="AN1290" s="131"/>
      <c r="AO1290" s="131"/>
      <c r="AP1290" s="131"/>
      <c r="AQ1290" s="131"/>
      <c r="AR1290" s="131"/>
      <c r="AS1290" s="131"/>
      <c r="AT1290" s="131"/>
      <c r="AU1290" s="131"/>
      <c r="AV1290" s="131"/>
      <c r="AW1290" s="131"/>
      <c r="AX1290" s="131"/>
      <c r="AY1290" s="131"/>
      <c r="AZ1290" s="131"/>
      <c r="BA1290" s="131"/>
      <c r="BB1290" s="131"/>
      <c r="BC1290" s="131"/>
      <c r="BD1290" s="131"/>
      <c r="BE1290" s="131"/>
      <c r="BF1290" s="131"/>
    </row>
    <row r="1291" spans="25:58">
      <c r="Y1291" s="131"/>
      <c r="Z1291" s="131"/>
      <c r="AA1291" s="131"/>
      <c r="AB1291" s="131"/>
      <c r="AC1291" s="131"/>
      <c r="AD1291" s="131"/>
      <c r="AE1291" s="131"/>
      <c r="AF1291" s="131"/>
      <c r="AG1291" s="131"/>
      <c r="AH1291" s="131"/>
      <c r="AI1291" s="131"/>
      <c r="AJ1291" s="131"/>
      <c r="AK1291" s="131"/>
      <c r="AL1291" s="131"/>
      <c r="AM1291" s="131"/>
      <c r="AN1291" s="131"/>
      <c r="AO1291" s="131"/>
      <c r="AP1291" s="131"/>
      <c r="AQ1291" s="131"/>
      <c r="AR1291" s="131"/>
      <c r="AS1291" s="131"/>
      <c r="AT1291" s="131"/>
      <c r="AU1291" s="131"/>
      <c r="AV1291" s="131"/>
      <c r="AW1291" s="131"/>
      <c r="AX1291" s="131"/>
      <c r="AY1291" s="131"/>
      <c r="AZ1291" s="131"/>
      <c r="BA1291" s="131"/>
      <c r="BB1291" s="131"/>
      <c r="BC1291" s="131"/>
      <c r="BD1291" s="131"/>
      <c r="BE1291" s="131"/>
      <c r="BF1291" s="131"/>
    </row>
    <row r="1292" spans="25:58">
      <c r="Y1292" s="131"/>
      <c r="Z1292" s="131"/>
      <c r="AA1292" s="131"/>
      <c r="AB1292" s="131"/>
      <c r="AC1292" s="131"/>
      <c r="AD1292" s="131"/>
      <c r="AE1292" s="131"/>
      <c r="AF1292" s="131"/>
      <c r="AG1292" s="131"/>
      <c r="AH1292" s="131"/>
      <c r="AI1292" s="131"/>
      <c r="AJ1292" s="131"/>
      <c r="AK1292" s="131"/>
      <c r="AL1292" s="131"/>
      <c r="AM1292" s="131"/>
      <c r="AN1292" s="131"/>
      <c r="AO1292" s="131"/>
      <c r="AP1292" s="131"/>
      <c r="AQ1292" s="131"/>
      <c r="AR1292" s="131"/>
      <c r="AS1292" s="131"/>
      <c r="AT1292" s="131"/>
      <c r="AU1292" s="131"/>
      <c r="AV1292" s="131"/>
      <c r="AW1292" s="131"/>
      <c r="AX1292" s="131"/>
      <c r="AY1292" s="131"/>
      <c r="AZ1292" s="131"/>
      <c r="BA1292" s="131"/>
      <c r="BB1292" s="131"/>
      <c r="BC1292" s="131"/>
      <c r="BD1292" s="131"/>
      <c r="BE1292" s="131"/>
      <c r="BF1292" s="131"/>
    </row>
    <row r="1293" spans="25:58">
      <c r="Y1293" s="131"/>
      <c r="Z1293" s="131"/>
      <c r="AA1293" s="131"/>
      <c r="AB1293" s="131"/>
      <c r="AC1293" s="131"/>
      <c r="AD1293" s="131"/>
      <c r="AE1293" s="131"/>
      <c r="AF1293" s="131"/>
      <c r="AG1293" s="131"/>
      <c r="AH1293" s="131"/>
      <c r="AI1293" s="131"/>
      <c r="AJ1293" s="131"/>
      <c r="AK1293" s="131"/>
      <c r="AL1293" s="131"/>
      <c r="AM1293" s="131"/>
      <c r="AN1293" s="131"/>
      <c r="AO1293" s="131"/>
      <c r="AP1293" s="131"/>
      <c r="AQ1293" s="131"/>
      <c r="AR1293" s="131"/>
      <c r="AS1293" s="131"/>
      <c r="AT1293" s="131"/>
      <c r="AU1293" s="131"/>
      <c r="AV1293" s="131"/>
      <c r="AW1293" s="131"/>
      <c r="AX1293" s="131"/>
      <c r="AY1293" s="131"/>
      <c r="AZ1293" s="131"/>
      <c r="BA1293" s="131"/>
      <c r="BB1293" s="131"/>
      <c r="BC1293" s="131"/>
      <c r="BD1293" s="131"/>
      <c r="BE1293" s="131"/>
      <c r="BF1293" s="131"/>
    </row>
    <row r="1294" spans="25:58">
      <c r="Y1294" s="131"/>
      <c r="Z1294" s="131"/>
      <c r="AA1294" s="131"/>
      <c r="AB1294" s="131"/>
      <c r="AC1294" s="131"/>
      <c r="AD1294" s="131"/>
      <c r="AE1294" s="131"/>
      <c r="AF1294" s="131"/>
      <c r="AG1294" s="131"/>
      <c r="AH1294" s="131"/>
      <c r="AI1294" s="131"/>
      <c r="AJ1294" s="131"/>
      <c r="AK1294" s="131"/>
      <c r="AL1294" s="131"/>
      <c r="AM1294" s="131"/>
      <c r="AN1294" s="131"/>
      <c r="AO1294" s="131"/>
      <c r="AP1294" s="131"/>
      <c r="AQ1294" s="131"/>
      <c r="AR1294" s="131"/>
      <c r="AS1294" s="131"/>
      <c r="AT1294" s="131"/>
      <c r="AU1294" s="131"/>
      <c r="AV1294" s="131"/>
      <c r="AW1294" s="131"/>
      <c r="AX1294" s="131"/>
      <c r="AY1294" s="131"/>
      <c r="AZ1294" s="131"/>
      <c r="BA1294" s="131"/>
      <c r="BB1294" s="131"/>
      <c r="BC1294" s="131"/>
      <c r="BD1294" s="131"/>
      <c r="BE1294" s="131"/>
      <c r="BF1294" s="131"/>
    </row>
    <row r="1295" spans="25:58">
      <c r="Y1295" s="131"/>
      <c r="Z1295" s="131"/>
      <c r="AA1295" s="131"/>
      <c r="AB1295" s="131"/>
      <c r="AC1295" s="131"/>
      <c r="AD1295" s="131"/>
      <c r="AE1295" s="131"/>
      <c r="AF1295" s="131"/>
      <c r="AG1295" s="131"/>
      <c r="AH1295" s="131"/>
      <c r="AI1295" s="131"/>
      <c r="AJ1295" s="131"/>
      <c r="AK1295" s="131"/>
      <c r="AL1295" s="131"/>
      <c r="AM1295" s="131"/>
      <c r="AN1295" s="131"/>
      <c r="AO1295" s="131"/>
      <c r="AP1295" s="131"/>
      <c r="AQ1295" s="131"/>
      <c r="AR1295" s="131"/>
      <c r="AS1295" s="131"/>
      <c r="AT1295" s="131"/>
      <c r="AU1295" s="131"/>
      <c r="AV1295" s="131"/>
      <c r="AW1295" s="131"/>
      <c r="AX1295" s="131"/>
      <c r="AY1295" s="131"/>
      <c r="AZ1295" s="131"/>
      <c r="BA1295" s="131"/>
      <c r="BB1295" s="131"/>
      <c r="BC1295" s="131"/>
      <c r="BD1295" s="131"/>
      <c r="BE1295" s="131"/>
      <c r="BF1295" s="131"/>
    </row>
    <row r="1296" spans="25:58">
      <c r="Y1296" s="131"/>
      <c r="Z1296" s="131"/>
      <c r="AA1296" s="131"/>
      <c r="AB1296" s="131"/>
      <c r="AC1296" s="131"/>
      <c r="AD1296" s="131"/>
      <c r="AE1296" s="131"/>
      <c r="AF1296" s="131"/>
      <c r="AG1296" s="131"/>
      <c r="AH1296" s="131"/>
      <c r="AI1296" s="131"/>
      <c r="AJ1296" s="131"/>
      <c r="AK1296" s="131"/>
      <c r="AL1296" s="131"/>
      <c r="AM1296" s="131"/>
      <c r="AN1296" s="131"/>
      <c r="AO1296" s="131"/>
      <c r="AP1296" s="131"/>
      <c r="AQ1296" s="131"/>
      <c r="AR1296" s="131"/>
      <c r="AS1296" s="131"/>
      <c r="AT1296" s="131"/>
      <c r="AU1296" s="131"/>
      <c r="AV1296" s="131"/>
      <c r="AW1296" s="131"/>
      <c r="AX1296" s="131"/>
      <c r="AY1296" s="131"/>
      <c r="AZ1296" s="131"/>
      <c r="BA1296" s="131"/>
      <c r="BB1296" s="131"/>
      <c r="BC1296" s="131"/>
      <c r="BD1296" s="131"/>
      <c r="BE1296" s="131"/>
      <c r="BF1296" s="131"/>
    </row>
    <row r="1297" spans="25:58">
      <c r="Y1297" s="131"/>
      <c r="Z1297" s="131"/>
      <c r="AA1297" s="131"/>
      <c r="AB1297" s="131"/>
      <c r="AC1297" s="131"/>
      <c r="AD1297" s="131"/>
      <c r="AE1297" s="131"/>
      <c r="AF1297" s="131"/>
      <c r="AG1297" s="131"/>
      <c r="AH1297" s="131"/>
      <c r="AI1297" s="131"/>
      <c r="AJ1297" s="131"/>
      <c r="AK1297" s="131"/>
      <c r="AL1297" s="131"/>
      <c r="AM1297" s="131"/>
      <c r="AN1297" s="131"/>
      <c r="AO1297" s="131"/>
      <c r="AP1297" s="131"/>
      <c r="AQ1297" s="131"/>
      <c r="AR1297" s="131"/>
      <c r="AS1297" s="131"/>
      <c r="AT1297" s="131"/>
      <c r="AU1297" s="131"/>
      <c r="AV1297" s="131"/>
      <c r="AW1297" s="131"/>
      <c r="AX1297" s="131"/>
      <c r="AY1297" s="131"/>
      <c r="AZ1297" s="131"/>
      <c r="BA1297" s="131"/>
      <c r="BB1297" s="131"/>
      <c r="BC1297" s="131"/>
      <c r="BD1297" s="131"/>
      <c r="BE1297" s="131"/>
      <c r="BF1297" s="131"/>
    </row>
    <row r="1298" spans="25:58">
      <c r="Y1298" s="131"/>
      <c r="Z1298" s="131"/>
      <c r="AA1298" s="131"/>
      <c r="AB1298" s="131"/>
      <c r="AC1298" s="131"/>
      <c r="AD1298" s="131"/>
      <c r="AE1298" s="131"/>
      <c r="AF1298" s="131"/>
      <c r="AG1298" s="131"/>
      <c r="AH1298" s="131"/>
      <c r="AI1298" s="131"/>
      <c r="AJ1298" s="131"/>
      <c r="AK1298" s="131"/>
      <c r="AL1298" s="131"/>
      <c r="AM1298" s="131"/>
      <c r="AN1298" s="131"/>
      <c r="AO1298" s="131"/>
      <c r="AP1298" s="131"/>
      <c r="AQ1298" s="131"/>
      <c r="AR1298" s="131"/>
      <c r="AS1298" s="131"/>
      <c r="AT1298" s="131"/>
      <c r="AU1298" s="131"/>
      <c r="AV1298" s="131"/>
      <c r="AW1298" s="131"/>
      <c r="AX1298" s="131"/>
      <c r="AY1298" s="131"/>
      <c r="AZ1298" s="131"/>
      <c r="BA1298" s="131"/>
      <c r="BB1298" s="131"/>
      <c r="BC1298" s="131"/>
      <c r="BD1298" s="131"/>
      <c r="BE1298" s="131"/>
      <c r="BF1298" s="131"/>
    </row>
    <row r="1299" spans="25:58">
      <c r="Y1299" s="131"/>
      <c r="Z1299" s="131"/>
      <c r="AA1299" s="131"/>
      <c r="AB1299" s="131"/>
      <c r="AC1299" s="131"/>
      <c r="AD1299" s="131"/>
      <c r="AE1299" s="131"/>
      <c r="AF1299" s="131"/>
      <c r="AG1299" s="131"/>
      <c r="AH1299" s="131"/>
      <c r="AI1299" s="131"/>
      <c r="AJ1299" s="131"/>
      <c r="AK1299" s="131"/>
      <c r="AL1299" s="131"/>
      <c r="AM1299" s="131"/>
      <c r="AN1299" s="131"/>
      <c r="AO1299" s="131"/>
      <c r="AP1299" s="131"/>
      <c r="AQ1299" s="131"/>
      <c r="AR1299" s="131"/>
      <c r="AS1299" s="131"/>
      <c r="AT1299" s="131"/>
      <c r="AU1299" s="131"/>
      <c r="AV1299" s="131"/>
      <c r="AW1299" s="131"/>
      <c r="AX1299" s="131"/>
      <c r="AY1299" s="131"/>
      <c r="AZ1299" s="131"/>
      <c r="BA1299" s="131"/>
      <c r="BB1299" s="131"/>
      <c r="BC1299" s="131"/>
      <c r="BD1299" s="131"/>
      <c r="BE1299" s="131"/>
      <c r="BF1299" s="131"/>
    </row>
    <row r="1300" spans="25:58">
      <c r="Y1300" s="131"/>
      <c r="Z1300" s="131"/>
      <c r="AA1300" s="131"/>
      <c r="AB1300" s="131"/>
      <c r="AC1300" s="131"/>
      <c r="AD1300" s="131"/>
      <c r="AE1300" s="131"/>
      <c r="AF1300" s="131"/>
      <c r="AG1300" s="131"/>
      <c r="AH1300" s="131"/>
      <c r="AI1300" s="131"/>
      <c r="AJ1300" s="131"/>
      <c r="AK1300" s="131"/>
      <c r="AL1300" s="131"/>
      <c r="AM1300" s="131"/>
      <c r="AN1300" s="131"/>
      <c r="AO1300" s="131"/>
      <c r="AP1300" s="131"/>
      <c r="AQ1300" s="131"/>
      <c r="AR1300" s="131"/>
      <c r="AS1300" s="131"/>
      <c r="AT1300" s="131"/>
      <c r="AU1300" s="131"/>
      <c r="AV1300" s="131"/>
      <c r="AW1300" s="131"/>
      <c r="AX1300" s="131"/>
      <c r="AY1300" s="131"/>
      <c r="AZ1300" s="131"/>
      <c r="BA1300" s="131"/>
      <c r="BB1300" s="131"/>
      <c r="BC1300" s="131"/>
      <c r="BD1300" s="131"/>
      <c r="BE1300" s="131"/>
      <c r="BF1300" s="131"/>
    </row>
    <row r="1301" spans="25:58">
      <c r="Y1301" s="131"/>
      <c r="Z1301" s="131"/>
      <c r="AA1301" s="131"/>
      <c r="AB1301" s="131"/>
      <c r="AC1301" s="131"/>
      <c r="AD1301" s="131"/>
      <c r="AE1301" s="131"/>
      <c r="AF1301" s="131"/>
      <c r="AG1301" s="131"/>
      <c r="AH1301" s="131"/>
      <c r="AI1301" s="131"/>
      <c r="AJ1301" s="131"/>
      <c r="AK1301" s="131"/>
      <c r="AL1301" s="131"/>
      <c r="AM1301" s="131"/>
      <c r="AN1301" s="131"/>
      <c r="AO1301" s="131"/>
      <c r="AP1301" s="131"/>
      <c r="AQ1301" s="131"/>
      <c r="AR1301" s="131"/>
      <c r="AS1301" s="131"/>
      <c r="AT1301" s="131"/>
      <c r="AU1301" s="131"/>
      <c r="AV1301" s="131"/>
      <c r="AW1301" s="131"/>
      <c r="AX1301" s="131"/>
      <c r="AY1301" s="131"/>
      <c r="AZ1301" s="131"/>
      <c r="BA1301" s="131"/>
      <c r="BB1301" s="131"/>
      <c r="BC1301" s="131"/>
      <c r="BD1301" s="131"/>
      <c r="BE1301" s="131"/>
      <c r="BF1301" s="131"/>
    </row>
    <row r="1302" spans="25:58">
      <c r="Y1302" s="131"/>
      <c r="Z1302" s="131"/>
      <c r="AA1302" s="131"/>
      <c r="AB1302" s="131"/>
      <c r="AC1302" s="131"/>
      <c r="AD1302" s="131"/>
      <c r="AE1302" s="131"/>
      <c r="AF1302" s="131"/>
      <c r="AG1302" s="131"/>
      <c r="AH1302" s="131"/>
      <c r="AI1302" s="131"/>
      <c r="AJ1302" s="131"/>
      <c r="AK1302" s="131"/>
      <c r="AL1302" s="131"/>
      <c r="AM1302" s="131"/>
      <c r="AN1302" s="131"/>
      <c r="AO1302" s="131"/>
      <c r="AP1302" s="131"/>
      <c r="AQ1302" s="131"/>
      <c r="AR1302" s="131"/>
      <c r="AS1302" s="131"/>
      <c r="AT1302" s="131"/>
      <c r="AU1302" s="131"/>
      <c r="AV1302" s="131"/>
      <c r="AW1302" s="131"/>
      <c r="AX1302" s="131"/>
      <c r="AY1302" s="131"/>
      <c r="AZ1302" s="131"/>
      <c r="BA1302" s="131"/>
      <c r="BB1302" s="131"/>
      <c r="BC1302" s="131"/>
      <c r="BD1302" s="131"/>
      <c r="BE1302" s="131"/>
      <c r="BF1302" s="131"/>
    </row>
    <row r="1303" spans="25:58">
      <c r="Y1303" s="131"/>
      <c r="Z1303" s="131"/>
      <c r="AA1303" s="131"/>
      <c r="AB1303" s="131"/>
      <c r="AC1303" s="131"/>
      <c r="AD1303" s="131"/>
      <c r="AE1303" s="131"/>
      <c r="AF1303" s="131"/>
      <c r="AG1303" s="131"/>
      <c r="AH1303" s="131"/>
      <c r="AI1303" s="131"/>
      <c r="AJ1303" s="131"/>
      <c r="AK1303" s="131"/>
      <c r="AL1303" s="131"/>
      <c r="AM1303" s="131"/>
      <c r="AN1303" s="131"/>
      <c r="AO1303" s="131"/>
      <c r="AP1303" s="131"/>
      <c r="AQ1303" s="131"/>
      <c r="AR1303" s="131"/>
      <c r="AS1303" s="131"/>
      <c r="AT1303" s="131"/>
      <c r="AU1303" s="131"/>
      <c r="AV1303" s="131"/>
      <c r="AW1303" s="131"/>
      <c r="AX1303" s="131"/>
      <c r="AY1303" s="131"/>
      <c r="AZ1303" s="131"/>
      <c r="BA1303" s="131"/>
      <c r="BB1303" s="131"/>
      <c r="BC1303" s="131"/>
      <c r="BD1303" s="131"/>
      <c r="BE1303" s="131"/>
      <c r="BF1303" s="131"/>
    </row>
    <row r="1304" spans="25:58">
      <c r="Y1304" s="131"/>
      <c r="Z1304" s="131"/>
      <c r="AA1304" s="131"/>
      <c r="AB1304" s="131"/>
      <c r="AC1304" s="131"/>
      <c r="AD1304" s="131"/>
      <c r="AE1304" s="131"/>
      <c r="AF1304" s="131"/>
      <c r="AG1304" s="131"/>
      <c r="AH1304" s="131"/>
      <c r="AI1304" s="131"/>
      <c r="AJ1304" s="131"/>
      <c r="AK1304" s="131"/>
      <c r="AL1304" s="131"/>
      <c r="AM1304" s="131"/>
      <c r="AN1304" s="131"/>
      <c r="AO1304" s="131"/>
      <c r="AP1304" s="131"/>
      <c r="AQ1304" s="131"/>
      <c r="AR1304" s="131"/>
      <c r="AS1304" s="131"/>
      <c r="AT1304" s="131"/>
      <c r="AU1304" s="131"/>
      <c r="AV1304" s="131"/>
      <c r="AW1304" s="131"/>
      <c r="AX1304" s="131"/>
      <c r="AY1304" s="131"/>
      <c r="AZ1304" s="131"/>
      <c r="BA1304" s="131"/>
      <c r="BB1304" s="131"/>
      <c r="BC1304" s="131"/>
      <c r="BD1304" s="131"/>
      <c r="BE1304" s="131"/>
      <c r="BF1304" s="131"/>
    </row>
    <row r="1305" spans="25:58">
      <c r="Y1305" s="131"/>
      <c r="Z1305" s="131"/>
      <c r="AA1305" s="131"/>
      <c r="AB1305" s="131"/>
      <c r="AC1305" s="131"/>
      <c r="AD1305" s="131"/>
      <c r="AE1305" s="131"/>
      <c r="AF1305" s="131"/>
      <c r="AG1305" s="131"/>
      <c r="AH1305" s="131"/>
      <c r="AI1305" s="131"/>
      <c r="AJ1305" s="131"/>
      <c r="AK1305" s="131"/>
      <c r="AL1305" s="131"/>
      <c r="AM1305" s="131"/>
      <c r="AN1305" s="131"/>
      <c r="AO1305" s="131"/>
      <c r="AP1305" s="131"/>
      <c r="AQ1305" s="131"/>
      <c r="AR1305" s="131"/>
      <c r="AS1305" s="131"/>
      <c r="AT1305" s="131"/>
      <c r="AU1305" s="131"/>
      <c r="AV1305" s="131"/>
      <c r="AW1305" s="131"/>
      <c r="AX1305" s="131"/>
      <c r="AY1305" s="131"/>
      <c r="AZ1305" s="131"/>
      <c r="BA1305" s="131"/>
      <c r="BB1305" s="131"/>
      <c r="BC1305" s="131"/>
      <c r="BD1305" s="131"/>
      <c r="BE1305" s="131"/>
      <c r="BF1305" s="131"/>
    </row>
    <row r="1306" spans="25:58">
      <c r="Y1306" s="131"/>
      <c r="Z1306" s="131"/>
      <c r="AA1306" s="131"/>
      <c r="AB1306" s="131"/>
      <c r="AC1306" s="131"/>
      <c r="AD1306" s="131"/>
      <c r="AE1306" s="131"/>
      <c r="AF1306" s="131"/>
      <c r="AG1306" s="131"/>
      <c r="AH1306" s="131"/>
      <c r="AI1306" s="131"/>
      <c r="AJ1306" s="131"/>
      <c r="AK1306" s="131"/>
      <c r="AL1306" s="131"/>
      <c r="AM1306" s="131"/>
      <c r="AN1306" s="131"/>
      <c r="AO1306" s="131"/>
      <c r="AP1306" s="131"/>
      <c r="AQ1306" s="131"/>
      <c r="AR1306" s="131"/>
      <c r="AS1306" s="131"/>
      <c r="AT1306" s="131"/>
      <c r="AU1306" s="131"/>
      <c r="AV1306" s="131"/>
      <c r="AW1306" s="131"/>
      <c r="AX1306" s="131"/>
      <c r="AY1306" s="131"/>
      <c r="AZ1306" s="131"/>
      <c r="BA1306" s="131"/>
      <c r="BB1306" s="131"/>
      <c r="BC1306" s="131"/>
      <c r="BD1306" s="131"/>
      <c r="BE1306" s="131"/>
      <c r="BF1306" s="131"/>
    </row>
    <row r="1307" spans="25:58">
      <c r="Y1307" s="131"/>
      <c r="Z1307" s="131"/>
      <c r="AA1307" s="131"/>
      <c r="AB1307" s="131"/>
      <c r="AC1307" s="131"/>
      <c r="AD1307" s="131"/>
      <c r="AE1307" s="131"/>
      <c r="AF1307" s="131"/>
      <c r="AG1307" s="131"/>
      <c r="AH1307" s="131"/>
      <c r="AI1307" s="131"/>
      <c r="AJ1307" s="131"/>
      <c r="AK1307" s="131"/>
      <c r="AL1307" s="131"/>
      <c r="AM1307" s="131"/>
      <c r="AN1307" s="131"/>
      <c r="AO1307" s="131"/>
      <c r="AP1307" s="131"/>
      <c r="AQ1307" s="131"/>
      <c r="AR1307" s="131"/>
      <c r="AS1307" s="131"/>
      <c r="AT1307" s="131"/>
      <c r="AU1307" s="131"/>
      <c r="AV1307" s="131"/>
      <c r="AW1307" s="131"/>
      <c r="AX1307" s="131"/>
      <c r="AY1307" s="131"/>
      <c r="AZ1307" s="131"/>
      <c r="BA1307" s="131"/>
      <c r="BB1307" s="131"/>
      <c r="BC1307" s="131"/>
      <c r="BD1307" s="131"/>
      <c r="BE1307" s="131"/>
      <c r="BF1307" s="131"/>
    </row>
    <row r="1308" spans="25:58">
      <c r="Y1308" s="131"/>
      <c r="Z1308" s="131"/>
      <c r="AA1308" s="131"/>
      <c r="AB1308" s="131"/>
      <c r="AC1308" s="131"/>
      <c r="AD1308" s="131"/>
      <c r="AE1308" s="131"/>
      <c r="AF1308" s="131"/>
      <c r="AG1308" s="131"/>
      <c r="AH1308" s="131"/>
      <c r="AI1308" s="131"/>
      <c r="AJ1308" s="131"/>
      <c r="AK1308" s="131"/>
      <c r="AL1308" s="131"/>
      <c r="AM1308" s="131"/>
      <c r="AN1308" s="131"/>
      <c r="AO1308" s="131"/>
      <c r="AP1308" s="131"/>
      <c r="AQ1308" s="131"/>
      <c r="AR1308" s="131"/>
      <c r="AS1308" s="131"/>
      <c r="AT1308" s="131"/>
      <c r="AU1308" s="131"/>
      <c r="AV1308" s="131"/>
      <c r="AW1308" s="131"/>
      <c r="AX1308" s="131"/>
      <c r="AY1308" s="131"/>
      <c r="AZ1308" s="131"/>
      <c r="BA1308" s="131"/>
      <c r="BB1308" s="131"/>
      <c r="BC1308" s="131"/>
      <c r="BD1308" s="131"/>
      <c r="BE1308" s="131"/>
      <c r="BF1308" s="131"/>
    </row>
    <row r="1309" spans="25:58">
      <c r="Y1309" s="131"/>
      <c r="Z1309" s="131"/>
      <c r="AA1309" s="131"/>
      <c r="AB1309" s="131"/>
      <c r="AC1309" s="131"/>
      <c r="AD1309" s="131"/>
      <c r="AE1309" s="131"/>
      <c r="AF1309" s="131"/>
      <c r="AG1309" s="131"/>
      <c r="AH1309" s="131"/>
      <c r="AI1309" s="131"/>
      <c r="AJ1309" s="131"/>
      <c r="AK1309" s="131"/>
      <c r="AL1309" s="131"/>
      <c r="AM1309" s="131"/>
      <c r="AN1309" s="131"/>
      <c r="AO1309" s="131"/>
      <c r="AP1309" s="131"/>
      <c r="AQ1309" s="131"/>
      <c r="AR1309" s="131"/>
      <c r="AS1309" s="131"/>
      <c r="AT1309" s="131"/>
      <c r="AU1309" s="131"/>
      <c r="AV1309" s="131"/>
      <c r="AW1309" s="131"/>
      <c r="AX1309" s="131"/>
      <c r="AY1309" s="131"/>
      <c r="AZ1309" s="131"/>
      <c r="BA1309" s="131"/>
      <c r="BB1309" s="131"/>
      <c r="BC1309" s="131"/>
      <c r="BD1309" s="131"/>
      <c r="BE1309" s="131"/>
      <c r="BF1309" s="131"/>
    </row>
    <row r="1310" spans="25:58">
      <c r="Y1310" s="131"/>
      <c r="Z1310" s="131"/>
      <c r="AA1310" s="131"/>
      <c r="AB1310" s="131"/>
      <c r="AC1310" s="131"/>
      <c r="AD1310" s="131"/>
      <c r="AE1310" s="131"/>
      <c r="AF1310" s="131"/>
      <c r="AG1310" s="131"/>
      <c r="AH1310" s="131"/>
      <c r="AI1310" s="131"/>
      <c r="AJ1310" s="131"/>
      <c r="AK1310" s="131"/>
      <c r="AL1310" s="131"/>
      <c r="AM1310" s="131"/>
      <c r="AN1310" s="131"/>
      <c r="AO1310" s="131"/>
      <c r="AP1310" s="131"/>
      <c r="AQ1310" s="131"/>
      <c r="AR1310" s="131"/>
      <c r="AS1310" s="131"/>
      <c r="AT1310" s="131"/>
      <c r="AU1310" s="131"/>
      <c r="AV1310" s="131"/>
      <c r="AW1310" s="131"/>
      <c r="AX1310" s="131"/>
      <c r="AY1310" s="131"/>
      <c r="AZ1310" s="131"/>
      <c r="BA1310" s="131"/>
      <c r="BB1310" s="131"/>
      <c r="BC1310" s="131"/>
      <c r="BD1310" s="131"/>
      <c r="BE1310" s="131"/>
      <c r="BF1310" s="131"/>
    </row>
    <row r="1311" spans="25:58">
      <c r="Y1311" s="131"/>
      <c r="Z1311" s="131"/>
      <c r="AA1311" s="131"/>
      <c r="AB1311" s="131"/>
      <c r="AC1311" s="131"/>
      <c r="AD1311" s="131"/>
      <c r="AE1311" s="131"/>
      <c r="AF1311" s="131"/>
      <c r="AG1311" s="131"/>
      <c r="AH1311" s="131"/>
      <c r="AI1311" s="131"/>
      <c r="AJ1311" s="131"/>
      <c r="AK1311" s="131"/>
      <c r="AL1311" s="131"/>
      <c r="AM1311" s="131"/>
      <c r="AN1311" s="131"/>
      <c r="AO1311" s="131"/>
      <c r="AP1311" s="131"/>
      <c r="AQ1311" s="131"/>
      <c r="AR1311" s="131"/>
      <c r="AS1311" s="131"/>
      <c r="AT1311" s="131"/>
      <c r="AU1311" s="131"/>
      <c r="AV1311" s="131"/>
      <c r="AW1311" s="131"/>
      <c r="AX1311" s="131"/>
      <c r="AY1311" s="131"/>
      <c r="AZ1311" s="131"/>
      <c r="BA1311" s="131"/>
      <c r="BB1311" s="131"/>
      <c r="BC1311" s="131"/>
      <c r="BD1311" s="131"/>
      <c r="BE1311" s="131"/>
      <c r="BF1311" s="131"/>
    </row>
    <row r="1312" spans="25:58">
      <c r="Y1312" s="131"/>
      <c r="Z1312" s="131"/>
      <c r="AA1312" s="131"/>
      <c r="AB1312" s="131"/>
      <c r="AC1312" s="131"/>
      <c r="AD1312" s="131"/>
      <c r="AE1312" s="131"/>
      <c r="AF1312" s="131"/>
      <c r="AG1312" s="131"/>
      <c r="AH1312" s="131"/>
      <c r="AI1312" s="131"/>
      <c r="AJ1312" s="131"/>
      <c r="AK1312" s="131"/>
      <c r="AL1312" s="131"/>
      <c r="AM1312" s="131"/>
      <c r="AN1312" s="131"/>
      <c r="AO1312" s="131"/>
      <c r="AP1312" s="131"/>
      <c r="AQ1312" s="131"/>
      <c r="AR1312" s="131"/>
      <c r="AS1312" s="131"/>
      <c r="AT1312" s="131"/>
      <c r="AU1312" s="131"/>
      <c r="AV1312" s="131"/>
      <c r="AW1312" s="131"/>
      <c r="AX1312" s="131"/>
      <c r="AY1312" s="131"/>
      <c r="AZ1312" s="131"/>
      <c r="BA1312" s="131"/>
      <c r="BB1312" s="131"/>
      <c r="BC1312" s="131"/>
      <c r="BD1312" s="131"/>
      <c r="BE1312" s="131"/>
      <c r="BF1312" s="131"/>
    </row>
    <row r="1313" spans="25:58">
      <c r="Y1313" s="131"/>
      <c r="Z1313" s="131"/>
      <c r="AA1313" s="131"/>
      <c r="AB1313" s="131"/>
      <c r="AC1313" s="131"/>
      <c r="AD1313" s="131"/>
      <c r="AE1313" s="131"/>
      <c r="AF1313" s="131"/>
      <c r="AG1313" s="131"/>
      <c r="AH1313" s="131"/>
      <c r="AI1313" s="131"/>
      <c r="AJ1313" s="131"/>
      <c r="AK1313" s="131"/>
      <c r="AL1313" s="131"/>
      <c r="AM1313" s="131"/>
      <c r="AN1313" s="131"/>
      <c r="AO1313" s="131"/>
      <c r="AP1313" s="131"/>
      <c r="AQ1313" s="131"/>
      <c r="AR1313" s="131"/>
      <c r="AS1313" s="131"/>
      <c r="AT1313" s="131"/>
      <c r="AU1313" s="131"/>
      <c r="AV1313" s="131"/>
      <c r="AW1313" s="131"/>
      <c r="AX1313" s="131"/>
      <c r="AY1313" s="131"/>
      <c r="AZ1313" s="131"/>
      <c r="BA1313" s="131"/>
      <c r="BB1313" s="131"/>
      <c r="BC1313" s="131"/>
      <c r="BD1313" s="131"/>
      <c r="BE1313" s="131"/>
      <c r="BF1313" s="131"/>
    </row>
    <row r="1314" spans="25:58">
      <c r="Y1314" s="131"/>
      <c r="Z1314" s="131"/>
      <c r="AA1314" s="131"/>
      <c r="AB1314" s="131"/>
      <c r="AC1314" s="131"/>
      <c r="AD1314" s="131"/>
      <c r="AE1314" s="131"/>
      <c r="AF1314" s="131"/>
      <c r="AG1314" s="131"/>
      <c r="AH1314" s="131"/>
      <c r="AI1314" s="131"/>
      <c r="AJ1314" s="131"/>
      <c r="AK1314" s="131"/>
      <c r="AL1314" s="131"/>
      <c r="AM1314" s="131"/>
      <c r="AN1314" s="131"/>
      <c r="AO1314" s="131"/>
      <c r="AP1314" s="131"/>
      <c r="AQ1314" s="131"/>
      <c r="AR1314" s="131"/>
      <c r="AS1314" s="131"/>
      <c r="AT1314" s="131"/>
      <c r="AU1314" s="131"/>
      <c r="AV1314" s="131"/>
      <c r="AW1314" s="131"/>
      <c r="AX1314" s="131"/>
      <c r="AY1314" s="131"/>
      <c r="AZ1314" s="131"/>
      <c r="BA1314" s="131"/>
      <c r="BB1314" s="131"/>
      <c r="BC1314" s="131"/>
      <c r="BD1314" s="131"/>
      <c r="BE1314" s="131"/>
      <c r="BF1314" s="131"/>
    </row>
    <row r="1315" spans="25:58">
      <c r="Y1315" s="131"/>
      <c r="Z1315" s="131"/>
      <c r="AA1315" s="131"/>
      <c r="AB1315" s="131"/>
      <c r="AC1315" s="131"/>
      <c r="AD1315" s="131"/>
      <c r="AE1315" s="131"/>
      <c r="AF1315" s="131"/>
      <c r="AG1315" s="131"/>
      <c r="AH1315" s="131"/>
      <c r="AI1315" s="131"/>
      <c r="AJ1315" s="131"/>
      <c r="AK1315" s="131"/>
      <c r="AL1315" s="131"/>
      <c r="AM1315" s="131"/>
      <c r="AN1315" s="131"/>
      <c r="AO1315" s="131"/>
      <c r="AP1315" s="131"/>
      <c r="AQ1315" s="131"/>
      <c r="AR1315" s="131"/>
      <c r="AS1315" s="131"/>
      <c r="AT1315" s="131"/>
      <c r="AU1315" s="131"/>
      <c r="AV1315" s="131"/>
      <c r="AW1315" s="131"/>
      <c r="AX1315" s="131"/>
      <c r="AY1315" s="131"/>
      <c r="AZ1315" s="131"/>
      <c r="BA1315" s="131"/>
      <c r="BB1315" s="131"/>
      <c r="BC1315" s="131"/>
      <c r="BD1315" s="131"/>
      <c r="BE1315" s="131"/>
      <c r="BF1315" s="131"/>
    </row>
    <row r="1316" spans="25:58">
      <c r="Y1316" s="131"/>
      <c r="Z1316" s="131"/>
      <c r="AA1316" s="131"/>
      <c r="AB1316" s="131"/>
      <c r="AC1316" s="131"/>
      <c r="AD1316" s="131"/>
      <c r="AE1316" s="131"/>
      <c r="AF1316" s="131"/>
      <c r="AG1316" s="131"/>
      <c r="AH1316" s="131"/>
      <c r="AI1316" s="131"/>
      <c r="AJ1316" s="131"/>
      <c r="AK1316" s="131"/>
      <c r="AL1316" s="131"/>
      <c r="AM1316" s="131"/>
      <c r="AN1316" s="131"/>
      <c r="AO1316" s="131"/>
      <c r="AP1316" s="131"/>
      <c r="AQ1316" s="131"/>
      <c r="AR1316" s="131"/>
      <c r="AS1316" s="131"/>
      <c r="AT1316" s="131"/>
      <c r="AU1316" s="131"/>
      <c r="AV1316" s="131"/>
      <c r="AW1316" s="131"/>
      <c r="AX1316" s="131"/>
      <c r="AY1316" s="131"/>
      <c r="AZ1316" s="131"/>
      <c r="BA1316" s="131"/>
      <c r="BB1316" s="131"/>
      <c r="BC1316" s="131"/>
      <c r="BD1316" s="131"/>
      <c r="BE1316" s="131"/>
      <c r="BF1316" s="131"/>
    </row>
    <row r="1317" spans="25:58">
      <c r="Y1317" s="131"/>
      <c r="Z1317" s="131"/>
      <c r="AA1317" s="131"/>
      <c r="AB1317" s="131"/>
      <c r="AC1317" s="131"/>
      <c r="AD1317" s="131"/>
      <c r="AE1317" s="131"/>
      <c r="AF1317" s="131"/>
      <c r="AG1317" s="131"/>
      <c r="AH1317" s="131"/>
      <c r="AI1317" s="131"/>
      <c r="AJ1317" s="131"/>
      <c r="AK1317" s="131"/>
      <c r="AL1317" s="131"/>
      <c r="AM1317" s="131"/>
      <c r="AN1317" s="131"/>
      <c r="AO1317" s="131"/>
      <c r="AP1317" s="131"/>
      <c r="AQ1317" s="131"/>
      <c r="AR1317" s="131"/>
      <c r="AS1317" s="131"/>
      <c r="AT1317" s="131"/>
      <c r="AU1317" s="131"/>
      <c r="AV1317" s="131"/>
      <c r="AW1317" s="131"/>
      <c r="AX1317" s="131"/>
      <c r="AY1317" s="131"/>
      <c r="AZ1317" s="131"/>
      <c r="BA1317" s="131"/>
      <c r="BB1317" s="131"/>
      <c r="BC1317" s="131"/>
      <c r="BD1317" s="131"/>
      <c r="BE1317" s="131"/>
      <c r="BF1317" s="131"/>
    </row>
    <row r="1318" spans="25:58">
      <c r="Y1318" s="131"/>
      <c r="Z1318" s="131"/>
      <c r="AA1318" s="131"/>
      <c r="AB1318" s="131"/>
      <c r="AC1318" s="131"/>
      <c r="AD1318" s="131"/>
      <c r="AE1318" s="131"/>
      <c r="AF1318" s="131"/>
      <c r="AG1318" s="131"/>
      <c r="AH1318" s="131"/>
      <c r="AI1318" s="131"/>
      <c r="AJ1318" s="131"/>
      <c r="AK1318" s="131"/>
      <c r="AL1318" s="131"/>
      <c r="AM1318" s="131"/>
      <c r="AN1318" s="131"/>
      <c r="AO1318" s="131"/>
      <c r="AP1318" s="131"/>
      <c r="AQ1318" s="131"/>
      <c r="AR1318" s="131"/>
      <c r="AS1318" s="131"/>
      <c r="AT1318" s="131"/>
      <c r="AU1318" s="131"/>
      <c r="AV1318" s="131"/>
      <c r="AW1318" s="131"/>
      <c r="AX1318" s="131"/>
      <c r="AY1318" s="131"/>
      <c r="AZ1318" s="131"/>
      <c r="BA1318" s="131"/>
      <c r="BB1318" s="131"/>
      <c r="BC1318" s="131"/>
      <c r="BD1318" s="131"/>
      <c r="BE1318" s="131"/>
      <c r="BF1318" s="131"/>
    </row>
    <row r="1319" spans="25:58">
      <c r="Y1319" s="131"/>
      <c r="Z1319" s="131"/>
      <c r="AA1319" s="131"/>
      <c r="AB1319" s="131"/>
      <c r="AC1319" s="131"/>
      <c r="AD1319" s="131"/>
      <c r="AE1319" s="131"/>
      <c r="AF1319" s="131"/>
      <c r="AG1319" s="131"/>
      <c r="AH1319" s="131"/>
      <c r="AI1319" s="131"/>
      <c r="AJ1319" s="131"/>
      <c r="AK1319" s="131"/>
      <c r="AL1319" s="131"/>
      <c r="AM1319" s="131"/>
      <c r="AN1319" s="131"/>
      <c r="AO1319" s="131"/>
      <c r="AP1319" s="131"/>
      <c r="AQ1319" s="131"/>
      <c r="AR1319" s="131"/>
      <c r="AS1319" s="131"/>
      <c r="AT1319" s="131"/>
      <c r="AU1319" s="131"/>
      <c r="AV1319" s="131"/>
      <c r="AW1319" s="131"/>
      <c r="AX1319" s="131"/>
      <c r="AY1319" s="131"/>
      <c r="AZ1319" s="131"/>
      <c r="BA1319" s="131"/>
      <c r="BB1319" s="131"/>
      <c r="BC1319" s="131"/>
      <c r="BD1319" s="131"/>
      <c r="BE1319" s="131"/>
      <c r="BF1319" s="131"/>
    </row>
    <row r="1320" spans="25:58">
      <c r="Y1320" s="131"/>
      <c r="Z1320" s="131"/>
      <c r="AA1320" s="131"/>
      <c r="AB1320" s="131"/>
      <c r="AC1320" s="131"/>
      <c r="AD1320" s="131"/>
      <c r="AE1320" s="131"/>
      <c r="AF1320" s="131"/>
      <c r="AG1320" s="131"/>
      <c r="AH1320" s="131"/>
      <c r="AI1320" s="131"/>
      <c r="AJ1320" s="131"/>
      <c r="AK1320" s="131"/>
      <c r="AL1320" s="131"/>
      <c r="AM1320" s="131"/>
      <c r="AN1320" s="131"/>
      <c r="AO1320" s="131"/>
      <c r="AP1320" s="131"/>
      <c r="AQ1320" s="131"/>
      <c r="AR1320" s="131"/>
      <c r="AS1320" s="131"/>
      <c r="AT1320" s="131"/>
      <c r="AU1320" s="131"/>
      <c r="AV1320" s="131"/>
      <c r="AW1320" s="131"/>
      <c r="AX1320" s="131"/>
      <c r="AY1320" s="131"/>
      <c r="AZ1320" s="131"/>
      <c r="BA1320" s="131"/>
      <c r="BB1320" s="131"/>
      <c r="BC1320" s="131"/>
      <c r="BD1320" s="131"/>
      <c r="BE1320" s="131"/>
      <c r="BF1320" s="131"/>
    </row>
    <row r="1321" spans="25:58">
      <c r="Y1321" s="131"/>
      <c r="Z1321" s="131"/>
      <c r="AA1321" s="131"/>
      <c r="AB1321" s="131"/>
      <c r="AC1321" s="131"/>
      <c r="AD1321" s="131"/>
      <c r="AE1321" s="131"/>
      <c r="AF1321" s="131"/>
      <c r="AG1321" s="131"/>
      <c r="AH1321" s="131"/>
      <c r="AI1321" s="131"/>
      <c r="AJ1321" s="131"/>
      <c r="AK1321" s="131"/>
      <c r="AL1321" s="131"/>
      <c r="AM1321" s="131"/>
      <c r="AN1321" s="131"/>
      <c r="AO1321" s="131"/>
      <c r="AP1321" s="131"/>
      <c r="AQ1321" s="131"/>
      <c r="AR1321" s="131"/>
      <c r="AS1321" s="131"/>
      <c r="AT1321" s="131"/>
      <c r="AU1321" s="131"/>
      <c r="AV1321" s="131"/>
      <c r="AW1321" s="131"/>
      <c r="AX1321" s="131"/>
      <c r="AY1321" s="131"/>
      <c r="AZ1321" s="131"/>
      <c r="BA1321" s="131"/>
      <c r="BB1321" s="131"/>
      <c r="BC1321" s="131"/>
      <c r="BD1321" s="131"/>
      <c r="BE1321" s="131"/>
      <c r="BF1321" s="131"/>
    </row>
    <row r="1322" spans="25:58">
      <c r="Y1322" s="131"/>
      <c r="Z1322" s="131"/>
      <c r="AA1322" s="131"/>
      <c r="AB1322" s="131"/>
      <c r="AC1322" s="131"/>
      <c r="AD1322" s="131"/>
      <c r="AE1322" s="131"/>
      <c r="AF1322" s="131"/>
      <c r="AG1322" s="131"/>
      <c r="AH1322" s="131"/>
      <c r="AI1322" s="131"/>
      <c r="AJ1322" s="131"/>
      <c r="AK1322" s="131"/>
      <c r="AL1322" s="131"/>
      <c r="AM1322" s="131"/>
      <c r="AN1322" s="131"/>
      <c r="AO1322" s="131"/>
      <c r="AP1322" s="131"/>
      <c r="AQ1322" s="131"/>
      <c r="AR1322" s="131"/>
      <c r="AS1322" s="131"/>
      <c r="AT1322" s="131"/>
      <c r="AU1322" s="131"/>
      <c r="AV1322" s="131"/>
      <c r="AW1322" s="131"/>
      <c r="AX1322" s="131"/>
      <c r="AY1322" s="131"/>
      <c r="AZ1322" s="131"/>
      <c r="BA1322" s="131"/>
      <c r="BB1322" s="131"/>
      <c r="BC1322" s="131"/>
      <c r="BD1322" s="131"/>
      <c r="BE1322" s="131"/>
      <c r="BF1322" s="131"/>
    </row>
    <row r="1323" spans="25:58">
      <c r="Y1323" s="131"/>
      <c r="Z1323" s="131"/>
      <c r="AA1323" s="131"/>
      <c r="AB1323" s="131"/>
      <c r="AC1323" s="131"/>
      <c r="AD1323" s="131"/>
      <c r="AE1323" s="131"/>
      <c r="AF1323" s="131"/>
      <c r="AG1323" s="131"/>
      <c r="AH1323" s="131"/>
      <c r="AI1323" s="131"/>
      <c r="AJ1323" s="131"/>
      <c r="AK1323" s="131"/>
      <c r="AL1323" s="131"/>
      <c r="AM1323" s="131"/>
      <c r="AN1323" s="131"/>
      <c r="AO1323" s="131"/>
      <c r="AP1323" s="131"/>
      <c r="AQ1323" s="131"/>
      <c r="AR1323" s="131"/>
      <c r="AS1323" s="131"/>
      <c r="AT1323" s="131"/>
      <c r="AU1323" s="131"/>
      <c r="AV1323" s="131"/>
      <c r="AW1323" s="131"/>
      <c r="AX1323" s="131"/>
      <c r="AY1323" s="131"/>
      <c r="AZ1323" s="131"/>
      <c r="BA1323" s="131"/>
      <c r="BB1323" s="131"/>
      <c r="BC1323" s="131"/>
      <c r="BD1323" s="131"/>
      <c r="BE1323" s="131"/>
      <c r="BF1323" s="131"/>
    </row>
    <row r="1324" spans="25:58">
      <c r="Y1324" s="131"/>
      <c r="Z1324" s="131"/>
      <c r="AA1324" s="131"/>
      <c r="AB1324" s="131"/>
      <c r="AC1324" s="131"/>
      <c r="AD1324" s="131"/>
      <c r="AE1324" s="131"/>
      <c r="AF1324" s="131"/>
      <c r="AG1324" s="131"/>
      <c r="AH1324" s="131"/>
      <c r="AI1324" s="131"/>
      <c r="AJ1324" s="131"/>
      <c r="AK1324" s="131"/>
      <c r="AL1324" s="131"/>
      <c r="AM1324" s="131"/>
      <c r="AN1324" s="131"/>
      <c r="AO1324" s="131"/>
      <c r="AP1324" s="131"/>
      <c r="AQ1324" s="131"/>
      <c r="AR1324" s="131"/>
      <c r="AS1324" s="131"/>
      <c r="AT1324" s="131"/>
      <c r="AU1324" s="131"/>
      <c r="AV1324" s="131"/>
      <c r="AW1324" s="131"/>
      <c r="AX1324" s="131"/>
      <c r="AY1324" s="131"/>
      <c r="AZ1324" s="131"/>
      <c r="BA1324" s="131"/>
      <c r="BB1324" s="131"/>
      <c r="BC1324" s="131"/>
      <c r="BD1324" s="131"/>
      <c r="BE1324" s="131"/>
      <c r="BF1324" s="131"/>
    </row>
    <row r="1325" spans="25:58">
      <c r="Y1325" s="131"/>
      <c r="Z1325" s="131"/>
      <c r="AA1325" s="131"/>
      <c r="AB1325" s="131"/>
      <c r="AC1325" s="131"/>
      <c r="AD1325" s="131"/>
      <c r="AE1325" s="131"/>
      <c r="AF1325" s="131"/>
      <c r="AG1325" s="131"/>
      <c r="AH1325" s="131"/>
      <c r="AI1325" s="131"/>
      <c r="AJ1325" s="131"/>
      <c r="AK1325" s="131"/>
      <c r="AL1325" s="131"/>
      <c r="AM1325" s="131"/>
      <c r="AN1325" s="131"/>
      <c r="AO1325" s="131"/>
      <c r="AP1325" s="131"/>
      <c r="AQ1325" s="131"/>
      <c r="AR1325" s="131"/>
      <c r="AS1325" s="131"/>
      <c r="AT1325" s="131"/>
      <c r="AU1325" s="131"/>
      <c r="AV1325" s="131"/>
      <c r="AW1325" s="131"/>
      <c r="AX1325" s="131"/>
      <c r="AY1325" s="131"/>
      <c r="AZ1325" s="131"/>
      <c r="BA1325" s="131"/>
      <c r="BB1325" s="131"/>
      <c r="BC1325" s="131"/>
      <c r="BD1325" s="131"/>
      <c r="BE1325" s="131"/>
      <c r="BF1325" s="131"/>
    </row>
    <row r="1326" spans="25:58">
      <c r="Y1326" s="131"/>
      <c r="Z1326" s="131"/>
      <c r="AA1326" s="131"/>
      <c r="AB1326" s="131"/>
      <c r="AC1326" s="131"/>
      <c r="AD1326" s="131"/>
      <c r="AE1326" s="131"/>
      <c r="AF1326" s="131"/>
      <c r="AG1326" s="131"/>
      <c r="AH1326" s="131"/>
      <c r="AI1326" s="131"/>
      <c r="AJ1326" s="131"/>
      <c r="AK1326" s="131"/>
      <c r="AL1326" s="131"/>
      <c r="AM1326" s="131"/>
      <c r="AN1326" s="131"/>
      <c r="AO1326" s="131"/>
      <c r="AP1326" s="131"/>
      <c r="AQ1326" s="131"/>
      <c r="AR1326" s="131"/>
      <c r="AS1326" s="131"/>
      <c r="AT1326" s="131"/>
      <c r="AU1326" s="131"/>
      <c r="AV1326" s="131"/>
      <c r="AW1326" s="131"/>
      <c r="AX1326" s="131"/>
      <c r="AY1326" s="131"/>
      <c r="AZ1326" s="131"/>
      <c r="BA1326" s="131"/>
      <c r="BB1326" s="131"/>
      <c r="BC1326" s="131"/>
      <c r="BD1326" s="131"/>
      <c r="BE1326" s="131"/>
      <c r="BF1326" s="131"/>
    </row>
    <row r="1327" spans="25:58">
      <c r="Y1327" s="131"/>
      <c r="Z1327" s="131"/>
      <c r="AA1327" s="131"/>
      <c r="AB1327" s="131"/>
      <c r="AC1327" s="131"/>
      <c r="AD1327" s="131"/>
      <c r="AE1327" s="131"/>
      <c r="AF1327" s="131"/>
      <c r="AG1327" s="131"/>
      <c r="AH1327" s="131"/>
      <c r="AI1327" s="131"/>
      <c r="AJ1327" s="131"/>
      <c r="AK1327" s="131"/>
      <c r="AL1327" s="131"/>
      <c r="AM1327" s="131"/>
      <c r="AN1327" s="131"/>
      <c r="AO1327" s="131"/>
      <c r="AP1327" s="131"/>
      <c r="AQ1327" s="131"/>
      <c r="AR1327" s="131"/>
      <c r="AS1327" s="131"/>
      <c r="AT1327" s="131"/>
      <c r="AU1327" s="131"/>
      <c r="AV1327" s="131"/>
      <c r="AW1327" s="131"/>
      <c r="AX1327" s="131"/>
      <c r="AY1327" s="131"/>
      <c r="AZ1327" s="131"/>
      <c r="BA1327" s="131"/>
      <c r="BB1327" s="131"/>
      <c r="BC1327" s="131"/>
      <c r="BD1327" s="131"/>
      <c r="BE1327" s="131"/>
      <c r="BF1327" s="131"/>
    </row>
    <row r="1328" spans="25:58">
      <c r="Y1328" s="131"/>
      <c r="Z1328" s="131"/>
      <c r="AA1328" s="131"/>
      <c r="AB1328" s="131"/>
      <c r="AC1328" s="131"/>
      <c r="AD1328" s="131"/>
      <c r="AE1328" s="131"/>
      <c r="AF1328" s="131"/>
      <c r="AG1328" s="131"/>
      <c r="AH1328" s="131"/>
      <c r="AI1328" s="131"/>
      <c r="AJ1328" s="131"/>
      <c r="AK1328" s="131"/>
      <c r="AL1328" s="131"/>
      <c r="AM1328" s="131"/>
      <c r="AN1328" s="131"/>
      <c r="AO1328" s="131"/>
      <c r="AP1328" s="131"/>
      <c r="AQ1328" s="131"/>
      <c r="AR1328" s="131"/>
      <c r="AS1328" s="131"/>
      <c r="AT1328" s="131"/>
      <c r="AU1328" s="131"/>
      <c r="AV1328" s="131"/>
      <c r="AW1328" s="131"/>
      <c r="AX1328" s="131"/>
      <c r="AY1328" s="131"/>
      <c r="AZ1328" s="131"/>
      <c r="BA1328" s="131"/>
      <c r="BB1328" s="131"/>
      <c r="BC1328" s="131"/>
      <c r="BD1328" s="131"/>
      <c r="BE1328" s="131"/>
      <c r="BF1328" s="131"/>
    </row>
    <row r="1329" spans="25:58">
      <c r="Y1329" s="131"/>
      <c r="Z1329" s="131"/>
      <c r="AA1329" s="131"/>
      <c r="AB1329" s="131"/>
      <c r="AC1329" s="131"/>
      <c r="AD1329" s="131"/>
      <c r="AE1329" s="131"/>
      <c r="AF1329" s="131"/>
      <c r="AG1329" s="131"/>
      <c r="AH1329" s="131"/>
      <c r="AI1329" s="131"/>
      <c r="AJ1329" s="131"/>
      <c r="AK1329" s="131"/>
      <c r="AL1329" s="131"/>
      <c r="AM1329" s="131"/>
      <c r="AN1329" s="131"/>
      <c r="AO1329" s="131"/>
      <c r="AP1329" s="131"/>
      <c r="AQ1329" s="131"/>
      <c r="AR1329" s="131"/>
      <c r="AS1329" s="131"/>
      <c r="AT1329" s="131"/>
      <c r="AU1329" s="131"/>
      <c r="AV1329" s="131"/>
      <c r="AW1329" s="131"/>
      <c r="AX1329" s="131"/>
      <c r="AY1329" s="131"/>
      <c r="AZ1329" s="131"/>
      <c r="BA1329" s="131"/>
      <c r="BB1329" s="131"/>
      <c r="BC1329" s="131"/>
      <c r="BD1329" s="131"/>
      <c r="BE1329" s="131"/>
      <c r="BF1329" s="131"/>
    </row>
    <row r="1330" spans="25:58">
      <c r="Y1330" s="131"/>
      <c r="Z1330" s="131"/>
      <c r="AA1330" s="131"/>
      <c r="AB1330" s="131"/>
      <c r="AC1330" s="131"/>
      <c r="AD1330" s="131"/>
      <c r="AE1330" s="131"/>
      <c r="AF1330" s="131"/>
      <c r="AG1330" s="131"/>
      <c r="AH1330" s="131"/>
      <c r="AI1330" s="131"/>
      <c r="AJ1330" s="131"/>
      <c r="AK1330" s="131"/>
      <c r="AL1330" s="131"/>
      <c r="AM1330" s="131"/>
      <c r="AN1330" s="131"/>
      <c r="AO1330" s="131"/>
      <c r="AP1330" s="131"/>
      <c r="AQ1330" s="131"/>
      <c r="AR1330" s="131"/>
      <c r="AS1330" s="131"/>
      <c r="AT1330" s="131"/>
      <c r="AU1330" s="131"/>
      <c r="AV1330" s="131"/>
      <c r="AW1330" s="131"/>
      <c r="AX1330" s="131"/>
      <c r="AY1330" s="131"/>
      <c r="AZ1330" s="131"/>
      <c r="BA1330" s="131"/>
      <c r="BB1330" s="131"/>
      <c r="BC1330" s="131"/>
      <c r="BD1330" s="131"/>
      <c r="BE1330" s="131"/>
      <c r="BF1330" s="131"/>
    </row>
    <row r="1331" spans="25:58">
      <c r="Y1331" s="131"/>
      <c r="Z1331" s="131"/>
      <c r="AA1331" s="131"/>
      <c r="AB1331" s="131"/>
      <c r="AC1331" s="131"/>
      <c r="AD1331" s="131"/>
      <c r="AE1331" s="131"/>
      <c r="AF1331" s="131"/>
      <c r="AG1331" s="131"/>
      <c r="AH1331" s="131"/>
      <c r="AI1331" s="131"/>
      <c r="AJ1331" s="131"/>
      <c r="AK1331" s="131"/>
      <c r="AL1331" s="131"/>
      <c r="AM1331" s="131"/>
      <c r="AN1331" s="131"/>
      <c r="AO1331" s="131"/>
      <c r="AP1331" s="131"/>
      <c r="AQ1331" s="131"/>
      <c r="AR1331" s="131"/>
      <c r="AS1331" s="131"/>
      <c r="AT1331" s="131"/>
      <c r="AU1331" s="131"/>
      <c r="AV1331" s="131"/>
      <c r="AW1331" s="131"/>
      <c r="AX1331" s="131"/>
      <c r="AY1331" s="131"/>
      <c r="AZ1331" s="131"/>
      <c r="BA1331" s="131"/>
      <c r="BB1331" s="131"/>
      <c r="BC1331" s="131"/>
      <c r="BD1331" s="131"/>
      <c r="BE1331" s="131"/>
      <c r="BF1331" s="131"/>
    </row>
    <row r="1332" spans="25:58">
      <c r="Y1332" s="131"/>
      <c r="Z1332" s="131"/>
      <c r="AA1332" s="131"/>
      <c r="AB1332" s="131"/>
      <c r="AC1332" s="131"/>
      <c r="AD1332" s="131"/>
      <c r="AE1332" s="131"/>
      <c r="AF1332" s="131"/>
      <c r="AG1332" s="131"/>
      <c r="AH1332" s="131"/>
      <c r="AI1332" s="131"/>
      <c r="AJ1332" s="131"/>
      <c r="AK1332" s="131"/>
      <c r="AL1332" s="131"/>
      <c r="AM1332" s="131"/>
      <c r="AN1332" s="131"/>
      <c r="AO1332" s="131"/>
      <c r="AP1332" s="131"/>
      <c r="AQ1332" s="131"/>
      <c r="AR1332" s="131"/>
      <c r="AS1332" s="131"/>
      <c r="AT1332" s="131"/>
      <c r="AU1332" s="131"/>
      <c r="AV1332" s="131"/>
      <c r="AW1332" s="131"/>
      <c r="AX1332" s="131"/>
      <c r="AY1332" s="131"/>
      <c r="AZ1332" s="131"/>
      <c r="BA1332" s="131"/>
      <c r="BB1332" s="131"/>
      <c r="BC1332" s="131"/>
      <c r="BD1332" s="131"/>
      <c r="BE1332" s="131"/>
      <c r="BF1332" s="131"/>
    </row>
    <row r="1333" spans="25:58">
      <c r="Y1333" s="131"/>
      <c r="Z1333" s="131"/>
      <c r="AA1333" s="131"/>
      <c r="AB1333" s="131"/>
      <c r="AC1333" s="131"/>
      <c r="AD1333" s="131"/>
      <c r="AE1333" s="131"/>
      <c r="AF1333" s="131"/>
      <c r="AG1333" s="131"/>
      <c r="AH1333" s="131"/>
      <c r="AI1333" s="131"/>
      <c r="AJ1333" s="131"/>
      <c r="AK1333" s="131"/>
      <c r="AL1333" s="131"/>
      <c r="AM1333" s="131"/>
      <c r="AN1333" s="131"/>
      <c r="AO1333" s="131"/>
      <c r="AP1333" s="131"/>
      <c r="AQ1333" s="131"/>
      <c r="AR1333" s="131"/>
      <c r="AS1333" s="131"/>
      <c r="AT1333" s="131"/>
      <c r="AU1333" s="131"/>
      <c r="AV1333" s="131"/>
      <c r="AW1333" s="131"/>
      <c r="AX1333" s="131"/>
      <c r="AY1333" s="131"/>
      <c r="AZ1333" s="131"/>
      <c r="BA1333" s="131"/>
      <c r="BB1333" s="131"/>
      <c r="BC1333" s="131"/>
      <c r="BD1333" s="131"/>
      <c r="BE1333" s="131"/>
      <c r="BF1333" s="131"/>
    </row>
    <row r="1334" spans="25:58">
      <c r="Y1334" s="131"/>
      <c r="Z1334" s="131"/>
      <c r="AA1334" s="131"/>
      <c r="AB1334" s="131"/>
      <c r="AC1334" s="131"/>
      <c r="AD1334" s="131"/>
      <c r="AE1334" s="131"/>
      <c r="AF1334" s="131"/>
      <c r="AG1334" s="131"/>
      <c r="AH1334" s="131"/>
      <c r="AI1334" s="131"/>
      <c r="AJ1334" s="131"/>
      <c r="AK1334" s="131"/>
      <c r="AL1334" s="131"/>
      <c r="AM1334" s="131"/>
      <c r="AN1334" s="131"/>
      <c r="AO1334" s="131"/>
      <c r="AP1334" s="131"/>
      <c r="AQ1334" s="131"/>
      <c r="AR1334" s="131"/>
      <c r="AS1334" s="131"/>
      <c r="AT1334" s="131"/>
      <c r="AU1334" s="131"/>
      <c r="AV1334" s="131"/>
      <c r="AW1334" s="131"/>
      <c r="AX1334" s="131"/>
      <c r="AY1334" s="131"/>
      <c r="AZ1334" s="131"/>
      <c r="BA1334" s="131"/>
      <c r="BB1334" s="131"/>
      <c r="BC1334" s="131"/>
      <c r="BD1334" s="131"/>
      <c r="BE1334" s="131"/>
      <c r="BF1334" s="131"/>
    </row>
    <row r="1335" spans="25:58">
      <c r="Y1335" s="131"/>
      <c r="Z1335" s="131"/>
      <c r="AA1335" s="131"/>
      <c r="AB1335" s="131"/>
      <c r="AC1335" s="131"/>
      <c r="AD1335" s="131"/>
      <c r="AE1335" s="131"/>
      <c r="AF1335" s="131"/>
      <c r="AG1335" s="131"/>
      <c r="AH1335" s="131"/>
      <c r="AI1335" s="131"/>
      <c r="AJ1335" s="131"/>
      <c r="AK1335" s="131"/>
      <c r="AL1335" s="131"/>
      <c r="AM1335" s="131"/>
      <c r="AN1335" s="131"/>
      <c r="AO1335" s="131"/>
      <c r="AP1335" s="131"/>
      <c r="AQ1335" s="131"/>
      <c r="AR1335" s="131"/>
      <c r="AS1335" s="131"/>
      <c r="AT1335" s="131"/>
      <c r="AU1335" s="131"/>
      <c r="AV1335" s="131"/>
      <c r="AW1335" s="131"/>
      <c r="AX1335" s="131"/>
      <c r="AY1335" s="131"/>
      <c r="AZ1335" s="131"/>
      <c r="BA1335" s="131"/>
      <c r="BB1335" s="131"/>
      <c r="BC1335" s="131"/>
      <c r="BD1335" s="131"/>
      <c r="BE1335" s="131"/>
      <c r="BF1335" s="131"/>
    </row>
    <row r="1336" spans="25:58">
      <c r="Y1336" s="131"/>
      <c r="Z1336" s="131"/>
      <c r="AA1336" s="131"/>
      <c r="AB1336" s="131"/>
      <c r="AC1336" s="131"/>
      <c r="AD1336" s="131"/>
      <c r="AE1336" s="131"/>
      <c r="AF1336" s="131"/>
      <c r="AG1336" s="131"/>
      <c r="AH1336" s="131"/>
      <c r="AI1336" s="131"/>
      <c r="AJ1336" s="131"/>
      <c r="AK1336" s="131"/>
      <c r="AL1336" s="131"/>
      <c r="AM1336" s="131"/>
      <c r="AN1336" s="131"/>
      <c r="AO1336" s="131"/>
      <c r="AP1336" s="131"/>
      <c r="AQ1336" s="131"/>
      <c r="AR1336" s="131"/>
      <c r="AS1336" s="131"/>
      <c r="AT1336" s="131"/>
      <c r="AU1336" s="131"/>
      <c r="AV1336" s="131"/>
      <c r="AW1336" s="131"/>
      <c r="AX1336" s="131"/>
      <c r="AY1336" s="131"/>
      <c r="AZ1336" s="131"/>
      <c r="BA1336" s="131"/>
      <c r="BB1336" s="131"/>
      <c r="BC1336" s="131"/>
      <c r="BD1336" s="131"/>
      <c r="BE1336" s="131"/>
      <c r="BF1336" s="131"/>
    </row>
    <row r="1337" spans="25:58">
      <c r="Y1337" s="131"/>
      <c r="Z1337" s="131"/>
      <c r="AA1337" s="131"/>
      <c r="AB1337" s="131"/>
      <c r="AC1337" s="131"/>
      <c r="AD1337" s="131"/>
      <c r="AE1337" s="131"/>
      <c r="AF1337" s="131"/>
      <c r="AG1337" s="131"/>
      <c r="AH1337" s="131"/>
      <c r="AI1337" s="131"/>
      <c r="AJ1337" s="131"/>
      <c r="AK1337" s="131"/>
      <c r="AL1337" s="131"/>
      <c r="AM1337" s="131"/>
      <c r="AN1337" s="131"/>
      <c r="AO1337" s="131"/>
      <c r="AP1337" s="131"/>
      <c r="AQ1337" s="131"/>
      <c r="AR1337" s="131"/>
      <c r="AS1337" s="131"/>
      <c r="AT1337" s="131"/>
      <c r="AU1337" s="131"/>
      <c r="AV1337" s="131"/>
      <c r="AW1337" s="131"/>
      <c r="AX1337" s="131"/>
      <c r="AY1337" s="131"/>
      <c r="AZ1337" s="131"/>
      <c r="BA1337" s="131"/>
      <c r="BB1337" s="131"/>
      <c r="BC1337" s="131"/>
      <c r="BD1337" s="131"/>
      <c r="BE1337" s="131"/>
      <c r="BF1337" s="131"/>
    </row>
    <row r="1338" spans="25:58">
      <c r="Y1338" s="131"/>
      <c r="Z1338" s="131"/>
      <c r="AA1338" s="131"/>
      <c r="AB1338" s="131"/>
      <c r="AC1338" s="131"/>
      <c r="AD1338" s="131"/>
      <c r="AE1338" s="131"/>
      <c r="AF1338" s="131"/>
      <c r="AG1338" s="131"/>
      <c r="AH1338" s="131"/>
      <c r="AI1338" s="131"/>
      <c r="AJ1338" s="131"/>
      <c r="AK1338" s="131"/>
      <c r="AL1338" s="131"/>
      <c r="AM1338" s="131"/>
      <c r="AN1338" s="131"/>
      <c r="AO1338" s="131"/>
      <c r="AP1338" s="131"/>
      <c r="AQ1338" s="131"/>
      <c r="AR1338" s="131"/>
      <c r="AS1338" s="131"/>
      <c r="AT1338" s="131"/>
      <c r="AU1338" s="131"/>
      <c r="AV1338" s="131"/>
      <c r="AW1338" s="131"/>
      <c r="AX1338" s="131"/>
      <c r="AY1338" s="131"/>
      <c r="AZ1338" s="131"/>
      <c r="BA1338" s="131"/>
      <c r="BB1338" s="131"/>
      <c r="BC1338" s="131"/>
      <c r="BD1338" s="131"/>
      <c r="BE1338" s="131"/>
      <c r="BF1338" s="131"/>
    </row>
    <row r="1339" spans="25:58">
      <c r="Y1339" s="131"/>
      <c r="Z1339" s="131"/>
      <c r="AA1339" s="131"/>
      <c r="AB1339" s="131"/>
      <c r="AC1339" s="131"/>
      <c r="AD1339" s="131"/>
      <c r="AE1339" s="131"/>
      <c r="AF1339" s="131"/>
      <c r="AG1339" s="131"/>
      <c r="AH1339" s="131"/>
      <c r="AI1339" s="131"/>
      <c r="AJ1339" s="131"/>
      <c r="AK1339" s="131"/>
      <c r="AL1339" s="131"/>
      <c r="AM1339" s="131"/>
      <c r="AN1339" s="131"/>
      <c r="AO1339" s="131"/>
      <c r="AP1339" s="131"/>
      <c r="AQ1339" s="131"/>
      <c r="AR1339" s="131"/>
      <c r="AS1339" s="131"/>
      <c r="AT1339" s="131"/>
      <c r="AU1339" s="131"/>
      <c r="AV1339" s="131"/>
      <c r="AW1339" s="131"/>
      <c r="AX1339" s="131"/>
      <c r="AY1339" s="131"/>
      <c r="AZ1339" s="131"/>
      <c r="BA1339" s="131"/>
      <c r="BB1339" s="131"/>
      <c r="BC1339" s="131"/>
      <c r="BD1339" s="131"/>
      <c r="BE1339" s="131"/>
      <c r="BF1339" s="131"/>
    </row>
    <row r="1340" spans="25:58">
      <c r="Y1340" s="131"/>
      <c r="Z1340" s="131"/>
      <c r="AA1340" s="131"/>
      <c r="AB1340" s="131"/>
      <c r="AC1340" s="131"/>
      <c r="AD1340" s="131"/>
      <c r="AE1340" s="131"/>
      <c r="AF1340" s="131"/>
      <c r="AG1340" s="131"/>
      <c r="AH1340" s="131"/>
      <c r="AI1340" s="131"/>
      <c r="AJ1340" s="131"/>
      <c r="AK1340" s="131"/>
      <c r="AL1340" s="131"/>
      <c r="AM1340" s="131"/>
      <c r="AN1340" s="131"/>
      <c r="AO1340" s="131"/>
      <c r="AP1340" s="131"/>
      <c r="AQ1340" s="131"/>
      <c r="AR1340" s="131"/>
      <c r="AS1340" s="131"/>
      <c r="AT1340" s="131"/>
      <c r="AU1340" s="131"/>
      <c r="AV1340" s="131"/>
      <c r="AW1340" s="131"/>
      <c r="AX1340" s="131"/>
      <c r="AY1340" s="131"/>
      <c r="AZ1340" s="131"/>
      <c r="BA1340" s="131"/>
      <c r="BB1340" s="131"/>
      <c r="BC1340" s="131"/>
      <c r="BD1340" s="131"/>
      <c r="BE1340" s="131"/>
      <c r="BF1340" s="131"/>
    </row>
    <row r="1341" spans="25:58">
      <c r="Y1341" s="131"/>
      <c r="Z1341" s="131"/>
      <c r="AA1341" s="131"/>
      <c r="AB1341" s="131"/>
      <c r="AC1341" s="131"/>
      <c r="AD1341" s="131"/>
      <c r="AE1341" s="131"/>
      <c r="AF1341" s="131"/>
      <c r="AG1341" s="131"/>
      <c r="AH1341" s="131"/>
      <c r="AI1341" s="131"/>
      <c r="AJ1341" s="131"/>
      <c r="AK1341" s="131"/>
      <c r="AL1341" s="131"/>
      <c r="AM1341" s="131"/>
      <c r="AN1341" s="131"/>
      <c r="AO1341" s="131"/>
      <c r="AP1341" s="131"/>
      <c r="AQ1341" s="131"/>
      <c r="AR1341" s="131"/>
      <c r="AS1341" s="131"/>
      <c r="AT1341" s="131"/>
      <c r="AU1341" s="131"/>
      <c r="AV1341" s="131"/>
      <c r="AW1341" s="131"/>
      <c r="AX1341" s="131"/>
      <c r="AY1341" s="131"/>
      <c r="AZ1341" s="131"/>
      <c r="BA1341" s="131"/>
      <c r="BB1341" s="131"/>
      <c r="BC1341" s="131"/>
      <c r="BD1341" s="131"/>
      <c r="BE1341" s="131"/>
      <c r="BF1341" s="131"/>
    </row>
    <row r="1342" spans="25:58">
      <c r="Y1342" s="131"/>
      <c r="Z1342" s="131"/>
      <c r="AA1342" s="131"/>
      <c r="AB1342" s="131"/>
      <c r="AC1342" s="131"/>
      <c r="AD1342" s="131"/>
      <c r="AE1342" s="131"/>
      <c r="AF1342" s="131"/>
      <c r="AG1342" s="131"/>
      <c r="AH1342" s="131"/>
      <c r="AI1342" s="131"/>
      <c r="AJ1342" s="131"/>
      <c r="AK1342" s="131"/>
      <c r="AL1342" s="131"/>
      <c r="AM1342" s="131"/>
      <c r="AN1342" s="131"/>
      <c r="AO1342" s="131"/>
      <c r="AP1342" s="131"/>
      <c r="AQ1342" s="131"/>
      <c r="AR1342" s="131"/>
      <c r="AS1342" s="131"/>
      <c r="AT1342" s="131"/>
      <c r="AU1342" s="131"/>
      <c r="AV1342" s="131"/>
      <c r="AW1342" s="131"/>
      <c r="AX1342" s="131"/>
      <c r="AY1342" s="131"/>
      <c r="AZ1342" s="131"/>
      <c r="BA1342" s="131"/>
      <c r="BB1342" s="131"/>
      <c r="BC1342" s="131"/>
      <c r="BD1342" s="131"/>
      <c r="BE1342" s="131"/>
      <c r="BF1342" s="131"/>
    </row>
    <row r="1343" spans="25:58">
      <c r="Y1343" s="131"/>
      <c r="Z1343" s="131"/>
      <c r="AA1343" s="131"/>
      <c r="AB1343" s="131"/>
      <c r="AC1343" s="131"/>
      <c r="AD1343" s="131"/>
      <c r="AE1343" s="131"/>
      <c r="AF1343" s="131"/>
      <c r="AG1343" s="131"/>
      <c r="AH1343" s="131"/>
      <c r="AI1343" s="131"/>
      <c r="AJ1343" s="131"/>
      <c r="AK1343" s="131"/>
      <c r="AL1343" s="131"/>
      <c r="AM1343" s="131"/>
      <c r="AN1343" s="131"/>
      <c r="AO1343" s="131"/>
      <c r="AP1343" s="131"/>
      <c r="AQ1343" s="131"/>
      <c r="AR1343" s="131"/>
      <c r="AS1343" s="131"/>
      <c r="AT1343" s="131"/>
      <c r="AU1343" s="131"/>
      <c r="AV1343" s="131"/>
      <c r="AW1343" s="131"/>
      <c r="AX1343" s="131"/>
      <c r="AY1343" s="131"/>
      <c r="AZ1343" s="131"/>
      <c r="BA1343" s="131"/>
      <c r="BB1343" s="131"/>
      <c r="BC1343" s="131"/>
      <c r="BD1343" s="131"/>
      <c r="BE1343" s="131"/>
      <c r="BF1343" s="131"/>
    </row>
    <row r="1344" spans="25:58">
      <c r="Y1344" s="131"/>
      <c r="Z1344" s="131"/>
      <c r="AA1344" s="131"/>
      <c r="AB1344" s="131"/>
      <c r="AC1344" s="131"/>
      <c r="AD1344" s="131"/>
      <c r="AE1344" s="131"/>
      <c r="AF1344" s="131"/>
      <c r="AG1344" s="131"/>
      <c r="AH1344" s="131"/>
      <c r="AI1344" s="131"/>
      <c r="AJ1344" s="131"/>
      <c r="AK1344" s="131"/>
      <c r="AL1344" s="131"/>
      <c r="AM1344" s="131"/>
      <c r="AN1344" s="131"/>
      <c r="AO1344" s="131"/>
      <c r="AP1344" s="131"/>
      <c r="AQ1344" s="131"/>
      <c r="AR1344" s="131"/>
      <c r="AS1344" s="131"/>
      <c r="AT1344" s="131"/>
      <c r="AU1344" s="131"/>
      <c r="AV1344" s="131"/>
      <c r="AW1344" s="131"/>
      <c r="AX1344" s="131"/>
      <c r="AY1344" s="131"/>
      <c r="AZ1344" s="131"/>
      <c r="BA1344" s="131"/>
      <c r="BB1344" s="131"/>
      <c r="BC1344" s="131"/>
      <c r="BD1344" s="131"/>
      <c r="BE1344" s="131"/>
      <c r="BF1344" s="131"/>
    </row>
    <row r="1345" spans="25:58">
      <c r="Y1345" s="131"/>
      <c r="Z1345" s="131"/>
      <c r="AA1345" s="131"/>
      <c r="AB1345" s="131"/>
      <c r="AC1345" s="131"/>
      <c r="AD1345" s="131"/>
      <c r="AE1345" s="131"/>
      <c r="AF1345" s="131"/>
      <c r="AG1345" s="131"/>
      <c r="AH1345" s="131"/>
      <c r="AI1345" s="131"/>
      <c r="AJ1345" s="131"/>
      <c r="AK1345" s="131"/>
      <c r="AL1345" s="131"/>
      <c r="AM1345" s="131"/>
      <c r="AN1345" s="131"/>
      <c r="AO1345" s="131"/>
      <c r="AP1345" s="131"/>
      <c r="AQ1345" s="131"/>
      <c r="AR1345" s="131"/>
      <c r="AS1345" s="131"/>
      <c r="AT1345" s="131"/>
      <c r="AU1345" s="131"/>
      <c r="AV1345" s="131"/>
      <c r="AW1345" s="131"/>
      <c r="AX1345" s="131"/>
      <c r="AY1345" s="131"/>
      <c r="AZ1345" s="131"/>
      <c r="BA1345" s="131"/>
      <c r="BB1345" s="131"/>
      <c r="BC1345" s="131"/>
      <c r="BD1345" s="131"/>
      <c r="BE1345" s="131"/>
      <c r="BF1345" s="131"/>
    </row>
    <row r="1346" spans="25:58">
      <c r="Y1346" s="131"/>
      <c r="Z1346" s="131"/>
      <c r="AA1346" s="131"/>
      <c r="AB1346" s="131"/>
      <c r="AC1346" s="131"/>
      <c r="AD1346" s="131"/>
      <c r="AE1346" s="131"/>
      <c r="AF1346" s="131"/>
      <c r="AG1346" s="131"/>
      <c r="AH1346" s="131"/>
      <c r="AI1346" s="131"/>
      <c r="AJ1346" s="131"/>
      <c r="AK1346" s="131"/>
      <c r="AL1346" s="131"/>
      <c r="AM1346" s="131"/>
      <c r="AN1346" s="131"/>
      <c r="AO1346" s="131"/>
      <c r="AP1346" s="131"/>
      <c r="AQ1346" s="131"/>
      <c r="AR1346" s="131"/>
      <c r="AS1346" s="131"/>
      <c r="AT1346" s="131"/>
      <c r="AU1346" s="131"/>
      <c r="AV1346" s="131"/>
      <c r="AW1346" s="131"/>
      <c r="AX1346" s="131"/>
      <c r="AY1346" s="131"/>
      <c r="AZ1346" s="131"/>
      <c r="BA1346" s="131"/>
      <c r="BB1346" s="131"/>
      <c r="BC1346" s="131"/>
      <c r="BD1346" s="131"/>
      <c r="BE1346" s="131"/>
      <c r="BF1346" s="131"/>
    </row>
    <row r="1347" spans="25:58">
      <c r="Y1347" s="131"/>
      <c r="Z1347" s="131"/>
      <c r="AA1347" s="131"/>
      <c r="AB1347" s="131"/>
      <c r="AC1347" s="131"/>
      <c r="AD1347" s="131"/>
      <c r="AE1347" s="131"/>
      <c r="AF1347" s="131"/>
      <c r="AG1347" s="131"/>
      <c r="AH1347" s="131"/>
      <c r="AI1347" s="131"/>
      <c r="AJ1347" s="131"/>
      <c r="AK1347" s="131"/>
      <c r="AL1347" s="131"/>
      <c r="AM1347" s="131"/>
      <c r="AN1347" s="131"/>
      <c r="AO1347" s="131"/>
      <c r="AP1347" s="131"/>
      <c r="AQ1347" s="131"/>
      <c r="AR1347" s="131"/>
      <c r="AS1347" s="131"/>
      <c r="AT1347" s="131"/>
      <c r="AU1347" s="131"/>
      <c r="AV1347" s="131"/>
      <c r="AW1347" s="131"/>
      <c r="AX1347" s="131"/>
      <c r="AY1347" s="131"/>
      <c r="AZ1347" s="131"/>
      <c r="BA1347" s="131"/>
      <c r="BB1347" s="131"/>
      <c r="BC1347" s="131"/>
      <c r="BD1347" s="131"/>
      <c r="BE1347" s="131"/>
      <c r="BF1347" s="131"/>
    </row>
    <row r="1348" spans="25:58">
      <c r="Y1348" s="131"/>
      <c r="Z1348" s="131"/>
      <c r="AA1348" s="131"/>
      <c r="AB1348" s="131"/>
      <c r="AC1348" s="131"/>
      <c r="AD1348" s="131"/>
      <c r="AE1348" s="131"/>
      <c r="AF1348" s="131"/>
      <c r="AG1348" s="131"/>
      <c r="AH1348" s="131"/>
      <c r="AI1348" s="131"/>
      <c r="AJ1348" s="131"/>
      <c r="AK1348" s="131"/>
      <c r="AL1348" s="131"/>
      <c r="AM1348" s="131"/>
      <c r="AN1348" s="131"/>
      <c r="AO1348" s="131"/>
      <c r="AP1348" s="131"/>
      <c r="AQ1348" s="131"/>
      <c r="AR1348" s="131"/>
      <c r="AS1348" s="131"/>
      <c r="AT1348" s="131"/>
      <c r="AU1348" s="131"/>
      <c r="AV1348" s="131"/>
      <c r="AW1348" s="131"/>
      <c r="AX1348" s="131"/>
      <c r="AY1348" s="131"/>
      <c r="AZ1348" s="131"/>
      <c r="BA1348" s="131"/>
      <c r="BB1348" s="131"/>
      <c r="BC1348" s="131"/>
      <c r="BD1348" s="131"/>
      <c r="BE1348" s="131"/>
      <c r="BF1348" s="131"/>
    </row>
    <row r="1349" spans="25:58">
      <c r="Y1349" s="131"/>
      <c r="Z1349" s="131"/>
      <c r="AA1349" s="131"/>
      <c r="AB1349" s="131"/>
      <c r="AC1349" s="131"/>
      <c r="AD1349" s="131"/>
      <c r="AE1349" s="131"/>
      <c r="AF1349" s="131"/>
      <c r="AG1349" s="131"/>
      <c r="AH1349" s="131"/>
      <c r="AI1349" s="131"/>
      <c r="AJ1349" s="131"/>
      <c r="AK1349" s="131"/>
      <c r="AL1349" s="131"/>
      <c r="AM1349" s="131"/>
      <c r="AN1349" s="131"/>
      <c r="AO1349" s="131"/>
      <c r="AP1349" s="131"/>
      <c r="AQ1349" s="131"/>
      <c r="AR1349" s="131"/>
      <c r="AS1349" s="131"/>
      <c r="AT1349" s="131"/>
      <c r="AU1349" s="131"/>
      <c r="AV1349" s="131"/>
      <c r="AW1349" s="131"/>
      <c r="AX1349" s="131"/>
      <c r="AY1349" s="131"/>
      <c r="AZ1349" s="131"/>
      <c r="BA1349" s="131"/>
      <c r="BB1349" s="131"/>
      <c r="BC1349" s="131"/>
      <c r="BD1349" s="131"/>
      <c r="BE1349" s="131"/>
      <c r="BF1349" s="131"/>
    </row>
    <row r="1350" spans="25:58">
      <c r="Y1350" s="131"/>
      <c r="Z1350" s="131"/>
      <c r="AA1350" s="131"/>
      <c r="AB1350" s="131"/>
      <c r="AC1350" s="131"/>
      <c r="AD1350" s="131"/>
      <c r="AE1350" s="131"/>
      <c r="AF1350" s="131"/>
      <c r="AG1350" s="131"/>
      <c r="AH1350" s="131"/>
      <c r="AI1350" s="131"/>
      <c r="AJ1350" s="131"/>
      <c r="AK1350" s="131"/>
      <c r="AL1350" s="131"/>
      <c r="AM1350" s="131"/>
      <c r="AN1350" s="131"/>
      <c r="AO1350" s="131"/>
      <c r="AP1350" s="131"/>
      <c r="AQ1350" s="131"/>
      <c r="AR1350" s="131"/>
      <c r="AS1350" s="131"/>
      <c r="AT1350" s="131"/>
      <c r="AU1350" s="131"/>
      <c r="AV1350" s="131"/>
      <c r="AW1350" s="131"/>
      <c r="AX1350" s="131"/>
      <c r="AY1350" s="131"/>
      <c r="AZ1350" s="131"/>
      <c r="BA1350" s="131"/>
      <c r="BB1350" s="131"/>
      <c r="BC1350" s="131"/>
      <c r="BD1350" s="131"/>
      <c r="BE1350" s="131"/>
      <c r="BF1350" s="131"/>
    </row>
    <row r="1351" spans="25:58">
      <c r="Y1351" s="131"/>
      <c r="Z1351" s="131"/>
      <c r="AA1351" s="131"/>
      <c r="AB1351" s="131"/>
      <c r="AC1351" s="131"/>
      <c r="AD1351" s="131"/>
      <c r="AE1351" s="131"/>
      <c r="AF1351" s="131"/>
      <c r="AG1351" s="131"/>
      <c r="AH1351" s="131"/>
      <c r="AI1351" s="131"/>
      <c r="AJ1351" s="131"/>
      <c r="AK1351" s="131"/>
      <c r="AL1351" s="131"/>
      <c r="AM1351" s="131"/>
      <c r="AN1351" s="131"/>
      <c r="AO1351" s="131"/>
      <c r="AP1351" s="131"/>
      <c r="AQ1351" s="131"/>
      <c r="AR1351" s="131"/>
      <c r="AS1351" s="131"/>
      <c r="AT1351" s="131"/>
      <c r="AU1351" s="131"/>
      <c r="AV1351" s="131"/>
      <c r="AW1351" s="131"/>
      <c r="AX1351" s="131"/>
      <c r="AY1351" s="131"/>
      <c r="AZ1351" s="131"/>
      <c r="BA1351" s="131"/>
      <c r="BB1351" s="131"/>
      <c r="BC1351" s="131"/>
      <c r="BD1351" s="131"/>
      <c r="BE1351" s="131"/>
      <c r="BF1351" s="131"/>
    </row>
    <row r="1352" spans="25:58">
      <c r="Y1352" s="131"/>
      <c r="Z1352" s="131"/>
      <c r="AA1352" s="131"/>
      <c r="AB1352" s="131"/>
      <c r="AC1352" s="131"/>
      <c r="AD1352" s="131"/>
      <c r="AE1352" s="131"/>
      <c r="AF1352" s="131"/>
      <c r="AG1352" s="131"/>
      <c r="AH1352" s="131"/>
      <c r="AI1352" s="131"/>
      <c r="AJ1352" s="131"/>
      <c r="AK1352" s="131"/>
      <c r="AL1352" s="131"/>
      <c r="AM1352" s="131"/>
      <c r="AN1352" s="131"/>
      <c r="AO1352" s="131"/>
      <c r="AP1352" s="131"/>
      <c r="AQ1352" s="131"/>
      <c r="AR1352" s="131"/>
      <c r="AS1352" s="131"/>
      <c r="AT1352" s="131"/>
      <c r="AU1352" s="131"/>
      <c r="AV1352" s="131"/>
      <c r="AW1352" s="131"/>
      <c r="AX1352" s="131"/>
      <c r="AY1352" s="131"/>
      <c r="AZ1352" s="131"/>
      <c r="BA1352" s="131"/>
      <c r="BB1352" s="131"/>
      <c r="BC1352" s="131"/>
      <c r="BD1352" s="131"/>
      <c r="BE1352" s="131"/>
      <c r="BF1352" s="131"/>
    </row>
    <row r="1353" spans="25:58">
      <c r="Y1353" s="131"/>
      <c r="Z1353" s="131"/>
      <c r="AA1353" s="131"/>
      <c r="AB1353" s="131"/>
      <c r="AC1353" s="131"/>
      <c r="AD1353" s="131"/>
      <c r="AE1353" s="131"/>
      <c r="AF1353" s="131"/>
      <c r="AG1353" s="131"/>
      <c r="AH1353" s="131"/>
      <c r="AI1353" s="131"/>
      <c r="AJ1353" s="131"/>
      <c r="AK1353" s="131"/>
      <c r="AL1353" s="131"/>
      <c r="AM1353" s="131"/>
      <c r="AN1353" s="131"/>
      <c r="AO1353" s="131"/>
      <c r="AP1353" s="131"/>
      <c r="AQ1353" s="131"/>
      <c r="AR1353" s="131"/>
      <c r="AS1353" s="131"/>
      <c r="AT1353" s="131"/>
      <c r="AU1353" s="131"/>
      <c r="AV1353" s="131"/>
      <c r="AW1353" s="131"/>
      <c r="AX1353" s="131"/>
      <c r="AY1353" s="131"/>
      <c r="AZ1353" s="131"/>
      <c r="BA1353" s="131"/>
      <c r="BB1353" s="131"/>
      <c r="BC1353" s="131"/>
      <c r="BD1353" s="131"/>
      <c r="BE1353" s="131"/>
      <c r="BF1353" s="131"/>
    </row>
    <row r="1354" spans="25:58">
      <c r="Y1354" s="131"/>
      <c r="Z1354" s="131"/>
      <c r="AA1354" s="131"/>
      <c r="AB1354" s="131"/>
      <c r="AC1354" s="131"/>
      <c r="AD1354" s="131"/>
      <c r="AE1354" s="131"/>
      <c r="AF1354" s="131"/>
      <c r="AG1354" s="131"/>
      <c r="AH1354" s="131"/>
      <c r="AI1354" s="131"/>
      <c r="AJ1354" s="131"/>
      <c r="AK1354" s="131"/>
      <c r="AL1354" s="131"/>
      <c r="AM1354" s="131"/>
      <c r="AN1354" s="131"/>
      <c r="AO1354" s="131"/>
      <c r="AP1354" s="131"/>
      <c r="AQ1354" s="131"/>
      <c r="AR1354" s="131"/>
      <c r="AS1354" s="131"/>
      <c r="AT1354" s="131"/>
      <c r="AU1354" s="131"/>
      <c r="AV1354" s="131"/>
      <c r="AW1354" s="131"/>
      <c r="AX1354" s="131"/>
      <c r="AY1354" s="131"/>
      <c r="AZ1354" s="131"/>
      <c r="BA1354" s="131"/>
      <c r="BB1354" s="131"/>
      <c r="BC1354" s="131"/>
      <c r="BD1354" s="131"/>
      <c r="BE1354" s="131"/>
      <c r="BF1354" s="131"/>
    </row>
    <row r="1355" spans="25:58">
      <c r="Y1355" s="131"/>
      <c r="Z1355" s="131"/>
      <c r="AA1355" s="131"/>
      <c r="AB1355" s="131"/>
      <c r="AC1355" s="131"/>
      <c r="AD1355" s="131"/>
      <c r="AE1355" s="131"/>
      <c r="AF1355" s="131"/>
      <c r="AG1355" s="131"/>
      <c r="AH1355" s="131"/>
      <c r="AI1355" s="131"/>
      <c r="AJ1355" s="131"/>
      <c r="AK1355" s="131"/>
      <c r="AL1355" s="131"/>
      <c r="AM1355" s="131"/>
      <c r="AN1355" s="131"/>
      <c r="AO1355" s="131"/>
      <c r="AP1355" s="131"/>
      <c r="AQ1355" s="131"/>
      <c r="AR1355" s="131"/>
      <c r="AS1355" s="131"/>
      <c r="AT1355" s="131"/>
      <c r="AU1355" s="131"/>
      <c r="AV1355" s="131"/>
      <c r="AW1355" s="131"/>
      <c r="AX1355" s="131"/>
      <c r="AY1355" s="131"/>
      <c r="AZ1355" s="131"/>
      <c r="BA1355" s="131"/>
      <c r="BB1355" s="131"/>
      <c r="BC1355" s="131"/>
      <c r="BD1355" s="131"/>
      <c r="BE1355" s="131"/>
      <c r="BF1355" s="131"/>
    </row>
    <row r="1356" spans="25:58">
      <c r="Y1356" s="131"/>
      <c r="Z1356" s="131"/>
      <c r="AA1356" s="131"/>
      <c r="AB1356" s="131"/>
      <c r="AC1356" s="131"/>
      <c r="AD1356" s="131"/>
      <c r="AE1356" s="131"/>
      <c r="AF1356" s="131"/>
      <c r="AG1356" s="131"/>
      <c r="AH1356" s="131"/>
      <c r="AI1356" s="131"/>
      <c r="AJ1356" s="131"/>
      <c r="AK1356" s="131"/>
      <c r="AL1356" s="131"/>
      <c r="AM1356" s="131"/>
      <c r="AN1356" s="131"/>
      <c r="AO1356" s="131"/>
      <c r="AP1356" s="131"/>
      <c r="AQ1356" s="131"/>
      <c r="AR1356" s="131"/>
      <c r="AS1356" s="131"/>
      <c r="AT1356" s="131"/>
      <c r="AU1356" s="131"/>
      <c r="AV1356" s="131"/>
      <c r="AW1356" s="131"/>
      <c r="AX1356" s="131"/>
      <c r="AY1356" s="131"/>
      <c r="AZ1356" s="131"/>
      <c r="BA1356" s="131"/>
      <c r="BB1356" s="131"/>
      <c r="BC1356" s="131"/>
      <c r="BD1356" s="131"/>
      <c r="BE1356" s="131"/>
      <c r="BF1356" s="131"/>
    </row>
    <row r="1357" spans="25:58">
      <c r="Y1357" s="131"/>
      <c r="Z1357" s="131"/>
      <c r="AA1357" s="131"/>
      <c r="AB1357" s="131"/>
      <c r="AC1357" s="131"/>
      <c r="AD1357" s="131"/>
      <c r="AE1357" s="131"/>
      <c r="AF1357" s="131"/>
      <c r="AG1357" s="131"/>
      <c r="AH1357" s="131"/>
      <c r="AI1357" s="131"/>
      <c r="AJ1357" s="131"/>
      <c r="AK1357" s="131"/>
      <c r="AL1357" s="131"/>
      <c r="AM1357" s="131"/>
      <c r="AN1357" s="131"/>
      <c r="AO1357" s="131"/>
      <c r="AP1357" s="131"/>
      <c r="AQ1357" s="131"/>
      <c r="AR1357" s="131"/>
      <c r="AS1357" s="131"/>
      <c r="AT1357" s="131"/>
      <c r="AU1357" s="131"/>
      <c r="AV1357" s="131"/>
      <c r="AW1357" s="131"/>
      <c r="AX1357" s="131"/>
      <c r="AY1357" s="131"/>
      <c r="AZ1357" s="131"/>
      <c r="BA1357" s="131"/>
      <c r="BB1357" s="131"/>
      <c r="BC1357" s="131"/>
      <c r="BD1357" s="131"/>
      <c r="BE1357" s="131"/>
      <c r="BF1357" s="131"/>
    </row>
    <row r="1358" spans="25:58">
      <c r="Y1358" s="131"/>
      <c r="Z1358" s="131"/>
      <c r="AA1358" s="131"/>
      <c r="AB1358" s="131"/>
      <c r="AC1358" s="131"/>
      <c r="AD1358" s="131"/>
      <c r="AE1358" s="131"/>
      <c r="AF1358" s="131"/>
      <c r="AG1358" s="131"/>
      <c r="AH1358" s="131"/>
      <c r="AI1358" s="131"/>
      <c r="AJ1358" s="131"/>
      <c r="AK1358" s="131"/>
      <c r="AL1358" s="131"/>
      <c r="AM1358" s="131"/>
      <c r="AN1358" s="131"/>
      <c r="AO1358" s="131"/>
      <c r="AP1358" s="131"/>
      <c r="AQ1358" s="131"/>
      <c r="AR1358" s="131"/>
      <c r="AS1358" s="131"/>
      <c r="AT1358" s="131"/>
      <c r="AU1358" s="131"/>
      <c r="AV1358" s="131"/>
      <c r="AW1358" s="131"/>
      <c r="AX1358" s="131"/>
      <c r="AY1358" s="131"/>
      <c r="AZ1358" s="131"/>
      <c r="BA1358" s="131"/>
      <c r="BB1358" s="131"/>
      <c r="BC1358" s="131"/>
      <c r="BD1358" s="131"/>
      <c r="BE1358" s="131"/>
      <c r="BF1358" s="131"/>
    </row>
    <row r="1359" spans="25:58">
      <c r="Y1359" s="131"/>
      <c r="Z1359" s="131"/>
      <c r="AA1359" s="131"/>
      <c r="AB1359" s="131"/>
      <c r="AC1359" s="131"/>
      <c r="AD1359" s="131"/>
      <c r="AE1359" s="131"/>
      <c r="AF1359" s="131"/>
      <c r="AG1359" s="131"/>
      <c r="AH1359" s="131"/>
      <c r="AI1359" s="131"/>
      <c r="AJ1359" s="131"/>
      <c r="AK1359" s="131"/>
      <c r="AL1359" s="131"/>
      <c r="AM1359" s="131"/>
      <c r="AN1359" s="131"/>
      <c r="AO1359" s="131"/>
      <c r="AP1359" s="131"/>
      <c r="AQ1359" s="131"/>
      <c r="AR1359" s="131"/>
      <c r="AS1359" s="131"/>
      <c r="AT1359" s="131"/>
      <c r="AU1359" s="131"/>
      <c r="AV1359" s="131"/>
      <c r="AW1359" s="131"/>
      <c r="AX1359" s="131"/>
      <c r="AY1359" s="131"/>
      <c r="AZ1359" s="131"/>
      <c r="BA1359" s="131"/>
      <c r="BB1359" s="131"/>
      <c r="BC1359" s="131"/>
      <c r="BD1359" s="131"/>
      <c r="BE1359" s="131"/>
      <c r="BF1359" s="131"/>
    </row>
    <row r="1360" spans="25:58">
      <c r="Y1360" s="131"/>
      <c r="Z1360" s="131"/>
      <c r="AA1360" s="131"/>
      <c r="AB1360" s="131"/>
      <c r="AC1360" s="131"/>
      <c r="AD1360" s="131"/>
      <c r="AE1360" s="131"/>
      <c r="AF1360" s="131"/>
      <c r="AG1360" s="131"/>
      <c r="AH1360" s="131"/>
      <c r="AI1360" s="131"/>
      <c r="AJ1360" s="131"/>
      <c r="AK1360" s="131"/>
      <c r="AL1360" s="131"/>
      <c r="AM1360" s="131"/>
      <c r="AN1360" s="131"/>
      <c r="AO1360" s="131"/>
      <c r="AP1360" s="131"/>
      <c r="AQ1360" s="131"/>
      <c r="AR1360" s="131"/>
      <c r="AS1360" s="131"/>
      <c r="AT1360" s="131"/>
      <c r="AU1360" s="131"/>
      <c r="AV1360" s="131"/>
      <c r="AW1360" s="131"/>
      <c r="AX1360" s="131"/>
      <c r="AY1360" s="131"/>
      <c r="AZ1360" s="131"/>
      <c r="BA1360" s="131"/>
      <c r="BB1360" s="131"/>
      <c r="BC1360" s="131"/>
      <c r="BD1360" s="131"/>
      <c r="BE1360" s="131"/>
      <c r="BF1360" s="131"/>
    </row>
    <row r="1361" spans="25:58">
      <c r="Y1361" s="131"/>
      <c r="Z1361" s="131"/>
      <c r="AA1361" s="131"/>
      <c r="AB1361" s="131"/>
      <c r="AC1361" s="131"/>
      <c r="AD1361" s="131"/>
      <c r="AE1361" s="131"/>
      <c r="AF1361" s="131"/>
      <c r="AG1361" s="131"/>
      <c r="AH1361" s="131"/>
      <c r="AI1361" s="131"/>
      <c r="AJ1361" s="131"/>
      <c r="AK1361" s="131"/>
      <c r="AL1361" s="131"/>
      <c r="AM1361" s="131"/>
      <c r="AN1361" s="131"/>
      <c r="AO1361" s="131"/>
      <c r="AP1361" s="131"/>
      <c r="AQ1361" s="131"/>
      <c r="AR1361" s="131"/>
      <c r="AS1361" s="131"/>
      <c r="AT1361" s="131"/>
      <c r="AU1361" s="131"/>
      <c r="AV1361" s="131"/>
      <c r="AW1361" s="131"/>
      <c r="AX1361" s="131"/>
      <c r="AY1361" s="131"/>
      <c r="AZ1361" s="131"/>
      <c r="BA1361" s="131"/>
      <c r="BB1361" s="131"/>
      <c r="BC1361" s="131"/>
      <c r="BD1361" s="131"/>
      <c r="BE1361" s="131"/>
      <c r="BF1361" s="131"/>
    </row>
    <row r="1362" spans="25:58">
      <c r="Y1362" s="131"/>
      <c r="Z1362" s="131"/>
      <c r="AA1362" s="131"/>
      <c r="AB1362" s="131"/>
      <c r="AC1362" s="131"/>
      <c r="AD1362" s="131"/>
      <c r="AE1362" s="131"/>
      <c r="AF1362" s="131"/>
      <c r="AG1362" s="131"/>
      <c r="AH1362" s="131"/>
      <c r="AI1362" s="131"/>
      <c r="AJ1362" s="131"/>
      <c r="AK1362" s="131"/>
      <c r="AL1362" s="131"/>
      <c r="AM1362" s="131"/>
      <c r="AN1362" s="131"/>
      <c r="AO1362" s="131"/>
      <c r="AP1362" s="131"/>
      <c r="AQ1362" s="131"/>
      <c r="AR1362" s="131"/>
      <c r="AS1362" s="131"/>
      <c r="AT1362" s="131"/>
      <c r="AU1362" s="131"/>
      <c r="AV1362" s="131"/>
      <c r="AW1362" s="131"/>
      <c r="AX1362" s="131"/>
      <c r="AY1362" s="131"/>
      <c r="AZ1362" s="131"/>
      <c r="BA1362" s="131"/>
      <c r="BB1362" s="131"/>
      <c r="BC1362" s="131"/>
      <c r="BD1362" s="131"/>
      <c r="BE1362" s="131"/>
      <c r="BF1362" s="131"/>
    </row>
    <row r="1363" spans="25:58">
      <c r="Y1363" s="131"/>
      <c r="Z1363" s="131"/>
      <c r="AA1363" s="131"/>
      <c r="AB1363" s="131"/>
      <c r="AC1363" s="131"/>
      <c r="AD1363" s="131"/>
      <c r="AE1363" s="131"/>
      <c r="AF1363" s="131"/>
      <c r="AG1363" s="131"/>
      <c r="AH1363" s="131"/>
      <c r="AI1363" s="131"/>
      <c r="AJ1363" s="131"/>
      <c r="AK1363" s="131"/>
      <c r="AL1363" s="131"/>
      <c r="AM1363" s="131"/>
      <c r="AN1363" s="131"/>
      <c r="AO1363" s="131"/>
      <c r="AP1363" s="131"/>
      <c r="AQ1363" s="131"/>
      <c r="AR1363" s="131"/>
      <c r="AS1363" s="131"/>
      <c r="AT1363" s="131"/>
      <c r="AU1363" s="131"/>
      <c r="AV1363" s="131"/>
      <c r="AW1363" s="131"/>
      <c r="AX1363" s="131"/>
      <c r="AY1363" s="131"/>
      <c r="AZ1363" s="131"/>
      <c r="BA1363" s="131"/>
      <c r="BB1363" s="131"/>
      <c r="BC1363" s="131"/>
      <c r="BD1363" s="131"/>
      <c r="BE1363" s="131"/>
      <c r="BF1363" s="131"/>
    </row>
    <row r="1364" spans="25:58">
      <c r="Y1364" s="131"/>
      <c r="Z1364" s="131"/>
      <c r="AA1364" s="131"/>
      <c r="AB1364" s="131"/>
      <c r="AC1364" s="131"/>
      <c r="AD1364" s="131"/>
      <c r="AE1364" s="131"/>
      <c r="AF1364" s="131"/>
      <c r="AG1364" s="131"/>
      <c r="AH1364" s="131"/>
      <c r="AI1364" s="131"/>
      <c r="AJ1364" s="131"/>
      <c r="AK1364" s="131"/>
      <c r="AL1364" s="131"/>
      <c r="AM1364" s="131"/>
      <c r="AN1364" s="131"/>
      <c r="AO1364" s="131"/>
      <c r="AP1364" s="131"/>
      <c r="AQ1364" s="131"/>
      <c r="AR1364" s="131"/>
      <c r="AS1364" s="131"/>
      <c r="AT1364" s="131"/>
      <c r="AU1364" s="131"/>
      <c r="AV1364" s="131"/>
      <c r="AW1364" s="131"/>
      <c r="AX1364" s="131"/>
      <c r="AY1364" s="131"/>
      <c r="AZ1364" s="131"/>
      <c r="BA1364" s="131"/>
      <c r="BB1364" s="131"/>
      <c r="BC1364" s="131"/>
      <c r="BD1364" s="131"/>
      <c r="BE1364" s="131"/>
      <c r="BF1364" s="131"/>
    </row>
    <row r="1365" spans="25:58">
      <c r="Y1365" s="131"/>
      <c r="Z1365" s="131"/>
      <c r="AA1365" s="131"/>
      <c r="AB1365" s="131"/>
      <c r="AC1365" s="131"/>
      <c r="AD1365" s="131"/>
      <c r="AE1365" s="131"/>
      <c r="AF1365" s="131"/>
      <c r="AG1365" s="131"/>
      <c r="AH1365" s="131"/>
      <c r="AI1365" s="131"/>
      <c r="AJ1365" s="131"/>
      <c r="AK1365" s="131"/>
      <c r="AL1365" s="131"/>
      <c r="AM1365" s="131"/>
      <c r="AN1365" s="131"/>
      <c r="AO1365" s="131"/>
      <c r="AP1365" s="131"/>
      <c r="AQ1365" s="131"/>
      <c r="AR1365" s="131"/>
      <c r="AS1365" s="131"/>
      <c r="AT1365" s="131"/>
      <c r="AU1365" s="131"/>
      <c r="AV1365" s="131"/>
      <c r="AW1365" s="131"/>
      <c r="AX1365" s="131"/>
      <c r="AY1365" s="131"/>
      <c r="AZ1365" s="131"/>
      <c r="BA1365" s="131"/>
      <c r="BB1365" s="131"/>
      <c r="BC1365" s="131"/>
      <c r="BD1365" s="131"/>
      <c r="BE1365" s="131"/>
      <c r="BF1365" s="131"/>
    </row>
    <row r="1366" spans="25:58">
      <c r="Y1366" s="131"/>
      <c r="Z1366" s="131"/>
      <c r="AA1366" s="131"/>
      <c r="AB1366" s="131"/>
      <c r="AC1366" s="131"/>
      <c r="AD1366" s="131"/>
      <c r="AE1366" s="131"/>
      <c r="AF1366" s="131"/>
      <c r="AG1366" s="131"/>
      <c r="AH1366" s="131"/>
      <c r="AI1366" s="131"/>
      <c r="AJ1366" s="131"/>
      <c r="AK1366" s="131"/>
      <c r="AL1366" s="131"/>
      <c r="AM1366" s="131"/>
      <c r="AN1366" s="131"/>
      <c r="AO1366" s="131"/>
      <c r="AP1366" s="131"/>
      <c r="AQ1366" s="131"/>
      <c r="AR1366" s="131"/>
      <c r="AS1366" s="131"/>
      <c r="AT1366" s="131"/>
      <c r="AU1366" s="131"/>
      <c r="AV1366" s="131"/>
      <c r="AW1366" s="131"/>
      <c r="AX1366" s="131"/>
      <c r="AY1366" s="131"/>
      <c r="AZ1366" s="131"/>
      <c r="BA1366" s="131"/>
      <c r="BB1366" s="131"/>
      <c r="BC1366" s="131"/>
      <c r="BD1366" s="131"/>
      <c r="BE1366" s="131"/>
      <c r="BF1366" s="131"/>
    </row>
    <row r="1367" spans="25:58">
      <c r="Y1367" s="131"/>
      <c r="Z1367" s="131"/>
      <c r="AA1367" s="131"/>
      <c r="AB1367" s="131"/>
      <c r="AC1367" s="131"/>
      <c r="AD1367" s="131"/>
      <c r="AE1367" s="131"/>
      <c r="AF1367" s="131"/>
      <c r="AG1367" s="131"/>
      <c r="AH1367" s="131"/>
      <c r="AI1367" s="131"/>
      <c r="AJ1367" s="131"/>
      <c r="AK1367" s="131"/>
      <c r="AL1367" s="131"/>
      <c r="AM1367" s="131"/>
      <c r="AN1367" s="131"/>
      <c r="AO1367" s="131"/>
      <c r="AP1367" s="131"/>
      <c r="AQ1367" s="131"/>
      <c r="AR1367" s="131"/>
      <c r="AS1367" s="131"/>
      <c r="AT1367" s="131"/>
      <c r="AU1367" s="131"/>
      <c r="AV1367" s="131"/>
      <c r="AW1367" s="131"/>
      <c r="AX1367" s="131"/>
      <c r="AY1367" s="131"/>
      <c r="AZ1367" s="131"/>
      <c r="BA1367" s="131"/>
      <c r="BB1367" s="131"/>
      <c r="BC1367" s="131"/>
      <c r="BD1367" s="131"/>
      <c r="BE1367" s="131"/>
      <c r="BF1367" s="131"/>
    </row>
    <row r="1368" spans="25:58">
      <c r="Y1368" s="131"/>
      <c r="Z1368" s="131"/>
      <c r="AA1368" s="131"/>
      <c r="AB1368" s="131"/>
      <c r="AC1368" s="131"/>
      <c r="AD1368" s="131"/>
      <c r="AE1368" s="131"/>
      <c r="AF1368" s="131"/>
      <c r="AG1368" s="131"/>
      <c r="AH1368" s="131"/>
      <c r="AI1368" s="131"/>
      <c r="AJ1368" s="131"/>
      <c r="AK1368" s="131"/>
      <c r="AL1368" s="131"/>
      <c r="AM1368" s="131"/>
      <c r="AN1368" s="131"/>
      <c r="AO1368" s="131"/>
      <c r="AP1368" s="131"/>
      <c r="AQ1368" s="131"/>
      <c r="AR1368" s="131"/>
      <c r="AS1368" s="131"/>
      <c r="AT1368" s="131"/>
      <c r="AU1368" s="131"/>
      <c r="AV1368" s="131"/>
      <c r="AW1368" s="131"/>
      <c r="AX1368" s="131"/>
      <c r="AY1368" s="131"/>
      <c r="AZ1368" s="131"/>
      <c r="BA1368" s="131"/>
      <c r="BB1368" s="131"/>
      <c r="BC1368" s="131"/>
      <c r="BD1368" s="131"/>
      <c r="BE1368" s="131"/>
      <c r="BF1368" s="131"/>
    </row>
    <row r="1369" spans="25:58">
      <c r="Y1369" s="131"/>
      <c r="Z1369" s="131"/>
      <c r="AA1369" s="131"/>
      <c r="AB1369" s="131"/>
      <c r="AC1369" s="131"/>
      <c r="AD1369" s="131"/>
      <c r="AE1369" s="131"/>
      <c r="AF1369" s="131"/>
      <c r="AG1369" s="131"/>
      <c r="AH1369" s="131"/>
      <c r="AI1369" s="131"/>
      <c r="AJ1369" s="131"/>
      <c r="AK1369" s="131"/>
      <c r="AL1369" s="131"/>
      <c r="AM1369" s="131"/>
      <c r="AN1369" s="131"/>
      <c r="AO1369" s="131"/>
      <c r="AP1369" s="131"/>
      <c r="AQ1369" s="131"/>
      <c r="AR1369" s="131"/>
      <c r="AS1369" s="131"/>
      <c r="AT1369" s="131"/>
      <c r="AU1369" s="131"/>
      <c r="AV1369" s="131"/>
      <c r="AW1369" s="131"/>
      <c r="AX1369" s="131"/>
      <c r="AY1369" s="131"/>
      <c r="AZ1369" s="131"/>
      <c r="BA1369" s="131"/>
      <c r="BB1369" s="131"/>
      <c r="BC1369" s="131"/>
      <c r="BD1369" s="131"/>
      <c r="BE1369" s="131"/>
      <c r="BF1369" s="131"/>
    </row>
    <row r="1370" spans="25:58">
      <c r="Y1370" s="131"/>
      <c r="Z1370" s="131"/>
      <c r="AA1370" s="131"/>
      <c r="AB1370" s="131"/>
      <c r="AC1370" s="131"/>
      <c r="AD1370" s="131"/>
      <c r="AE1370" s="131"/>
      <c r="AF1370" s="131"/>
      <c r="AG1370" s="131"/>
      <c r="AH1370" s="131"/>
      <c r="AI1370" s="131"/>
      <c r="AJ1370" s="131"/>
      <c r="AK1370" s="131"/>
      <c r="AL1370" s="131"/>
      <c r="AM1370" s="131"/>
      <c r="AN1370" s="131"/>
      <c r="AO1370" s="131"/>
      <c r="AP1370" s="131"/>
      <c r="AQ1370" s="131"/>
      <c r="AR1370" s="131"/>
      <c r="AS1370" s="131"/>
      <c r="AT1370" s="131"/>
      <c r="AU1370" s="131"/>
      <c r="AV1370" s="131"/>
      <c r="AW1370" s="131"/>
      <c r="AX1370" s="131"/>
      <c r="AY1370" s="131"/>
      <c r="AZ1370" s="131"/>
      <c r="BA1370" s="131"/>
      <c r="BB1370" s="131"/>
      <c r="BC1370" s="131"/>
      <c r="BD1370" s="131"/>
      <c r="BE1370" s="131"/>
      <c r="BF1370" s="131"/>
    </row>
    <row r="1371" spans="25:58">
      <c r="Y1371" s="131"/>
      <c r="Z1371" s="131"/>
      <c r="AA1371" s="131"/>
      <c r="AB1371" s="131"/>
      <c r="AC1371" s="131"/>
      <c r="AD1371" s="131"/>
      <c r="AE1371" s="131"/>
      <c r="AF1371" s="131"/>
      <c r="AG1371" s="131"/>
      <c r="AH1371" s="131"/>
      <c r="AI1371" s="131"/>
      <c r="AJ1371" s="131"/>
      <c r="AK1371" s="131"/>
      <c r="AL1371" s="131"/>
      <c r="AM1371" s="131"/>
      <c r="AN1371" s="131"/>
      <c r="AO1371" s="131"/>
      <c r="AP1371" s="131"/>
      <c r="AQ1371" s="131"/>
      <c r="AR1371" s="131"/>
      <c r="AS1371" s="131"/>
      <c r="AT1371" s="131"/>
      <c r="AU1371" s="131"/>
      <c r="AV1371" s="131"/>
      <c r="AW1371" s="131"/>
      <c r="AX1371" s="131"/>
      <c r="AY1371" s="131"/>
      <c r="AZ1371" s="131"/>
      <c r="BA1371" s="131"/>
      <c r="BB1371" s="131"/>
      <c r="BC1371" s="131"/>
      <c r="BD1371" s="131"/>
      <c r="BE1371" s="131"/>
      <c r="BF1371" s="131"/>
    </row>
    <row r="1372" spans="25:58">
      <c r="Y1372" s="131"/>
      <c r="Z1372" s="131"/>
      <c r="AA1372" s="131"/>
      <c r="AB1372" s="131"/>
      <c r="AC1372" s="131"/>
      <c r="AD1372" s="131"/>
      <c r="AE1372" s="131"/>
      <c r="AF1372" s="131"/>
      <c r="AG1372" s="131"/>
      <c r="AH1372" s="131"/>
      <c r="AI1372" s="131"/>
      <c r="AJ1372" s="131"/>
      <c r="AK1372" s="131"/>
      <c r="AL1372" s="131"/>
      <c r="AM1372" s="131"/>
      <c r="AN1372" s="131"/>
      <c r="AO1372" s="131"/>
      <c r="AP1372" s="131"/>
      <c r="AQ1372" s="131"/>
      <c r="AR1372" s="131"/>
      <c r="AS1372" s="131"/>
      <c r="AT1372" s="131"/>
      <c r="AU1372" s="131"/>
      <c r="AV1372" s="131"/>
      <c r="AW1372" s="131"/>
      <c r="AX1372" s="131"/>
      <c r="AY1372" s="131"/>
      <c r="AZ1372" s="131"/>
      <c r="BA1372" s="131"/>
      <c r="BB1372" s="131"/>
      <c r="BC1372" s="131"/>
      <c r="BD1372" s="131"/>
      <c r="BE1372" s="131"/>
      <c r="BF1372" s="131"/>
    </row>
    <row r="1373" spans="25:58">
      <c r="Y1373" s="131"/>
      <c r="Z1373" s="131"/>
      <c r="AA1373" s="131"/>
      <c r="AB1373" s="131"/>
      <c r="AC1373" s="131"/>
      <c r="AD1373" s="131"/>
      <c r="AE1373" s="131"/>
      <c r="AF1373" s="131"/>
      <c r="AG1373" s="131"/>
      <c r="AH1373" s="131"/>
      <c r="AI1373" s="131"/>
      <c r="AJ1373" s="131"/>
      <c r="AK1373" s="131"/>
      <c r="AL1373" s="131"/>
      <c r="AM1373" s="131"/>
      <c r="AN1373" s="131"/>
      <c r="AO1373" s="131"/>
      <c r="AP1373" s="131"/>
      <c r="AQ1373" s="131"/>
      <c r="AR1373" s="131"/>
      <c r="AS1373" s="131"/>
      <c r="AT1373" s="131"/>
      <c r="AU1373" s="131"/>
      <c r="AV1373" s="131"/>
      <c r="AW1373" s="131"/>
      <c r="AX1373" s="131"/>
      <c r="AY1373" s="131"/>
      <c r="AZ1373" s="131"/>
      <c r="BA1373" s="131"/>
      <c r="BB1373" s="131"/>
      <c r="BC1373" s="131"/>
      <c r="BD1373" s="131"/>
      <c r="BE1373" s="131"/>
      <c r="BF1373" s="131"/>
    </row>
    <row r="1374" spans="25:58">
      <c r="Y1374" s="131"/>
      <c r="Z1374" s="131"/>
      <c r="AA1374" s="131"/>
      <c r="AB1374" s="131"/>
      <c r="AC1374" s="131"/>
      <c r="AD1374" s="131"/>
      <c r="AE1374" s="131"/>
      <c r="AF1374" s="131"/>
      <c r="AG1374" s="131"/>
      <c r="AH1374" s="131"/>
      <c r="AI1374" s="131"/>
      <c r="AJ1374" s="131"/>
      <c r="AK1374" s="131"/>
      <c r="AL1374" s="131"/>
      <c r="AM1374" s="131"/>
      <c r="AN1374" s="131"/>
      <c r="AO1374" s="131"/>
      <c r="AP1374" s="131"/>
      <c r="AQ1374" s="131"/>
      <c r="AR1374" s="131"/>
      <c r="AS1374" s="131"/>
      <c r="AT1374" s="131"/>
      <c r="AU1374" s="131"/>
      <c r="AV1374" s="131"/>
      <c r="AW1374" s="131"/>
      <c r="AX1374" s="131"/>
      <c r="AY1374" s="131"/>
      <c r="AZ1374" s="131"/>
      <c r="BA1374" s="131"/>
      <c r="BB1374" s="131"/>
      <c r="BC1374" s="131"/>
      <c r="BD1374" s="131"/>
      <c r="BE1374" s="131"/>
      <c r="BF1374" s="131"/>
    </row>
    <row r="1375" spans="25:58">
      <c r="Y1375" s="131"/>
      <c r="Z1375" s="131"/>
      <c r="AA1375" s="131"/>
      <c r="AB1375" s="131"/>
      <c r="AC1375" s="131"/>
      <c r="AD1375" s="131"/>
      <c r="AE1375" s="131"/>
      <c r="AF1375" s="131"/>
      <c r="AG1375" s="131"/>
      <c r="AH1375" s="131"/>
      <c r="AI1375" s="131"/>
      <c r="AJ1375" s="131"/>
      <c r="AK1375" s="131"/>
      <c r="AL1375" s="131"/>
      <c r="AM1375" s="131"/>
      <c r="AN1375" s="131"/>
      <c r="AO1375" s="131"/>
      <c r="AP1375" s="131"/>
      <c r="AQ1375" s="131"/>
      <c r="AR1375" s="131"/>
      <c r="AS1375" s="131"/>
      <c r="AT1375" s="131"/>
      <c r="AU1375" s="131"/>
      <c r="AV1375" s="131"/>
      <c r="AW1375" s="131"/>
      <c r="AX1375" s="131"/>
      <c r="AY1375" s="131"/>
      <c r="AZ1375" s="131"/>
      <c r="BA1375" s="131"/>
      <c r="BB1375" s="131"/>
      <c r="BC1375" s="131"/>
      <c r="BD1375" s="131"/>
      <c r="BE1375" s="131"/>
      <c r="BF1375" s="131"/>
    </row>
    <row r="1376" spans="25:58">
      <c r="Y1376" s="131"/>
      <c r="Z1376" s="131"/>
      <c r="AA1376" s="131"/>
      <c r="AB1376" s="131"/>
      <c r="AC1376" s="131"/>
      <c r="AD1376" s="131"/>
      <c r="AE1376" s="131"/>
      <c r="AF1376" s="131"/>
      <c r="AG1376" s="131"/>
      <c r="AH1376" s="131"/>
      <c r="AI1376" s="131"/>
      <c r="AJ1376" s="131"/>
      <c r="AK1376" s="131"/>
      <c r="AL1376" s="131"/>
      <c r="AM1376" s="131"/>
      <c r="AN1376" s="131"/>
      <c r="AO1376" s="131"/>
      <c r="AP1376" s="131"/>
      <c r="AQ1376" s="131"/>
      <c r="AR1376" s="131"/>
      <c r="AS1376" s="131"/>
      <c r="AT1376" s="131"/>
      <c r="AU1376" s="131"/>
      <c r="AV1376" s="131"/>
      <c r="AW1376" s="131"/>
      <c r="AX1376" s="131"/>
      <c r="AY1376" s="131"/>
      <c r="AZ1376" s="131"/>
      <c r="BA1376" s="131"/>
      <c r="BB1376" s="131"/>
      <c r="BC1376" s="131"/>
      <c r="BD1376" s="131"/>
      <c r="BE1376" s="131"/>
      <c r="BF1376" s="131"/>
    </row>
    <row r="1377" spans="25:58">
      <c r="Y1377" s="131"/>
      <c r="Z1377" s="131"/>
      <c r="AA1377" s="131"/>
      <c r="AB1377" s="131"/>
      <c r="AC1377" s="131"/>
      <c r="AD1377" s="131"/>
      <c r="AE1377" s="131"/>
      <c r="AF1377" s="131"/>
      <c r="AG1377" s="131"/>
      <c r="AH1377" s="131"/>
      <c r="AI1377" s="131"/>
      <c r="AJ1377" s="131"/>
      <c r="AK1377" s="131"/>
      <c r="AL1377" s="131"/>
      <c r="AM1377" s="131"/>
      <c r="AN1377" s="131"/>
      <c r="AO1377" s="131"/>
      <c r="AP1377" s="131"/>
      <c r="AQ1377" s="131"/>
      <c r="AR1377" s="131"/>
      <c r="AS1377" s="131"/>
      <c r="AT1377" s="131"/>
      <c r="AU1377" s="131"/>
      <c r="AV1377" s="131"/>
      <c r="AW1377" s="131"/>
      <c r="AX1377" s="131"/>
      <c r="AY1377" s="131"/>
      <c r="AZ1377" s="131"/>
      <c r="BA1377" s="131"/>
      <c r="BB1377" s="131"/>
      <c r="BC1377" s="131"/>
      <c r="BD1377" s="131"/>
      <c r="BE1377" s="131"/>
      <c r="BF1377" s="131"/>
    </row>
    <row r="1378" spans="25:58">
      <c r="Y1378" s="131"/>
      <c r="Z1378" s="131"/>
      <c r="AA1378" s="131"/>
      <c r="AB1378" s="131"/>
      <c r="AC1378" s="131"/>
      <c r="AD1378" s="131"/>
      <c r="AE1378" s="131"/>
      <c r="AF1378" s="131"/>
      <c r="AG1378" s="131"/>
      <c r="AH1378" s="131"/>
      <c r="AI1378" s="131"/>
      <c r="AJ1378" s="131"/>
      <c r="AK1378" s="131"/>
      <c r="AL1378" s="131"/>
      <c r="AM1378" s="131"/>
      <c r="AN1378" s="131"/>
      <c r="AO1378" s="131"/>
      <c r="AP1378" s="131"/>
      <c r="AQ1378" s="131"/>
      <c r="AR1378" s="131"/>
      <c r="AS1378" s="131"/>
      <c r="AT1378" s="131"/>
      <c r="AU1378" s="131"/>
      <c r="AV1378" s="131"/>
      <c r="AW1378" s="131"/>
      <c r="AX1378" s="131"/>
      <c r="AY1378" s="131"/>
      <c r="AZ1378" s="131"/>
      <c r="BA1378" s="131"/>
      <c r="BB1378" s="131"/>
      <c r="BC1378" s="131"/>
      <c r="BD1378" s="131"/>
      <c r="BE1378" s="131"/>
      <c r="BF1378" s="131"/>
    </row>
    <row r="1379" spans="25:58">
      <c r="Y1379" s="131"/>
      <c r="Z1379" s="131"/>
      <c r="AA1379" s="131"/>
      <c r="AB1379" s="131"/>
      <c r="AC1379" s="131"/>
      <c r="AD1379" s="131"/>
      <c r="AE1379" s="131"/>
      <c r="AF1379" s="131"/>
      <c r="AG1379" s="131"/>
      <c r="AH1379" s="131"/>
      <c r="AI1379" s="131"/>
      <c r="AJ1379" s="131"/>
      <c r="AK1379" s="131"/>
      <c r="AL1379" s="131"/>
      <c r="AM1379" s="131"/>
      <c r="AN1379" s="131"/>
      <c r="AO1379" s="131"/>
      <c r="AP1379" s="131"/>
      <c r="AQ1379" s="131"/>
      <c r="AR1379" s="131"/>
      <c r="AS1379" s="131"/>
      <c r="AT1379" s="131"/>
      <c r="AU1379" s="131"/>
      <c r="AV1379" s="131"/>
      <c r="AW1379" s="131"/>
      <c r="AX1379" s="131"/>
      <c r="AY1379" s="131"/>
      <c r="AZ1379" s="131"/>
      <c r="BA1379" s="131"/>
      <c r="BB1379" s="131"/>
      <c r="BC1379" s="131"/>
      <c r="BD1379" s="131"/>
      <c r="BE1379" s="131"/>
      <c r="BF1379" s="131"/>
    </row>
    <row r="1380" spans="25:58">
      <c r="Y1380" s="131"/>
      <c r="Z1380" s="131"/>
      <c r="AA1380" s="131"/>
      <c r="AB1380" s="131"/>
      <c r="AC1380" s="131"/>
      <c r="AD1380" s="131"/>
      <c r="AE1380" s="131"/>
      <c r="AF1380" s="131"/>
      <c r="AG1380" s="131"/>
      <c r="AH1380" s="131"/>
      <c r="AI1380" s="131"/>
      <c r="AJ1380" s="131"/>
      <c r="AK1380" s="131"/>
      <c r="AL1380" s="131"/>
      <c r="AM1380" s="131"/>
      <c r="AN1380" s="131"/>
      <c r="AO1380" s="131"/>
      <c r="AP1380" s="131"/>
      <c r="AQ1380" s="131"/>
      <c r="AR1380" s="131"/>
      <c r="AS1380" s="131"/>
      <c r="AT1380" s="131"/>
      <c r="AU1380" s="131"/>
      <c r="AV1380" s="131"/>
      <c r="AW1380" s="131"/>
      <c r="AX1380" s="131"/>
      <c r="AY1380" s="131"/>
      <c r="AZ1380" s="131"/>
      <c r="BA1380" s="131"/>
      <c r="BB1380" s="131"/>
      <c r="BC1380" s="131"/>
      <c r="BD1380" s="131"/>
      <c r="BE1380" s="131"/>
      <c r="BF1380" s="131"/>
    </row>
    <row r="1381" spans="25:58">
      <c r="Y1381" s="131"/>
      <c r="Z1381" s="131"/>
      <c r="AA1381" s="131"/>
      <c r="AB1381" s="131"/>
      <c r="AC1381" s="131"/>
      <c r="AD1381" s="131"/>
      <c r="AE1381" s="131"/>
      <c r="AF1381" s="131"/>
      <c r="AG1381" s="131"/>
      <c r="AH1381" s="131"/>
      <c r="AI1381" s="131"/>
      <c r="AJ1381" s="131"/>
      <c r="AK1381" s="131"/>
      <c r="AL1381" s="131"/>
      <c r="AM1381" s="131"/>
      <c r="AN1381" s="131"/>
      <c r="AO1381" s="131"/>
      <c r="AP1381" s="131"/>
      <c r="AQ1381" s="131"/>
      <c r="AR1381" s="131"/>
      <c r="AS1381" s="131"/>
      <c r="AT1381" s="131"/>
      <c r="AU1381" s="131"/>
      <c r="AV1381" s="131"/>
      <c r="AW1381" s="131"/>
      <c r="AX1381" s="131"/>
      <c r="AY1381" s="131"/>
      <c r="AZ1381" s="131"/>
      <c r="BA1381" s="131"/>
      <c r="BB1381" s="131"/>
      <c r="BC1381" s="131"/>
      <c r="BD1381" s="131"/>
      <c r="BE1381" s="131"/>
      <c r="BF1381" s="131"/>
    </row>
    <row r="1382" spans="25:58">
      <c r="Y1382" s="131"/>
      <c r="Z1382" s="131"/>
      <c r="AA1382" s="131"/>
      <c r="AB1382" s="131"/>
      <c r="AC1382" s="131"/>
      <c r="AD1382" s="131"/>
      <c r="AE1382" s="131"/>
      <c r="AF1382" s="131"/>
      <c r="AG1382" s="131"/>
      <c r="AH1382" s="131"/>
      <c r="AI1382" s="131"/>
      <c r="AJ1382" s="131"/>
      <c r="AK1382" s="131"/>
      <c r="AL1382" s="131"/>
      <c r="AM1382" s="131"/>
      <c r="AN1382" s="131"/>
      <c r="AO1382" s="131"/>
      <c r="AP1382" s="131"/>
      <c r="AQ1382" s="131"/>
      <c r="AR1382" s="131"/>
      <c r="AS1382" s="131"/>
      <c r="AT1382" s="131"/>
      <c r="AU1382" s="131"/>
      <c r="AV1382" s="131"/>
      <c r="AW1382" s="131"/>
      <c r="AX1382" s="131"/>
      <c r="AY1382" s="131"/>
      <c r="AZ1382" s="131"/>
      <c r="BA1382" s="131"/>
      <c r="BB1382" s="131"/>
      <c r="BC1382" s="131"/>
      <c r="BD1382" s="131"/>
      <c r="BE1382" s="131"/>
      <c r="BF1382" s="131"/>
    </row>
    <row r="1383" spans="25:58">
      <c r="Y1383" s="131"/>
      <c r="Z1383" s="131"/>
      <c r="AA1383" s="131"/>
      <c r="AB1383" s="131"/>
      <c r="AC1383" s="131"/>
      <c r="AD1383" s="131"/>
      <c r="AE1383" s="131"/>
      <c r="AF1383" s="131"/>
      <c r="AG1383" s="131"/>
      <c r="AH1383" s="131"/>
      <c r="AI1383" s="131"/>
      <c r="AJ1383" s="131"/>
      <c r="AK1383" s="131"/>
      <c r="AL1383" s="131"/>
      <c r="AM1383" s="131"/>
      <c r="AN1383" s="131"/>
      <c r="AO1383" s="131"/>
      <c r="AP1383" s="131"/>
      <c r="AQ1383" s="131"/>
      <c r="AR1383" s="131"/>
      <c r="AS1383" s="131"/>
      <c r="AT1383" s="131"/>
      <c r="AU1383" s="131"/>
      <c r="AV1383" s="131"/>
      <c r="AW1383" s="131"/>
      <c r="AX1383" s="131"/>
      <c r="AY1383" s="131"/>
      <c r="AZ1383" s="131"/>
      <c r="BA1383" s="131"/>
      <c r="BB1383" s="131"/>
      <c r="BC1383" s="131"/>
      <c r="BD1383" s="131"/>
      <c r="BE1383" s="131"/>
      <c r="BF1383" s="131"/>
    </row>
    <row r="1384" spans="25:58">
      <c r="Y1384" s="131"/>
      <c r="Z1384" s="131"/>
      <c r="AA1384" s="131"/>
      <c r="AB1384" s="131"/>
      <c r="AC1384" s="131"/>
      <c r="AD1384" s="131"/>
      <c r="AE1384" s="131"/>
      <c r="AF1384" s="131"/>
      <c r="AG1384" s="131"/>
      <c r="AH1384" s="131"/>
      <c r="AI1384" s="131"/>
      <c r="AJ1384" s="131"/>
      <c r="AK1384" s="131"/>
      <c r="AL1384" s="131"/>
      <c r="AM1384" s="131"/>
      <c r="AN1384" s="131"/>
      <c r="AO1384" s="131"/>
      <c r="AP1384" s="131"/>
      <c r="AQ1384" s="131"/>
      <c r="AR1384" s="131"/>
      <c r="AS1384" s="131"/>
      <c r="AT1384" s="131"/>
      <c r="AU1384" s="131"/>
      <c r="AV1384" s="131"/>
      <c r="AW1384" s="131"/>
      <c r="AX1384" s="131"/>
      <c r="AY1384" s="131"/>
      <c r="AZ1384" s="131"/>
      <c r="BA1384" s="131"/>
      <c r="BB1384" s="131"/>
      <c r="BC1384" s="131"/>
      <c r="BD1384" s="131"/>
      <c r="BE1384" s="131"/>
      <c r="BF1384" s="131"/>
    </row>
    <row r="1385" spans="25:58">
      <c r="Y1385" s="131"/>
      <c r="Z1385" s="131"/>
      <c r="AA1385" s="131"/>
      <c r="AB1385" s="131"/>
      <c r="AC1385" s="131"/>
      <c r="AD1385" s="131"/>
      <c r="AE1385" s="131"/>
      <c r="AF1385" s="131"/>
      <c r="AG1385" s="131"/>
      <c r="AH1385" s="131"/>
      <c r="AI1385" s="131"/>
      <c r="AJ1385" s="131"/>
      <c r="AK1385" s="131"/>
      <c r="AL1385" s="131"/>
      <c r="AM1385" s="131"/>
      <c r="AN1385" s="131"/>
      <c r="AO1385" s="131"/>
      <c r="AP1385" s="131"/>
      <c r="AQ1385" s="131"/>
      <c r="AR1385" s="131"/>
      <c r="AS1385" s="131"/>
      <c r="AT1385" s="131"/>
      <c r="AU1385" s="131"/>
      <c r="AV1385" s="131"/>
      <c r="AW1385" s="131"/>
      <c r="AX1385" s="131"/>
      <c r="AY1385" s="131"/>
      <c r="AZ1385" s="131"/>
      <c r="BA1385" s="131"/>
      <c r="BB1385" s="131"/>
      <c r="BC1385" s="131"/>
      <c r="BD1385" s="131"/>
      <c r="BE1385" s="131"/>
      <c r="BF1385" s="131"/>
    </row>
    <row r="1386" spans="25:58">
      <c r="Y1386" s="131"/>
      <c r="Z1386" s="131"/>
      <c r="AA1386" s="131"/>
      <c r="AB1386" s="131"/>
      <c r="AC1386" s="131"/>
      <c r="AD1386" s="131"/>
      <c r="AE1386" s="131"/>
      <c r="AF1386" s="131"/>
      <c r="AG1386" s="131"/>
      <c r="AH1386" s="131"/>
      <c r="AI1386" s="131"/>
      <c r="AJ1386" s="131"/>
      <c r="AK1386" s="131"/>
      <c r="AL1386" s="131"/>
      <c r="AM1386" s="131"/>
      <c r="AN1386" s="131"/>
      <c r="AO1386" s="131"/>
      <c r="AP1386" s="131"/>
      <c r="AQ1386" s="131"/>
      <c r="AR1386" s="131"/>
      <c r="AS1386" s="131"/>
      <c r="AT1386" s="131"/>
      <c r="AU1386" s="131"/>
      <c r="AV1386" s="131"/>
      <c r="AW1386" s="131"/>
      <c r="AX1386" s="131"/>
      <c r="AY1386" s="131"/>
      <c r="AZ1386" s="131"/>
      <c r="BA1386" s="131"/>
      <c r="BB1386" s="131"/>
      <c r="BC1386" s="131"/>
      <c r="BD1386" s="131"/>
      <c r="BE1386" s="131"/>
      <c r="BF1386" s="131"/>
    </row>
    <row r="1387" spans="25:58">
      <c r="Y1387" s="131"/>
      <c r="Z1387" s="131"/>
      <c r="AA1387" s="131"/>
      <c r="AB1387" s="131"/>
      <c r="AC1387" s="131"/>
      <c r="AD1387" s="131"/>
      <c r="AE1387" s="131"/>
      <c r="AF1387" s="131"/>
      <c r="AG1387" s="131"/>
      <c r="AH1387" s="131"/>
      <c r="AI1387" s="131"/>
      <c r="AJ1387" s="131"/>
      <c r="AK1387" s="131"/>
      <c r="AL1387" s="131"/>
      <c r="AM1387" s="131"/>
      <c r="AN1387" s="131"/>
      <c r="AO1387" s="131"/>
      <c r="AP1387" s="131"/>
      <c r="AQ1387" s="131"/>
      <c r="AR1387" s="131"/>
      <c r="AS1387" s="131"/>
      <c r="AT1387" s="131"/>
      <c r="AU1387" s="131"/>
      <c r="AV1387" s="131"/>
      <c r="AW1387" s="131"/>
      <c r="AX1387" s="131"/>
      <c r="AY1387" s="131"/>
      <c r="AZ1387" s="131"/>
      <c r="BA1387" s="131"/>
      <c r="BB1387" s="131"/>
      <c r="BC1387" s="131"/>
      <c r="BD1387" s="131"/>
      <c r="BE1387" s="131"/>
      <c r="BF1387" s="131"/>
    </row>
    <row r="1388" spans="25:58">
      <c r="Y1388" s="131"/>
      <c r="Z1388" s="131"/>
      <c r="AA1388" s="131"/>
      <c r="AB1388" s="131"/>
      <c r="AC1388" s="131"/>
      <c r="AD1388" s="131"/>
      <c r="AE1388" s="131"/>
      <c r="AF1388" s="131"/>
      <c r="AG1388" s="131"/>
      <c r="AH1388" s="131"/>
      <c r="AI1388" s="131"/>
      <c r="AJ1388" s="131"/>
      <c r="AK1388" s="131"/>
      <c r="AL1388" s="131"/>
      <c r="AM1388" s="131"/>
      <c r="AN1388" s="131"/>
      <c r="AO1388" s="131"/>
      <c r="AP1388" s="131"/>
      <c r="AQ1388" s="131"/>
      <c r="AR1388" s="131"/>
      <c r="AS1388" s="131"/>
      <c r="AT1388" s="131"/>
      <c r="AU1388" s="131"/>
      <c r="AV1388" s="131"/>
      <c r="AW1388" s="131"/>
      <c r="AX1388" s="131"/>
      <c r="AY1388" s="131"/>
      <c r="AZ1388" s="131"/>
      <c r="BA1388" s="131"/>
      <c r="BB1388" s="131"/>
      <c r="BC1388" s="131"/>
      <c r="BD1388" s="131"/>
      <c r="BE1388" s="131"/>
      <c r="BF1388" s="131"/>
    </row>
    <row r="1389" spans="25:58">
      <c r="Y1389" s="131"/>
      <c r="Z1389" s="131"/>
      <c r="AA1389" s="131"/>
      <c r="AB1389" s="131"/>
      <c r="AC1389" s="131"/>
      <c r="AD1389" s="131"/>
      <c r="AE1389" s="131"/>
      <c r="AF1389" s="131"/>
      <c r="AG1389" s="131"/>
      <c r="AH1389" s="131"/>
      <c r="AI1389" s="131"/>
      <c r="AJ1389" s="131"/>
      <c r="AK1389" s="131"/>
      <c r="AL1389" s="131"/>
      <c r="AM1389" s="131"/>
      <c r="AN1389" s="131"/>
      <c r="AO1389" s="131"/>
      <c r="AP1389" s="131"/>
      <c r="AQ1389" s="131"/>
      <c r="AR1389" s="131"/>
      <c r="AS1389" s="131"/>
      <c r="AT1389" s="131"/>
      <c r="AU1389" s="131"/>
      <c r="AV1389" s="131"/>
      <c r="AW1389" s="131"/>
      <c r="AX1389" s="131"/>
      <c r="AY1389" s="131"/>
      <c r="AZ1389" s="131"/>
      <c r="BA1389" s="131"/>
      <c r="BB1389" s="131"/>
      <c r="BC1389" s="131"/>
      <c r="BD1389" s="131"/>
      <c r="BE1389" s="131"/>
      <c r="BF1389" s="131"/>
    </row>
    <row r="1390" spans="25:58">
      <c r="Y1390" s="131"/>
      <c r="Z1390" s="131"/>
      <c r="AA1390" s="131"/>
      <c r="AB1390" s="131"/>
      <c r="AC1390" s="131"/>
      <c r="AD1390" s="131"/>
      <c r="AE1390" s="131"/>
      <c r="AF1390" s="131"/>
      <c r="AG1390" s="131"/>
      <c r="AH1390" s="131"/>
      <c r="AI1390" s="131"/>
      <c r="AJ1390" s="131"/>
      <c r="AK1390" s="131"/>
      <c r="AL1390" s="131"/>
      <c r="AM1390" s="131"/>
      <c r="AN1390" s="131"/>
      <c r="AO1390" s="131"/>
      <c r="AP1390" s="131"/>
      <c r="AQ1390" s="131"/>
      <c r="AR1390" s="131"/>
      <c r="AS1390" s="131"/>
      <c r="AT1390" s="131"/>
      <c r="AU1390" s="131"/>
      <c r="AV1390" s="131"/>
      <c r="AW1390" s="131"/>
      <c r="AX1390" s="131"/>
      <c r="AY1390" s="131"/>
      <c r="AZ1390" s="131"/>
      <c r="BA1390" s="131"/>
      <c r="BB1390" s="131"/>
      <c r="BC1390" s="131"/>
      <c r="BD1390" s="131"/>
      <c r="BE1390" s="131"/>
      <c r="BF1390" s="131"/>
    </row>
    <row r="1391" spans="25:58">
      <c r="Y1391" s="131"/>
      <c r="Z1391" s="131"/>
      <c r="AA1391" s="131"/>
      <c r="AB1391" s="131"/>
      <c r="AC1391" s="131"/>
      <c r="AD1391" s="131"/>
      <c r="AE1391" s="131"/>
      <c r="AF1391" s="131"/>
      <c r="AG1391" s="131"/>
      <c r="AH1391" s="131"/>
      <c r="AI1391" s="131"/>
      <c r="AJ1391" s="131"/>
      <c r="AK1391" s="131"/>
      <c r="AL1391" s="131"/>
      <c r="AM1391" s="131"/>
      <c r="AN1391" s="131"/>
      <c r="AO1391" s="131"/>
      <c r="AP1391" s="131"/>
      <c r="AQ1391" s="131"/>
      <c r="AR1391" s="131"/>
      <c r="AS1391" s="131"/>
      <c r="AT1391" s="131"/>
      <c r="AU1391" s="131"/>
      <c r="AV1391" s="131"/>
      <c r="AW1391" s="131"/>
      <c r="AX1391" s="131"/>
      <c r="AY1391" s="131"/>
      <c r="AZ1391" s="131"/>
      <c r="BA1391" s="131"/>
      <c r="BB1391" s="131"/>
      <c r="BC1391" s="131"/>
      <c r="BD1391" s="131"/>
      <c r="BE1391" s="131"/>
      <c r="BF1391" s="131"/>
    </row>
    <row r="1392" spans="25:58">
      <c r="Y1392" s="131"/>
      <c r="Z1392" s="131"/>
      <c r="AA1392" s="131"/>
      <c r="AB1392" s="131"/>
      <c r="AC1392" s="131"/>
      <c r="AD1392" s="131"/>
      <c r="AE1392" s="131"/>
      <c r="AF1392" s="131"/>
      <c r="AG1392" s="131"/>
      <c r="AH1392" s="131"/>
      <c r="AI1392" s="131"/>
      <c r="AJ1392" s="131"/>
      <c r="AK1392" s="131"/>
      <c r="AL1392" s="131"/>
      <c r="AM1392" s="131"/>
      <c r="AN1392" s="131"/>
      <c r="AO1392" s="131"/>
      <c r="AP1392" s="131"/>
      <c r="AQ1392" s="131"/>
      <c r="AR1392" s="131"/>
      <c r="AS1392" s="131"/>
      <c r="AT1392" s="131"/>
      <c r="AU1392" s="131"/>
      <c r="AV1392" s="131"/>
      <c r="AW1392" s="131"/>
      <c r="AX1392" s="131"/>
      <c r="AY1392" s="131"/>
      <c r="AZ1392" s="131"/>
      <c r="BA1392" s="131"/>
      <c r="BB1392" s="131"/>
      <c r="BC1392" s="131"/>
      <c r="BD1392" s="131"/>
      <c r="BE1392" s="131"/>
      <c r="BF1392" s="131"/>
    </row>
    <row r="1393" spans="25:58">
      <c r="Y1393" s="131"/>
      <c r="Z1393" s="131"/>
      <c r="AA1393" s="131"/>
      <c r="AB1393" s="131"/>
      <c r="AC1393" s="131"/>
      <c r="AD1393" s="131"/>
      <c r="AE1393" s="131"/>
      <c r="AF1393" s="131"/>
      <c r="AG1393" s="131"/>
      <c r="AH1393" s="131"/>
      <c r="AI1393" s="131"/>
      <c r="AJ1393" s="131"/>
      <c r="AK1393" s="131"/>
      <c r="AL1393" s="131"/>
      <c r="AM1393" s="131"/>
      <c r="AN1393" s="131"/>
      <c r="AO1393" s="131"/>
      <c r="AP1393" s="131"/>
      <c r="AQ1393" s="131"/>
      <c r="AR1393" s="131"/>
      <c r="AS1393" s="131"/>
      <c r="AT1393" s="131"/>
      <c r="AU1393" s="131"/>
      <c r="AV1393" s="131"/>
      <c r="AW1393" s="131"/>
      <c r="AX1393" s="131"/>
      <c r="AY1393" s="131"/>
      <c r="AZ1393" s="131"/>
      <c r="BA1393" s="131"/>
      <c r="BB1393" s="131"/>
      <c r="BC1393" s="131"/>
      <c r="BD1393" s="131"/>
      <c r="BE1393" s="131"/>
      <c r="BF1393" s="131"/>
    </row>
    <row r="1394" spans="25:58">
      <c r="Y1394" s="131"/>
      <c r="Z1394" s="131"/>
      <c r="AA1394" s="131"/>
      <c r="AB1394" s="131"/>
      <c r="AC1394" s="131"/>
      <c r="AD1394" s="131"/>
      <c r="AE1394" s="131"/>
      <c r="AF1394" s="131"/>
      <c r="AG1394" s="131"/>
      <c r="AH1394" s="131"/>
      <c r="AI1394" s="131"/>
      <c r="AJ1394" s="131"/>
      <c r="AK1394" s="131"/>
      <c r="AL1394" s="131"/>
      <c r="AM1394" s="131"/>
      <c r="AN1394" s="131"/>
      <c r="AO1394" s="131"/>
      <c r="AP1394" s="131"/>
      <c r="AQ1394" s="131"/>
      <c r="AR1394" s="131"/>
      <c r="AS1394" s="131"/>
      <c r="AT1394" s="131"/>
      <c r="AU1394" s="131"/>
      <c r="AV1394" s="131"/>
      <c r="AW1394" s="131"/>
      <c r="AX1394" s="131"/>
      <c r="AY1394" s="131"/>
      <c r="AZ1394" s="131"/>
      <c r="BA1394" s="131"/>
      <c r="BB1394" s="131"/>
      <c r="BC1394" s="131"/>
      <c r="BD1394" s="131"/>
      <c r="BE1394" s="131"/>
      <c r="BF1394" s="131"/>
    </row>
    <row r="1395" spans="25:58">
      <c r="Y1395" s="131"/>
      <c r="Z1395" s="131"/>
      <c r="AA1395" s="131"/>
      <c r="AB1395" s="131"/>
      <c r="AC1395" s="131"/>
      <c r="AD1395" s="131"/>
      <c r="AE1395" s="131"/>
      <c r="AF1395" s="131"/>
      <c r="AG1395" s="131"/>
      <c r="AH1395" s="131"/>
      <c r="AI1395" s="131"/>
      <c r="AJ1395" s="131"/>
      <c r="AK1395" s="131"/>
      <c r="AL1395" s="131"/>
      <c r="AM1395" s="131"/>
      <c r="AN1395" s="131"/>
      <c r="AO1395" s="131"/>
      <c r="AP1395" s="131"/>
      <c r="AQ1395" s="131"/>
      <c r="AR1395" s="131"/>
      <c r="AS1395" s="131"/>
      <c r="AT1395" s="131"/>
      <c r="AU1395" s="131"/>
      <c r="AV1395" s="131"/>
      <c r="AW1395" s="131"/>
      <c r="AX1395" s="131"/>
      <c r="AY1395" s="131"/>
      <c r="AZ1395" s="131"/>
      <c r="BA1395" s="131"/>
      <c r="BB1395" s="131"/>
      <c r="BC1395" s="131"/>
      <c r="BD1395" s="131"/>
      <c r="BE1395" s="131"/>
      <c r="BF1395" s="131"/>
    </row>
    <row r="1396" spans="25:58">
      <c r="Y1396" s="131"/>
      <c r="Z1396" s="131"/>
      <c r="AA1396" s="131"/>
      <c r="AB1396" s="131"/>
      <c r="AC1396" s="131"/>
      <c r="AD1396" s="131"/>
      <c r="AE1396" s="131"/>
      <c r="AF1396" s="131"/>
      <c r="AG1396" s="131"/>
      <c r="AH1396" s="131"/>
      <c r="AI1396" s="131"/>
      <c r="AJ1396" s="131"/>
      <c r="AK1396" s="131"/>
      <c r="AL1396" s="131"/>
      <c r="AM1396" s="131"/>
      <c r="AN1396" s="131"/>
      <c r="AO1396" s="131"/>
      <c r="AP1396" s="131"/>
      <c r="AQ1396" s="131"/>
      <c r="AR1396" s="131"/>
      <c r="AS1396" s="131"/>
      <c r="AT1396" s="131"/>
      <c r="AU1396" s="131"/>
      <c r="AV1396" s="131"/>
      <c r="AW1396" s="131"/>
      <c r="AX1396" s="131"/>
      <c r="AY1396" s="131"/>
      <c r="AZ1396" s="131"/>
      <c r="BA1396" s="131"/>
      <c r="BB1396" s="131"/>
      <c r="BC1396" s="131"/>
      <c r="BD1396" s="131"/>
      <c r="BE1396" s="131"/>
      <c r="BF1396" s="131"/>
    </row>
    <row r="1397" spans="25:58">
      <c r="Y1397" s="131"/>
      <c r="Z1397" s="131"/>
      <c r="AA1397" s="131"/>
      <c r="AB1397" s="131"/>
      <c r="AC1397" s="131"/>
      <c r="AD1397" s="131"/>
      <c r="AE1397" s="131"/>
      <c r="AF1397" s="131"/>
      <c r="AG1397" s="131"/>
      <c r="AH1397" s="131"/>
      <c r="AI1397" s="131"/>
      <c r="AJ1397" s="131"/>
      <c r="AK1397" s="131"/>
      <c r="AL1397" s="131"/>
      <c r="AM1397" s="131"/>
      <c r="AN1397" s="131"/>
      <c r="AO1397" s="131"/>
      <c r="AP1397" s="131"/>
      <c r="AQ1397" s="131"/>
      <c r="AR1397" s="131"/>
      <c r="AS1397" s="131"/>
      <c r="AT1397" s="131"/>
      <c r="AU1397" s="131"/>
      <c r="AV1397" s="131"/>
      <c r="AW1397" s="131"/>
      <c r="AX1397" s="131"/>
      <c r="AY1397" s="131"/>
      <c r="AZ1397" s="131"/>
      <c r="BA1397" s="131"/>
      <c r="BB1397" s="131"/>
      <c r="BC1397" s="131"/>
      <c r="BD1397" s="131"/>
      <c r="BE1397" s="131"/>
      <c r="BF1397" s="131"/>
    </row>
    <row r="1398" spans="25:58">
      <c r="Y1398" s="131"/>
      <c r="Z1398" s="131"/>
      <c r="AA1398" s="131"/>
      <c r="AB1398" s="131"/>
      <c r="AC1398" s="131"/>
      <c r="AD1398" s="131"/>
      <c r="AE1398" s="131"/>
      <c r="AF1398" s="131"/>
      <c r="AG1398" s="131"/>
      <c r="AH1398" s="131"/>
      <c r="AI1398" s="131"/>
      <c r="AJ1398" s="131"/>
      <c r="AK1398" s="131"/>
      <c r="AL1398" s="131"/>
      <c r="AM1398" s="131"/>
      <c r="AN1398" s="131"/>
      <c r="AO1398" s="131"/>
      <c r="AP1398" s="131"/>
      <c r="AQ1398" s="131"/>
      <c r="AR1398" s="131"/>
      <c r="AS1398" s="131"/>
      <c r="AT1398" s="131"/>
      <c r="AU1398" s="131"/>
      <c r="AV1398" s="131"/>
      <c r="AW1398" s="131"/>
      <c r="AX1398" s="131"/>
      <c r="AY1398" s="131"/>
      <c r="AZ1398" s="131"/>
      <c r="BA1398" s="131"/>
      <c r="BB1398" s="131"/>
      <c r="BC1398" s="131"/>
      <c r="BD1398" s="131"/>
      <c r="BE1398" s="131"/>
      <c r="BF1398" s="131"/>
    </row>
    <row r="1399" spans="25:58">
      <c r="Y1399" s="131"/>
      <c r="Z1399" s="131"/>
      <c r="AA1399" s="131"/>
      <c r="AB1399" s="131"/>
      <c r="AC1399" s="131"/>
      <c r="AD1399" s="131"/>
      <c r="AE1399" s="131"/>
      <c r="AF1399" s="131"/>
      <c r="AG1399" s="131"/>
      <c r="AH1399" s="131"/>
      <c r="AI1399" s="131"/>
      <c r="AJ1399" s="131"/>
      <c r="AK1399" s="131"/>
      <c r="AL1399" s="131"/>
      <c r="AM1399" s="131"/>
      <c r="AN1399" s="131"/>
      <c r="AO1399" s="131"/>
      <c r="AP1399" s="131"/>
      <c r="AQ1399" s="131"/>
      <c r="AR1399" s="131"/>
      <c r="AS1399" s="131"/>
      <c r="AT1399" s="131"/>
      <c r="AU1399" s="131"/>
      <c r="AV1399" s="131"/>
      <c r="AW1399" s="131"/>
      <c r="AX1399" s="131"/>
      <c r="AY1399" s="131"/>
      <c r="AZ1399" s="131"/>
      <c r="BA1399" s="131"/>
      <c r="BB1399" s="131"/>
      <c r="BC1399" s="131"/>
      <c r="BD1399" s="131"/>
      <c r="BE1399" s="131"/>
      <c r="BF1399" s="131"/>
    </row>
    <row r="1400" spans="25:58">
      <c r="Y1400" s="131"/>
      <c r="Z1400" s="131"/>
      <c r="AA1400" s="131"/>
      <c r="AB1400" s="131"/>
      <c r="AC1400" s="131"/>
      <c r="AD1400" s="131"/>
      <c r="AE1400" s="131"/>
      <c r="AF1400" s="131"/>
      <c r="AG1400" s="131"/>
      <c r="AH1400" s="131"/>
      <c r="AI1400" s="131"/>
      <c r="AJ1400" s="131"/>
      <c r="AK1400" s="131"/>
      <c r="AL1400" s="131"/>
      <c r="AM1400" s="131"/>
      <c r="AN1400" s="131"/>
      <c r="AO1400" s="131"/>
      <c r="AP1400" s="131"/>
      <c r="AQ1400" s="131"/>
      <c r="AR1400" s="131"/>
      <c r="AS1400" s="131"/>
      <c r="AT1400" s="131"/>
      <c r="AU1400" s="131"/>
      <c r="AV1400" s="131"/>
      <c r="AW1400" s="131"/>
      <c r="AX1400" s="131"/>
      <c r="AY1400" s="131"/>
      <c r="AZ1400" s="131"/>
      <c r="BA1400" s="131"/>
      <c r="BB1400" s="131"/>
      <c r="BC1400" s="131"/>
      <c r="BD1400" s="131"/>
      <c r="BE1400" s="131"/>
      <c r="BF1400" s="131"/>
    </row>
    <row r="1401" spans="25:58">
      <c r="Y1401" s="131"/>
      <c r="Z1401" s="131"/>
      <c r="AA1401" s="131"/>
      <c r="AB1401" s="131"/>
      <c r="AC1401" s="131"/>
      <c r="AD1401" s="131"/>
      <c r="AE1401" s="131"/>
      <c r="AF1401" s="131"/>
      <c r="AG1401" s="131"/>
      <c r="AH1401" s="131"/>
      <c r="AI1401" s="131"/>
      <c r="AJ1401" s="131"/>
      <c r="AK1401" s="131"/>
      <c r="AL1401" s="131"/>
      <c r="AM1401" s="131"/>
      <c r="AN1401" s="131"/>
      <c r="AO1401" s="131"/>
      <c r="AP1401" s="131"/>
      <c r="AQ1401" s="131"/>
      <c r="AR1401" s="131"/>
      <c r="AS1401" s="131"/>
      <c r="AT1401" s="131"/>
      <c r="AU1401" s="131"/>
      <c r="AV1401" s="131"/>
      <c r="AW1401" s="131"/>
      <c r="AX1401" s="131"/>
      <c r="AY1401" s="131"/>
      <c r="AZ1401" s="131"/>
      <c r="BA1401" s="131"/>
      <c r="BB1401" s="131"/>
      <c r="BC1401" s="131"/>
      <c r="BD1401" s="131"/>
      <c r="BE1401" s="131"/>
      <c r="BF1401" s="131"/>
    </row>
    <row r="1402" spans="25:58">
      <c r="Y1402" s="131"/>
      <c r="Z1402" s="131"/>
      <c r="AA1402" s="131"/>
      <c r="AB1402" s="131"/>
      <c r="AC1402" s="131"/>
      <c r="AD1402" s="131"/>
      <c r="AE1402" s="131"/>
      <c r="AF1402" s="131"/>
      <c r="AG1402" s="131"/>
      <c r="AH1402" s="131"/>
      <c r="AI1402" s="131"/>
      <c r="AJ1402" s="131"/>
      <c r="AK1402" s="131"/>
      <c r="AL1402" s="131"/>
      <c r="AM1402" s="131"/>
      <c r="AN1402" s="131"/>
      <c r="AO1402" s="131"/>
      <c r="AP1402" s="131"/>
      <c r="AQ1402" s="131"/>
      <c r="AR1402" s="131"/>
      <c r="AS1402" s="131"/>
      <c r="AT1402" s="131"/>
      <c r="AU1402" s="131"/>
      <c r="AV1402" s="131"/>
      <c r="AW1402" s="131"/>
      <c r="AX1402" s="131"/>
      <c r="AY1402" s="131"/>
      <c r="AZ1402" s="131"/>
      <c r="BA1402" s="131"/>
      <c r="BB1402" s="131"/>
      <c r="BC1402" s="131"/>
      <c r="BD1402" s="131"/>
      <c r="BE1402" s="131"/>
      <c r="BF1402" s="131"/>
    </row>
    <row r="1403" spans="25:58">
      <c r="Y1403" s="131"/>
      <c r="Z1403" s="131"/>
      <c r="AA1403" s="131"/>
      <c r="AB1403" s="131"/>
      <c r="AC1403" s="131"/>
      <c r="AD1403" s="131"/>
      <c r="AE1403" s="131"/>
      <c r="AF1403" s="131"/>
      <c r="AG1403" s="131"/>
      <c r="AH1403" s="131"/>
      <c r="AI1403" s="131"/>
      <c r="AJ1403" s="131"/>
      <c r="AK1403" s="131"/>
      <c r="AL1403" s="131"/>
      <c r="AM1403" s="131"/>
      <c r="AN1403" s="131"/>
      <c r="AO1403" s="131"/>
      <c r="AP1403" s="131"/>
      <c r="AQ1403" s="131"/>
      <c r="AR1403" s="131"/>
      <c r="AS1403" s="131"/>
      <c r="AT1403" s="131"/>
      <c r="AU1403" s="131"/>
      <c r="AV1403" s="131"/>
      <c r="AW1403" s="131"/>
      <c r="AX1403" s="131"/>
      <c r="AY1403" s="131"/>
      <c r="AZ1403" s="131"/>
      <c r="BA1403" s="131"/>
      <c r="BB1403" s="131"/>
      <c r="BC1403" s="131"/>
      <c r="BD1403" s="131"/>
      <c r="BE1403" s="131"/>
      <c r="BF1403" s="131"/>
    </row>
    <row r="1404" spans="25:58">
      <c r="Y1404" s="131"/>
      <c r="Z1404" s="131"/>
      <c r="AA1404" s="131"/>
      <c r="AB1404" s="131"/>
      <c r="AC1404" s="131"/>
      <c r="AD1404" s="131"/>
      <c r="AE1404" s="131"/>
      <c r="AF1404" s="131"/>
      <c r="AG1404" s="131"/>
      <c r="AH1404" s="131"/>
      <c r="AI1404" s="131"/>
      <c r="AJ1404" s="131"/>
      <c r="AK1404" s="131"/>
      <c r="AL1404" s="131"/>
      <c r="AM1404" s="131"/>
      <c r="AN1404" s="131"/>
      <c r="AO1404" s="131"/>
      <c r="AP1404" s="131"/>
      <c r="AQ1404" s="131"/>
      <c r="AR1404" s="131"/>
      <c r="AS1404" s="131"/>
      <c r="AT1404" s="131"/>
      <c r="AU1404" s="131"/>
      <c r="AV1404" s="131"/>
      <c r="AW1404" s="131"/>
      <c r="AX1404" s="131"/>
      <c r="AY1404" s="131"/>
      <c r="AZ1404" s="131"/>
      <c r="BA1404" s="131"/>
      <c r="BB1404" s="131"/>
      <c r="BC1404" s="131"/>
      <c r="BD1404" s="131"/>
      <c r="BE1404" s="131"/>
      <c r="BF1404" s="131"/>
    </row>
    <row r="1405" spans="25:58">
      <c r="Y1405" s="131"/>
      <c r="Z1405" s="131"/>
      <c r="AA1405" s="131"/>
      <c r="AB1405" s="131"/>
      <c r="AC1405" s="131"/>
      <c r="AD1405" s="131"/>
      <c r="AE1405" s="131"/>
      <c r="AF1405" s="131"/>
      <c r="AG1405" s="131"/>
      <c r="AH1405" s="131"/>
      <c r="AI1405" s="131"/>
      <c r="AJ1405" s="131"/>
      <c r="AK1405" s="131"/>
      <c r="AL1405" s="131"/>
      <c r="AM1405" s="131"/>
      <c r="AN1405" s="131"/>
      <c r="AO1405" s="131"/>
      <c r="AP1405" s="131"/>
      <c r="AQ1405" s="131"/>
      <c r="AR1405" s="131"/>
      <c r="AS1405" s="131"/>
      <c r="AT1405" s="131"/>
      <c r="AU1405" s="131"/>
      <c r="AV1405" s="131"/>
      <c r="AW1405" s="131"/>
      <c r="AX1405" s="131"/>
      <c r="AY1405" s="131"/>
      <c r="AZ1405" s="131"/>
      <c r="BA1405" s="131"/>
      <c r="BB1405" s="131"/>
      <c r="BC1405" s="131"/>
      <c r="BD1405" s="131"/>
      <c r="BE1405" s="131"/>
      <c r="BF1405" s="131"/>
    </row>
    <row r="1406" spans="25:58">
      <c r="Y1406" s="131"/>
      <c r="Z1406" s="131"/>
      <c r="AA1406" s="131"/>
      <c r="AB1406" s="131"/>
      <c r="AC1406" s="131"/>
      <c r="AD1406" s="131"/>
      <c r="AE1406" s="131"/>
      <c r="AF1406" s="131"/>
      <c r="AG1406" s="131"/>
      <c r="AH1406" s="131"/>
      <c r="AI1406" s="131"/>
      <c r="AJ1406" s="131"/>
      <c r="AK1406" s="131"/>
      <c r="AL1406" s="131"/>
      <c r="AM1406" s="131"/>
      <c r="AN1406" s="131"/>
      <c r="AO1406" s="131"/>
      <c r="AP1406" s="131"/>
      <c r="AQ1406" s="131"/>
      <c r="AR1406" s="131"/>
      <c r="AS1406" s="131"/>
      <c r="AT1406" s="131"/>
      <c r="AU1406" s="131"/>
      <c r="AV1406" s="131"/>
      <c r="AW1406" s="131"/>
      <c r="AX1406" s="131"/>
      <c r="AY1406" s="131"/>
      <c r="AZ1406" s="131"/>
      <c r="BA1406" s="131"/>
      <c r="BB1406" s="131"/>
      <c r="BC1406" s="131"/>
      <c r="BD1406" s="131"/>
      <c r="BE1406" s="131"/>
      <c r="BF1406" s="131"/>
    </row>
    <row r="1407" spans="25:58">
      <c r="Y1407" s="131"/>
      <c r="Z1407" s="131"/>
      <c r="AA1407" s="131"/>
      <c r="AB1407" s="131"/>
      <c r="AC1407" s="131"/>
      <c r="AD1407" s="131"/>
      <c r="AE1407" s="131"/>
      <c r="AF1407" s="131"/>
      <c r="AG1407" s="131"/>
      <c r="AH1407" s="131"/>
      <c r="AI1407" s="131"/>
      <c r="AJ1407" s="131"/>
      <c r="AK1407" s="131"/>
      <c r="AL1407" s="131"/>
      <c r="AM1407" s="131"/>
      <c r="AN1407" s="131"/>
      <c r="AO1407" s="131"/>
      <c r="AP1407" s="131"/>
      <c r="AQ1407" s="131"/>
      <c r="AR1407" s="131"/>
      <c r="AS1407" s="131"/>
      <c r="AT1407" s="131"/>
      <c r="AU1407" s="131"/>
      <c r="AV1407" s="131"/>
      <c r="AW1407" s="131"/>
      <c r="AX1407" s="131"/>
      <c r="AY1407" s="131"/>
      <c r="AZ1407" s="131"/>
      <c r="BA1407" s="131"/>
      <c r="BB1407" s="131"/>
      <c r="BC1407" s="131"/>
      <c r="BD1407" s="131"/>
      <c r="BE1407" s="131"/>
      <c r="BF1407" s="131"/>
    </row>
    <row r="1408" spans="25:58">
      <c r="Y1408" s="131"/>
      <c r="Z1408" s="131"/>
      <c r="AA1408" s="131"/>
      <c r="AB1408" s="131"/>
      <c r="AC1408" s="131"/>
      <c r="AD1408" s="131"/>
      <c r="AE1408" s="131"/>
      <c r="AF1408" s="131"/>
      <c r="AG1408" s="131"/>
      <c r="AH1408" s="131"/>
      <c r="AI1408" s="131"/>
      <c r="AJ1408" s="131"/>
      <c r="AK1408" s="131"/>
      <c r="AL1408" s="131"/>
      <c r="AM1408" s="131"/>
      <c r="AN1408" s="131"/>
      <c r="AO1408" s="131"/>
      <c r="AP1408" s="131"/>
      <c r="AQ1408" s="131"/>
      <c r="AR1408" s="131"/>
      <c r="AS1408" s="131"/>
      <c r="AT1408" s="131"/>
      <c r="AU1408" s="131"/>
      <c r="AV1408" s="131"/>
      <c r="AW1408" s="131"/>
      <c r="AX1408" s="131"/>
      <c r="AY1408" s="131"/>
      <c r="AZ1408" s="131"/>
      <c r="BA1408" s="131"/>
      <c r="BB1408" s="131"/>
      <c r="BC1408" s="131"/>
      <c r="BD1408" s="131"/>
      <c r="BE1408" s="131"/>
      <c r="BF1408" s="131"/>
    </row>
    <row r="1409" spans="25:58">
      <c r="Y1409" s="131"/>
      <c r="Z1409" s="131"/>
      <c r="AA1409" s="131"/>
      <c r="AB1409" s="131"/>
      <c r="AC1409" s="131"/>
      <c r="AD1409" s="131"/>
      <c r="AE1409" s="131"/>
      <c r="AF1409" s="131"/>
      <c r="AG1409" s="131"/>
      <c r="AH1409" s="131"/>
      <c r="AI1409" s="131"/>
      <c r="AJ1409" s="131"/>
      <c r="AK1409" s="131"/>
      <c r="AL1409" s="131"/>
      <c r="AM1409" s="131"/>
      <c r="AN1409" s="131"/>
      <c r="AO1409" s="131"/>
      <c r="AP1409" s="131"/>
      <c r="AQ1409" s="131"/>
      <c r="AR1409" s="131"/>
      <c r="AS1409" s="131"/>
      <c r="AT1409" s="131"/>
      <c r="AU1409" s="131"/>
      <c r="AV1409" s="131"/>
      <c r="AW1409" s="131"/>
      <c r="AX1409" s="131"/>
      <c r="AY1409" s="131"/>
      <c r="AZ1409" s="131"/>
      <c r="BA1409" s="131"/>
      <c r="BB1409" s="131"/>
      <c r="BC1409" s="131"/>
      <c r="BD1409" s="131"/>
      <c r="BE1409" s="131"/>
      <c r="BF1409" s="131"/>
    </row>
    <row r="1410" spans="25:58">
      <c r="Y1410" s="131"/>
      <c r="Z1410" s="131"/>
      <c r="AA1410" s="131"/>
      <c r="AB1410" s="131"/>
      <c r="AC1410" s="131"/>
      <c r="AD1410" s="131"/>
      <c r="AE1410" s="131"/>
      <c r="AF1410" s="131"/>
      <c r="AG1410" s="131"/>
      <c r="AH1410" s="131"/>
      <c r="AI1410" s="131"/>
      <c r="AJ1410" s="131"/>
      <c r="AK1410" s="131"/>
      <c r="AL1410" s="131"/>
      <c r="AM1410" s="131"/>
      <c r="AN1410" s="131"/>
      <c r="AO1410" s="131"/>
      <c r="AP1410" s="131"/>
      <c r="AQ1410" s="131"/>
      <c r="AR1410" s="131"/>
      <c r="AS1410" s="131"/>
      <c r="AT1410" s="131"/>
      <c r="AU1410" s="131"/>
      <c r="AV1410" s="131"/>
      <c r="AW1410" s="131"/>
      <c r="AX1410" s="131"/>
      <c r="AY1410" s="131"/>
      <c r="AZ1410" s="131"/>
      <c r="BA1410" s="131"/>
      <c r="BB1410" s="131"/>
      <c r="BC1410" s="131"/>
      <c r="BD1410" s="131"/>
      <c r="BE1410" s="131"/>
      <c r="BF1410" s="131"/>
    </row>
    <row r="1411" spans="25:58">
      <c r="Y1411" s="131"/>
      <c r="Z1411" s="131"/>
      <c r="AA1411" s="131"/>
      <c r="AB1411" s="131"/>
      <c r="AC1411" s="131"/>
      <c r="AD1411" s="131"/>
      <c r="AE1411" s="131"/>
      <c r="AF1411" s="131"/>
      <c r="AG1411" s="131"/>
      <c r="AH1411" s="131"/>
      <c r="AI1411" s="131"/>
      <c r="AJ1411" s="131"/>
      <c r="AK1411" s="131"/>
      <c r="AL1411" s="131"/>
      <c r="AM1411" s="131"/>
      <c r="AN1411" s="131"/>
      <c r="AO1411" s="131"/>
      <c r="AP1411" s="131"/>
      <c r="AQ1411" s="131"/>
      <c r="AR1411" s="131"/>
      <c r="AS1411" s="131"/>
      <c r="AT1411" s="131"/>
      <c r="AU1411" s="131"/>
      <c r="AV1411" s="131"/>
      <c r="AW1411" s="131"/>
      <c r="AX1411" s="131"/>
      <c r="AY1411" s="131"/>
      <c r="AZ1411" s="131"/>
      <c r="BA1411" s="131"/>
      <c r="BB1411" s="131"/>
      <c r="BC1411" s="131"/>
      <c r="BD1411" s="131"/>
      <c r="BE1411" s="131"/>
      <c r="BF1411" s="131"/>
    </row>
    <row r="1412" spans="25:58">
      <c r="Y1412" s="131"/>
      <c r="Z1412" s="131"/>
      <c r="AA1412" s="131"/>
      <c r="AB1412" s="131"/>
      <c r="AC1412" s="131"/>
      <c r="AD1412" s="131"/>
      <c r="AE1412" s="131"/>
      <c r="AF1412" s="131"/>
      <c r="AG1412" s="131"/>
      <c r="AH1412" s="131"/>
      <c r="AI1412" s="131"/>
      <c r="AJ1412" s="131"/>
      <c r="AK1412" s="131"/>
      <c r="AL1412" s="131"/>
      <c r="AM1412" s="131"/>
      <c r="AN1412" s="131"/>
      <c r="AO1412" s="131"/>
      <c r="AP1412" s="131"/>
      <c r="AQ1412" s="131"/>
      <c r="AR1412" s="131"/>
      <c r="AS1412" s="131"/>
      <c r="AT1412" s="131"/>
      <c r="AU1412" s="131"/>
      <c r="AV1412" s="131"/>
      <c r="AW1412" s="131"/>
      <c r="AX1412" s="131"/>
      <c r="AY1412" s="131"/>
      <c r="AZ1412" s="131"/>
      <c r="BA1412" s="131"/>
      <c r="BB1412" s="131"/>
      <c r="BC1412" s="131"/>
      <c r="BD1412" s="131"/>
      <c r="BE1412" s="131"/>
      <c r="BF1412" s="131"/>
    </row>
    <row r="1413" spans="25:58">
      <c r="Y1413" s="131"/>
      <c r="Z1413" s="131"/>
      <c r="AA1413" s="131"/>
      <c r="AB1413" s="131"/>
      <c r="AC1413" s="131"/>
      <c r="AD1413" s="131"/>
      <c r="AE1413" s="131"/>
      <c r="AF1413" s="131"/>
      <c r="AG1413" s="131"/>
      <c r="AH1413" s="131"/>
      <c r="AI1413" s="131"/>
      <c r="AJ1413" s="131"/>
      <c r="AK1413" s="131"/>
      <c r="AL1413" s="131"/>
      <c r="AM1413" s="131"/>
      <c r="AN1413" s="131"/>
      <c r="AO1413" s="131"/>
      <c r="AP1413" s="131"/>
      <c r="AQ1413" s="131"/>
      <c r="AR1413" s="131"/>
      <c r="AS1413" s="131"/>
      <c r="AT1413" s="131"/>
      <c r="AU1413" s="131"/>
      <c r="AV1413" s="131"/>
      <c r="AW1413" s="131"/>
      <c r="AX1413" s="131"/>
      <c r="AY1413" s="131"/>
      <c r="AZ1413" s="131"/>
      <c r="BA1413" s="131"/>
      <c r="BB1413" s="131"/>
      <c r="BC1413" s="131"/>
      <c r="BD1413" s="131"/>
      <c r="BE1413" s="131"/>
      <c r="BF1413" s="131"/>
    </row>
    <row r="1414" spans="25:58">
      <c r="Y1414" s="131"/>
      <c r="Z1414" s="131"/>
      <c r="AA1414" s="131"/>
      <c r="AB1414" s="131"/>
      <c r="AC1414" s="131"/>
      <c r="AD1414" s="131"/>
      <c r="AE1414" s="131"/>
      <c r="AF1414" s="131"/>
      <c r="AG1414" s="131"/>
      <c r="AH1414" s="131"/>
      <c r="AI1414" s="131"/>
      <c r="AJ1414" s="131"/>
      <c r="AK1414" s="131"/>
      <c r="AL1414" s="131"/>
      <c r="AM1414" s="131"/>
      <c r="AN1414" s="131"/>
      <c r="AO1414" s="131"/>
      <c r="AP1414" s="131"/>
      <c r="AQ1414" s="131"/>
      <c r="AR1414" s="131"/>
      <c r="AS1414" s="131"/>
      <c r="AT1414" s="131"/>
      <c r="AU1414" s="131"/>
      <c r="AV1414" s="131"/>
      <c r="AW1414" s="131"/>
      <c r="AX1414" s="131"/>
      <c r="AY1414" s="131"/>
      <c r="AZ1414" s="131"/>
      <c r="BA1414" s="131"/>
      <c r="BB1414" s="131"/>
      <c r="BC1414" s="131"/>
      <c r="BD1414" s="131"/>
      <c r="BE1414" s="131"/>
      <c r="BF1414" s="131"/>
    </row>
    <row r="1415" spans="25:58">
      <c r="Y1415" s="131"/>
      <c r="Z1415" s="131"/>
      <c r="AA1415" s="131"/>
      <c r="AB1415" s="131"/>
      <c r="AC1415" s="131"/>
      <c r="AD1415" s="131"/>
      <c r="AE1415" s="131"/>
      <c r="AF1415" s="131"/>
      <c r="AG1415" s="131"/>
      <c r="AH1415" s="131"/>
      <c r="AI1415" s="131"/>
      <c r="AJ1415" s="131"/>
      <c r="AK1415" s="131"/>
      <c r="AL1415" s="131"/>
      <c r="AM1415" s="131"/>
      <c r="AN1415" s="131"/>
      <c r="AO1415" s="131"/>
      <c r="AP1415" s="131"/>
      <c r="AQ1415" s="131"/>
      <c r="AR1415" s="131"/>
      <c r="AS1415" s="131"/>
      <c r="AT1415" s="131"/>
      <c r="AU1415" s="131"/>
      <c r="AV1415" s="131"/>
      <c r="AW1415" s="131"/>
      <c r="AX1415" s="131"/>
      <c r="AY1415" s="131"/>
      <c r="AZ1415" s="131"/>
      <c r="BA1415" s="131"/>
      <c r="BB1415" s="131"/>
      <c r="BC1415" s="131"/>
      <c r="BD1415" s="131"/>
      <c r="BE1415" s="131"/>
      <c r="BF1415" s="131"/>
    </row>
    <row r="1416" spans="25:58">
      <c r="Y1416" s="131"/>
      <c r="Z1416" s="131"/>
      <c r="AA1416" s="131"/>
      <c r="AB1416" s="131"/>
      <c r="AC1416" s="131"/>
      <c r="AD1416" s="131"/>
      <c r="AE1416" s="131"/>
      <c r="AF1416" s="131"/>
      <c r="AG1416" s="131"/>
      <c r="AH1416" s="131"/>
      <c r="AI1416" s="131"/>
      <c r="AJ1416" s="131"/>
      <c r="AK1416" s="131"/>
      <c r="AL1416" s="131"/>
      <c r="AM1416" s="131"/>
      <c r="AN1416" s="131"/>
      <c r="AO1416" s="131"/>
      <c r="AP1416" s="131"/>
      <c r="AQ1416" s="131"/>
      <c r="AR1416" s="131"/>
      <c r="AS1416" s="131"/>
      <c r="AT1416" s="131"/>
      <c r="AU1416" s="131"/>
      <c r="AV1416" s="131"/>
      <c r="AW1416" s="131"/>
      <c r="AX1416" s="131"/>
      <c r="AY1416" s="131"/>
      <c r="AZ1416" s="131"/>
      <c r="BA1416" s="131"/>
      <c r="BB1416" s="131"/>
      <c r="BC1416" s="131"/>
      <c r="BD1416" s="131"/>
      <c r="BE1416" s="131"/>
      <c r="BF1416" s="131"/>
    </row>
    <row r="1417" spans="25:58">
      <c r="Y1417" s="131"/>
      <c r="Z1417" s="131"/>
      <c r="AA1417" s="131"/>
      <c r="AB1417" s="131"/>
      <c r="AC1417" s="131"/>
      <c r="AD1417" s="131"/>
      <c r="AE1417" s="131"/>
      <c r="AF1417" s="131"/>
      <c r="AG1417" s="131"/>
      <c r="AH1417" s="131"/>
      <c r="AI1417" s="131"/>
      <c r="AJ1417" s="131"/>
      <c r="AK1417" s="131"/>
      <c r="AL1417" s="131"/>
      <c r="AM1417" s="131"/>
      <c r="AN1417" s="131"/>
      <c r="AO1417" s="131"/>
      <c r="AP1417" s="131"/>
      <c r="AQ1417" s="131"/>
      <c r="AR1417" s="131"/>
      <c r="AS1417" s="131"/>
      <c r="AT1417" s="131"/>
      <c r="AU1417" s="131"/>
      <c r="AV1417" s="131"/>
      <c r="AW1417" s="131"/>
      <c r="AX1417" s="131"/>
      <c r="AY1417" s="131"/>
      <c r="AZ1417" s="131"/>
      <c r="BA1417" s="131"/>
      <c r="BB1417" s="131"/>
      <c r="BC1417" s="131"/>
      <c r="BD1417" s="131"/>
      <c r="BE1417" s="131"/>
      <c r="BF1417" s="131"/>
    </row>
    <row r="1418" spans="25:58">
      <c r="Y1418" s="131"/>
      <c r="Z1418" s="131"/>
      <c r="AA1418" s="131"/>
      <c r="AB1418" s="131"/>
      <c r="AC1418" s="131"/>
      <c r="AD1418" s="131"/>
      <c r="AE1418" s="131"/>
      <c r="AF1418" s="131"/>
      <c r="AG1418" s="131"/>
      <c r="AH1418" s="131"/>
      <c r="AI1418" s="131"/>
      <c r="AJ1418" s="131"/>
      <c r="AK1418" s="131"/>
      <c r="AL1418" s="131"/>
      <c r="AM1418" s="131"/>
      <c r="AN1418" s="131"/>
      <c r="AO1418" s="131"/>
      <c r="AP1418" s="131"/>
      <c r="AQ1418" s="131"/>
      <c r="AR1418" s="131"/>
      <c r="AS1418" s="131"/>
      <c r="AT1418" s="131"/>
      <c r="AU1418" s="131"/>
      <c r="AV1418" s="131"/>
      <c r="AW1418" s="131"/>
      <c r="AX1418" s="131"/>
      <c r="AY1418" s="131"/>
      <c r="AZ1418" s="131"/>
      <c r="BA1418" s="131"/>
      <c r="BB1418" s="131"/>
      <c r="BC1418" s="131"/>
      <c r="BD1418" s="131"/>
      <c r="BE1418" s="131"/>
      <c r="BF1418" s="131"/>
    </row>
    <row r="1419" spans="25:58">
      <c r="Y1419" s="131"/>
      <c r="Z1419" s="131"/>
      <c r="AA1419" s="131"/>
      <c r="AB1419" s="131"/>
      <c r="AC1419" s="131"/>
      <c r="AD1419" s="131"/>
      <c r="AE1419" s="131"/>
      <c r="AF1419" s="131"/>
      <c r="AG1419" s="131"/>
      <c r="AH1419" s="131"/>
      <c r="AI1419" s="131"/>
      <c r="AJ1419" s="131"/>
      <c r="AK1419" s="131"/>
      <c r="AL1419" s="131"/>
      <c r="AM1419" s="131"/>
      <c r="AN1419" s="131"/>
      <c r="AO1419" s="131"/>
      <c r="AP1419" s="131"/>
      <c r="AQ1419" s="131"/>
      <c r="AR1419" s="131"/>
      <c r="AS1419" s="131"/>
      <c r="AT1419" s="131"/>
      <c r="AU1419" s="131"/>
      <c r="AV1419" s="131"/>
      <c r="AW1419" s="131"/>
      <c r="AX1419" s="131"/>
      <c r="AY1419" s="131"/>
      <c r="AZ1419" s="131"/>
      <c r="BA1419" s="131"/>
      <c r="BB1419" s="131"/>
      <c r="BC1419" s="131"/>
      <c r="BD1419" s="131"/>
      <c r="BE1419" s="131"/>
      <c r="BF1419" s="131"/>
    </row>
    <row r="1420" spans="25:58">
      <c r="Y1420" s="131"/>
      <c r="Z1420" s="131"/>
      <c r="AA1420" s="131"/>
      <c r="AB1420" s="131"/>
      <c r="AC1420" s="131"/>
      <c r="AD1420" s="131"/>
      <c r="AE1420" s="131"/>
      <c r="AF1420" s="131"/>
      <c r="AG1420" s="131"/>
      <c r="AH1420" s="131"/>
      <c r="AI1420" s="131"/>
      <c r="AJ1420" s="131"/>
      <c r="AK1420" s="131"/>
      <c r="AL1420" s="131"/>
      <c r="AM1420" s="131"/>
      <c r="AN1420" s="131"/>
      <c r="AO1420" s="131"/>
      <c r="AP1420" s="131"/>
      <c r="AQ1420" s="131"/>
      <c r="AR1420" s="131"/>
      <c r="AS1420" s="131"/>
      <c r="AT1420" s="131"/>
      <c r="AU1420" s="131"/>
      <c r="AV1420" s="131"/>
      <c r="AW1420" s="131"/>
      <c r="AX1420" s="131"/>
      <c r="AY1420" s="131"/>
      <c r="AZ1420" s="131"/>
      <c r="BA1420" s="131"/>
      <c r="BB1420" s="131"/>
      <c r="BC1420" s="131"/>
      <c r="BD1420" s="131"/>
      <c r="BE1420" s="131"/>
      <c r="BF1420" s="131"/>
    </row>
    <row r="1421" spans="25:58">
      <c r="Y1421" s="131"/>
      <c r="Z1421" s="131"/>
      <c r="AA1421" s="131"/>
      <c r="AB1421" s="131"/>
      <c r="AC1421" s="131"/>
      <c r="AD1421" s="131"/>
      <c r="AE1421" s="131"/>
      <c r="AF1421" s="131"/>
      <c r="AG1421" s="131"/>
      <c r="AH1421" s="131"/>
      <c r="AI1421" s="131"/>
      <c r="AJ1421" s="131"/>
      <c r="AK1421" s="131"/>
      <c r="AL1421" s="131"/>
      <c r="AM1421" s="131"/>
      <c r="AN1421" s="131"/>
      <c r="AO1421" s="131"/>
      <c r="AP1421" s="131"/>
      <c r="AQ1421" s="131"/>
      <c r="AR1421" s="131"/>
      <c r="AS1421" s="131"/>
      <c r="AT1421" s="131"/>
      <c r="AU1421" s="131"/>
      <c r="AV1421" s="131"/>
      <c r="AW1421" s="131"/>
      <c r="AX1421" s="131"/>
      <c r="AY1421" s="131"/>
      <c r="AZ1421" s="131"/>
      <c r="BA1421" s="131"/>
      <c r="BB1421" s="131"/>
      <c r="BC1421" s="131"/>
      <c r="BD1421" s="131"/>
      <c r="BE1421" s="131"/>
      <c r="BF1421" s="131"/>
    </row>
    <row r="1422" spans="25:58">
      <c r="Y1422" s="131"/>
      <c r="Z1422" s="131"/>
      <c r="AA1422" s="131"/>
      <c r="AB1422" s="131"/>
      <c r="AC1422" s="131"/>
      <c r="AD1422" s="131"/>
      <c r="AE1422" s="131"/>
      <c r="AF1422" s="131"/>
      <c r="AG1422" s="131"/>
      <c r="AH1422" s="131"/>
      <c r="AI1422" s="131"/>
      <c r="AJ1422" s="131"/>
      <c r="AK1422" s="131"/>
      <c r="AL1422" s="131"/>
      <c r="AM1422" s="131"/>
      <c r="AN1422" s="131"/>
      <c r="AO1422" s="131"/>
      <c r="AP1422" s="131"/>
      <c r="AQ1422" s="131"/>
      <c r="AR1422" s="131"/>
      <c r="AS1422" s="131"/>
      <c r="AT1422" s="131"/>
      <c r="AU1422" s="131"/>
      <c r="AV1422" s="131"/>
      <c r="AW1422" s="131"/>
      <c r="AX1422" s="131"/>
      <c r="AY1422" s="131"/>
      <c r="AZ1422" s="131"/>
      <c r="BA1422" s="131"/>
      <c r="BB1422" s="131"/>
      <c r="BC1422" s="131"/>
      <c r="BD1422" s="131"/>
      <c r="BE1422" s="131"/>
      <c r="BF1422" s="131"/>
    </row>
    <row r="1423" spans="25:58">
      <c r="Y1423" s="131"/>
      <c r="Z1423" s="131"/>
      <c r="AA1423" s="131"/>
      <c r="AB1423" s="131"/>
      <c r="AC1423" s="131"/>
      <c r="AD1423" s="131"/>
      <c r="AE1423" s="131"/>
      <c r="AF1423" s="131"/>
      <c r="AG1423" s="131"/>
      <c r="AH1423" s="131"/>
      <c r="AI1423" s="131"/>
      <c r="AJ1423" s="131"/>
      <c r="AK1423" s="131"/>
      <c r="AL1423" s="131"/>
      <c r="AM1423" s="131"/>
      <c r="AN1423" s="131"/>
      <c r="AO1423" s="131"/>
      <c r="AP1423" s="131"/>
      <c r="AQ1423" s="131"/>
      <c r="AR1423" s="131"/>
      <c r="AS1423" s="131"/>
      <c r="AT1423" s="131"/>
      <c r="AU1423" s="131"/>
      <c r="AV1423" s="131"/>
      <c r="AW1423" s="131"/>
      <c r="AX1423" s="131"/>
      <c r="AY1423" s="131"/>
      <c r="AZ1423" s="131"/>
      <c r="BA1423" s="131"/>
      <c r="BB1423" s="131"/>
      <c r="BC1423" s="131"/>
      <c r="BD1423" s="131"/>
      <c r="BE1423" s="131"/>
      <c r="BF1423" s="131"/>
    </row>
    <row r="1424" spans="25:58">
      <c r="Y1424" s="131"/>
      <c r="Z1424" s="131"/>
      <c r="AA1424" s="131"/>
      <c r="AB1424" s="131"/>
      <c r="AC1424" s="131"/>
      <c r="AD1424" s="131"/>
      <c r="AE1424" s="131"/>
      <c r="AF1424" s="131"/>
      <c r="AG1424" s="131"/>
      <c r="AH1424" s="131"/>
      <c r="AI1424" s="131"/>
      <c r="AJ1424" s="131"/>
      <c r="AK1424" s="131"/>
      <c r="AL1424" s="131"/>
      <c r="AM1424" s="131"/>
      <c r="AN1424" s="131"/>
      <c r="AO1424" s="131"/>
      <c r="AP1424" s="131"/>
      <c r="AQ1424" s="131"/>
      <c r="AR1424" s="131"/>
      <c r="AS1424" s="131"/>
      <c r="AT1424" s="131"/>
      <c r="AU1424" s="131"/>
      <c r="AV1424" s="131"/>
      <c r="AW1424" s="131"/>
      <c r="AX1424" s="131"/>
      <c r="AY1424" s="131"/>
      <c r="AZ1424" s="131"/>
      <c r="BA1424" s="131"/>
      <c r="BB1424" s="131"/>
      <c r="BC1424" s="131"/>
      <c r="BD1424" s="131"/>
      <c r="BE1424" s="131"/>
      <c r="BF1424" s="131"/>
    </row>
    <row r="1425" spans="25:58">
      <c r="Y1425" s="131"/>
      <c r="Z1425" s="131"/>
      <c r="AA1425" s="131"/>
      <c r="AB1425" s="131"/>
      <c r="AC1425" s="131"/>
      <c r="AD1425" s="131"/>
      <c r="AE1425" s="131"/>
      <c r="AF1425" s="131"/>
      <c r="AG1425" s="131"/>
      <c r="AH1425" s="131"/>
      <c r="AI1425" s="131"/>
      <c r="AJ1425" s="131"/>
      <c r="AK1425" s="131"/>
      <c r="AL1425" s="131"/>
      <c r="AM1425" s="131"/>
      <c r="AN1425" s="131"/>
      <c r="AO1425" s="131"/>
      <c r="AP1425" s="131"/>
      <c r="AQ1425" s="131"/>
      <c r="AR1425" s="131"/>
      <c r="AS1425" s="131"/>
      <c r="AT1425" s="131"/>
      <c r="AU1425" s="131"/>
      <c r="AV1425" s="131"/>
      <c r="AW1425" s="131"/>
      <c r="AX1425" s="131"/>
      <c r="AY1425" s="131"/>
      <c r="AZ1425" s="131"/>
      <c r="BA1425" s="131"/>
      <c r="BB1425" s="131"/>
      <c r="BC1425" s="131"/>
      <c r="BD1425" s="131"/>
      <c r="BE1425" s="131"/>
      <c r="BF1425" s="131"/>
    </row>
    <row r="1426" spans="25:58">
      <c r="Y1426" s="131"/>
      <c r="Z1426" s="131"/>
      <c r="AA1426" s="131"/>
      <c r="AB1426" s="131"/>
      <c r="AC1426" s="131"/>
      <c r="AD1426" s="131"/>
      <c r="AE1426" s="131"/>
      <c r="AF1426" s="131"/>
      <c r="AG1426" s="131"/>
      <c r="AH1426" s="131"/>
      <c r="AI1426" s="131"/>
      <c r="AJ1426" s="131"/>
      <c r="AK1426" s="131"/>
      <c r="AL1426" s="131"/>
      <c r="AM1426" s="131"/>
      <c r="AN1426" s="131"/>
      <c r="AO1426" s="131"/>
      <c r="AP1426" s="131"/>
      <c r="AQ1426" s="131"/>
      <c r="AR1426" s="131"/>
      <c r="AS1426" s="131"/>
      <c r="AT1426" s="131"/>
      <c r="AU1426" s="131"/>
      <c r="AV1426" s="131"/>
      <c r="AW1426" s="131"/>
      <c r="AX1426" s="131"/>
      <c r="AY1426" s="131"/>
      <c r="AZ1426" s="131"/>
      <c r="BA1426" s="131"/>
      <c r="BB1426" s="131"/>
      <c r="BC1426" s="131"/>
      <c r="BD1426" s="131"/>
      <c r="BE1426" s="131"/>
      <c r="BF1426" s="131"/>
    </row>
    <row r="1427" spans="25:58">
      <c r="Y1427" s="131"/>
      <c r="Z1427" s="131"/>
      <c r="AA1427" s="131"/>
      <c r="AB1427" s="131"/>
      <c r="AC1427" s="131"/>
      <c r="AD1427" s="131"/>
      <c r="AE1427" s="131"/>
      <c r="AF1427" s="131"/>
      <c r="AG1427" s="131"/>
      <c r="AH1427" s="131"/>
      <c r="AI1427" s="131"/>
      <c r="AJ1427" s="131"/>
      <c r="AK1427" s="131"/>
      <c r="AL1427" s="131"/>
      <c r="AM1427" s="131"/>
      <c r="AN1427" s="131"/>
      <c r="AO1427" s="131"/>
      <c r="AP1427" s="131"/>
      <c r="AQ1427" s="131"/>
      <c r="AR1427" s="131"/>
      <c r="AS1427" s="131"/>
      <c r="AT1427" s="131"/>
      <c r="AU1427" s="131"/>
      <c r="AV1427" s="131"/>
      <c r="AW1427" s="131"/>
      <c r="AX1427" s="131"/>
      <c r="AY1427" s="131"/>
      <c r="AZ1427" s="131"/>
      <c r="BA1427" s="131"/>
      <c r="BB1427" s="131"/>
      <c r="BC1427" s="131"/>
      <c r="BD1427" s="131"/>
      <c r="BE1427" s="131"/>
      <c r="BF1427" s="131"/>
    </row>
    <row r="1428" spans="25:58">
      <c r="Y1428" s="131"/>
      <c r="Z1428" s="131"/>
      <c r="AA1428" s="131"/>
      <c r="AB1428" s="131"/>
      <c r="AC1428" s="131"/>
      <c r="AD1428" s="131"/>
      <c r="AE1428" s="131"/>
      <c r="AF1428" s="131"/>
      <c r="AG1428" s="131"/>
      <c r="AH1428" s="131"/>
      <c r="AI1428" s="131"/>
      <c r="AJ1428" s="131"/>
      <c r="AK1428" s="131"/>
      <c r="AL1428" s="131"/>
      <c r="AM1428" s="131"/>
      <c r="AN1428" s="131"/>
      <c r="AO1428" s="131"/>
      <c r="AP1428" s="131"/>
      <c r="AQ1428" s="131"/>
      <c r="AR1428" s="131"/>
      <c r="AS1428" s="131"/>
      <c r="AT1428" s="131"/>
      <c r="AU1428" s="131"/>
      <c r="AV1428" s="131"/>
      <c r="AW1428" s="131"/>
      <c r="AX1428" s="131"/>
      <c r="AY1428" s="131"/>
      <c r="AZ1428" s="131"/>
      <c r="BA1428" s="131"/>
      <c r="BB1428" s="131"/>
      <c r="BC1428" s="131"/>
      <c r="BD1428" s="131"/>
      <c r="BE1428" s="131"/>
      <c r="BF1428" s="131"/>
    </row>
    <row r="1429" spans="25:58">
      <c r="Y1429" s="131"/>
      <c r="Z1429" s="131"/>
      <c r="AA1429" s="131"/>
      <c r="AB1429" s="131"/>
      <c r="AC1429" s="131"/>
      <c r="AD1429" s="131"/>
      <c r="AE1429" s="131"/>
      <c r="AF1429" s="131"/>
      <c r="AG1429" s="131"/>
      <c r="AH1429" s="131"/>
      <c r="AI1429" s="131"/>
      <c r="AJ1429" s="131"/>
      <c r="AK1429" s="131"/>
      <c r="AL1429" s="131"/>
      <c r="AM1429" s="131"/>
      <c r="AN1429" s="131"/>
      <c r="AO1429" s="131"/>
      <c r="AP1429" s="131"/>
      <c r="AQ1429" s="131"/>
      <c r="AR1429" s="131"/>
      <c r="AS1429" s="131"/>
      <c r="AT1429" s="131"/>
      <c r="AU1429" s="131"/>
      <c r="AV1429" s="131"/>
      <c r="AW1429" s="131"/>
      <c r="AX1429" s="131"/>
      <c r="AY1429" s="131"/>
      <c r="AZ1429" s="131"/>
      <c r="BA1429" s="131"/>
      <c r="BB1429" s="131"/>
      <c r="BC1429" s="131"/>
      <c r="BD1429" s="131"/>
      <c r="BE1429" s="131"/>
      <c r="BF1429" s="131"/>
    </row>
    <row r="1430" spans="25:58">
      <c r="Y1430" s="131"/>
      <c r="Z1430" s="131"/>
      <c r="AA1430" s="131"/>
      <c r="AB1430" s="131"/>
      <c r="AC1430" s="131"/>
      <c r="AD1430" s="131"/>
      <c r="AE1430" s="131"/>
      <c r="AF1430" s="131"/>
      <c r="AG1430" s="131"/>
      <c r="AH1430" s="131"/>
      <c r="AI1430" s="131"/>
      <c r="AJ1430" s="131"/>
      <c r="AK1430" s="131"/>
      <c r="AL1430" s="131"/>
      <c r="AM1430" s="131"/>
      <c r="AN1430" s="131"/>
      <c r="AO1430" s="131"/>
      <c r="AP1430" s="131"/>
      <c r="AQ1430" s="131"/>
      <c r="AR1430" s="131"/>
      <c r="AS1430" s="131"/>
      <c r="AT1430" s="131"/>
      <c r="AU1430" s="131"/>
      <c r="AV1430" s="131"/>
      <c r="AW1430" s="131"/>
      <c r="AX1430" s="131"/>
      <c r="AY1430" s="131"/>
      <c r="AZ1430" s="131"/>
      <c r="BA1430" s="131"/>
      <c r="BB1430" s="131"/>
      <c r="BC1430" s="131"/>
      <c r="BD1430" s="131"/>
      <c r="BE1430" s="131"/>
      <c r="BF1430" s="131"/>
    </row>
    <row r="1431" spans="25:58">
      <c r="Y1431" s="131"/>
      <c r="Z1431" s="131"/>
      <c r="AA1431" s="131"/>
      <c r="AB1431" s="131"/>
      <c r="AC1431" s="131"/>
      <c r="AD1431" s="131"/>
      <c r="AE1431" s="131"/>
      <c r="AF1431" s="131"/>
      <c r="AG1431" s="131"/>
      <c r="AH1431" s="131"/>
      <c r="AI1431" s="131"/>
      <c r="AJ1431" s="131"/>
      <c r="AK1431" s="131"/>
      <c r="AL1431" s="131"/>
      <c r="AM1431" s="131"/>
      <c r="AN1431" s="131"/>
      <c r="AO1431" s="131"/>
      <c r="AP1431" s="131"/>
      <c r="AQ1431" s="131"/>
      <c r="AR1431" s="131"/>
      <c r="AS1431" s="131"/>
      <c r="AT1431" s="131"/>
      <c r="AU1431" s="131"/>
      <c r="AV1431" s="131"/>
      <c r="AW1431" s="131"/>
      <c r="AX1431" s="131"/>
      <c r="AY1431" s="131"/>
      <c r="AZ1431" s="131"/>
      <c r="BA1431" s="131"/>
      <c r="BB1431" s="131"/>
      <c r="BC1431" s="131"/>
      <c r="BD1431" s="131"/>
      <c r="BE1431" s="131"/>
      <c r="BF1431" s="131"/>
    </row>
    <row r="1432" spans="25:58">
      <c r="Y1432" s="131"/>
      <c r="Z1432" s="131"/>
      <c r="AA1432" s="131"/>
      <c r="AB1432" s="131"/>
      <c r="AC1432" s="131"/>
      <c r="AD1432" s="131"/>
      <c r="AE1432" s="131"/>
      <c r="AF1432" s="131"/>
      <c r="AG1432" s="131"/>
      <c r="AH1432" s="131"/>
      <c r="AI1432" s="131"/>
      <c r="AJ1432" s="131"/>
      <c r="AK1432" s="131"/>
      <c r="AL1432" s="131"/>
      <c r="AM1432" s="131"/>
      <c r="AN1432" s="131"/>
      <c r="AO1432" s="131"/>
      <c r="AP1432" s="131"/>
      <c r="AQ1432" s="131"/>
      <c r="AR1432" s="131"/>
      <c r="AS1432" s="131"/>
      <c r="AT1432" s="131"/>
      <c r="AU1432" s="131"/>
      <c r="AV1432" s="131"/>
      <c r="AW1432" s="131"/>
      <c r="AX1432" s="131"/>
      <c r="AY1432" s="131"/>
      <c r="AZ1432" s="131"/>
      <c r="BA1432" s="131"/>
      <c r="BB1432" s="131"/>
      <c r="BC1432" s="131"/>
      <c r="BD1432" s="131"/>
      <c r="BE1432" s="131"/>
      <c r="BF1432" s="131"/>
    </row>
    <row r="1433" spans="25:58">
      <c r="Y1433" s="131"/>
      <c r="Z1433" s="131"/>
      <c r="AA1433" s="131"/>
      <c r="AB1433" s="131"/>
      <c r="AC1433" s="131"/>
      <c r="AD1433" s="131"/>
      <c r="AE1433" s="131"/>
      <c r="AF1433" s="131"/>
      <c r="AG1433" s="131"/>
      <c r="AH1433" s="131"/>
      <c r="AI1433" s="131"/>
      <c r="AJ1433" s="131"/>
      <c r="AK1433" s="131"/>
      <c r="AL1433" s="131"/>
      <c r="AM1433" s="131"/>
      <c r="AN1433" s="131"/>
      <c r="AO1433" s="131"/>
      <c r="AP1433" s="131"/>
      <c r="AQ1433" s="131"/>
      <c r="AR1433" s="131"/>
      <c r="AS1433" s="131"/>
      <c r="AT1433" s="131"/>
      <c r="AU1433" s="131"/>
      <c r="AV1433" s="131"/>
      <c r="AW1433" s="131"/>
      <c r="AX1433" s="131"/>
      <c r="AY1433" s="131"/>
      <c r="AZ1433" s="131"/>
      <c r="BA1433" s="131"/>
      <c r="BB1433" s="131"/>
      <c r="BC1433" s="131"/>
      <c r="BD1433" s="131"/>
      <c r="BE1433" s="131"/>
      <c r="BF1433" s="131"/>
    </row>
    <row r="1434" spans="25:58">
      <c r="Y1434" s="131"/>
      <c r="Z1434" s="131"/>
      <c r="AA1434" s="131"/>
      <c r="AB1434" s="131"/>
      <c r="AC1434" s="131"/>
      <c r="AD1434" s="131"/>
      <c r="AE1434" s="131"/>
      <c r="AF1434" s="131"/>
      <c r="AG1434" s="131"/>
      <c r="AH1434" s="131"/>
      <c r="AI1434" s="131"/>
      <c r="AJ1434" s="131"/>
      <c r="AK1434" s="131"/>
      <c r="AL1434" s="131"/>
      <c r="AM1434" s="131"/>
      <c r="AN1434" s="131"/>
      <c r="AO1434" s="131"/>
      <c r="AP1434" s="131"/>
      <c r="AQ1434" s="131"/>
      <c r="AR1434" s="131"/>
      <c r="AS1434" s="131"/>
      <c r="AT1434" s="131"/>
      <c r="AU1434" s="131"/>
      <c r="AV1434" s="131"/>
      <c r="AW1434" s="131"/>
      <c r="AX1434" s="131"/>
      <c r="AY1434" s="131"/>
      <c r="AZ1434" s="131"/>
      <c r="BA1434" s="131"/>
      <c r="BB1434" s="131"/>
      <c r="BC1434" s="131"/>
      <c r="BD1434" s="131"/>
      <c r="BE1434" s="131"/>
      <c r="BF1434" s="131"/>
    </row>
    <row r="1435" spans="25:58">
      <c r="Y1435" s="131"/>
      <c r="Z1435" s="131"/>
      <c r="AA1435" s="131"/>
      <c r="AB1435" s="131"/>
      <c r="AC1435" s="131"/>
      <c r="AD1435" s="131"/>
      <c r="AE1435" s="131"/>
      <c r="AF1435" s="131"/>
      <c r="AG1435" s="131"/>
      <c r="AH1435" s="131"/>
      <c r="AI1435" s="131"/>
      <c r="AJ1435" s="131"/>
      <c r="AK1435" s="131"/>
      <c r="AL1435" s="131"/>
      <c r="AM1435" s="131"/>
      <c r="AN1435" s="131"/>
      <c r="AO1435" s="131"/>
      <c r="AP1435" s="131"/>
      <c r="AQ1435" s="131"/>
      <c r="AR1435" s="131"/>
      <c r="AS1435" s="131"/>
      <c r="AT1435" s="131"/>
      <c r="AU1435" s="131"/>
      <c r="AV1435" s="131"/>
      <c r="AW1435" s="131"/>
      <c r="AX1435" s="131"/>
      <c r="AY1435" s="131"/>
      <c r="AZ1435" s="131"/>
      <c r="BA1435" s="131"/>
      <c r="BB1435" s="131"/>
      <c r="BC1435" s="131"/>
      <c r="BD1435" s="131"/>
      <c r="BE1435" s="131"/>
      <c r="BF1435" s="131"/>
    </row>
    <row r="1436" spans="25:58">
      <c r="Y1436" s="131"/>
      <c r="Z1436" s="131"/>
      <c r="AA1436" s="131"/>
      <c r="AB1436" s="131"/>
      <c r="AC1436" s="131"/>
      <c r="AD1436" s="131"/>
      <c r="AE1436" s="131"/>
      <c r="AF1436" s="131"/>
      <c r="AG1436" s="131"/>
      <c r="AH1436" s="131"/>
      <c r="AI1436" s="131"/>
      <c r="AJ1436" s="131"/>
      <c r="AK1436" s="131"/>
      <c r="AL1436" s="131"/>
      <c r="AM1436" s="131"/>
      <c r="AN1436" s="131"/>
      <c r="AO1436" s="131"/>
      <c r="AP1436" s="131"/>
      <c r="AQ1436" s="131"/>
      <c r="AR1436" s="131"/>
      <c r="AS1436" s="131"/>
      <c r="AT1436" s="131"/>
      <c r="AU1436" s="131"/>
      <c r="AV1436" s="131"/>
      <c r="AW1436" s="131"/>
      <c r="AX1436" s="131"/>
      <c r="AY1436" s="131"/>
      <c r="AZ1436" s="131"/>
      <c r="BA1436" s="131"/>
      <c r="BB1436" s="131"/>
      <c r="BC1436" s="131"/>
      <c r="BD1436" s="131"/>
      <c r="BE1436" s="131"/>
      <c r="BF1436" s="131"/>
    </row>
    <row r="1437" spans="25:58">
      <c r="Y1437" s="131"/>
      <c r="Z1437" s="131"/>
      <c r="AA1437" s="131"/>
      <c r="AB1437" s="131"/>
      <c r="AC1437" s="131"/>
      <c r="AD1437" s="131"/>
      <c r="AE1437" s="131"/>
      <c r="AF1437" s="131"/>
      <c r="AG1437" s="131"/>
      <c r="AH1437" s="131"/>
      <c r="AI1437" s="131"/>
      <c r="AJ1437" s="131"/>
      <c r="AK1437" s="131"/>
      <c r="AL1437" s="131"/>
      <c r="AM1437" s="131"/>
      <c r="AN1437" s="131"/>
      <c r="AO1437" s="131"/>
      <c r="AP1437" s="131"/>
      <c r="AQ1437" s="131"/>
      <c r="AR1437" s="131"/>
      <c r="AS1437" s="131"/>
      <c r="AT1437" s="131"/>
      <c r="AU1437" s="131"/>
      <c r="AV1437" s="131"/>
      <c r="AW1437" s="131"/>
      <c r="AX1437" s="131"/>
      <c r="AY1437" s="131"/>
      <c r="AZ1437" s="131"/>
      <c r="BA1437" s="131"/>
      <c r="BB1437" s="131"/>
      <c r="BC1437" s="131"/>
      <c r="BD1437" s="131"/>
      <c r="BE1437" s="131"/>
      <c r="BF1437" s="131"/>
    </row>
    <row r="1438" spans="25:58">
      <c r="Y1438" s="131"/>
      <c r="Z1438" s="131"/>
      <c r="AA1438" s="131"/>
      <c r="AB1438" s="131"/>
      <c r="AC1438" s="131"/>
      <c r="AD1438" s="131"/>
      <c r="AE1438" s="131"/>
      <c r="AF1438" s="131"/>
      <c r="AG1438" s="131"/>
      <c r="AH1438" s="131"/>
      <c r="AI1438" s="131"/>
      <c r="AJ1438" s="131"/>
      <c r="AK1438" s="131"/>
      <c r="AL1438" s="131"/>
      <c r="AM1438" s="131"/>
      <c r="AN1438" s="131"/>
      <c r="AO1438" s="131"/>
      <c r="AP1438" s="131"/>
      <c r="AQ1438" s="131"/>
      <c r="AR1438" s="131"/>
      <c r="AS1438" s="131"/>
      <c r="AT1438" s="131"/>
      <c r="AU1438" s="131"/>
      <c r="AV1438" s="131"/>
      <c r="AW1438" s="131"/>
      <c r="AX1438" s="131"/>
      <c r="AY1438" s="131"/>
      <c r="AZ1438" s="131"/>
      <c r="BA1438" s="131"/>
      <c r="BB1438" s="131"/>
      <c r="BC1438" s="131"/>
      <c r="BD1438" s="131"/>
      <c r="BE1438" s="131"/>
      <c r="BF1438" s="131"/>
    </row>
    <row r="1439" spans="25:58">
      <c r="Y1439" s="131"/>
      <c r="Z1439" s="131"/>
      <c r="AA1439" s="131"/>
      <c r="AB1439" s="131"/>
      <c r="AC1439" s="131"/>
      <c r="AD1439" s="131"/>
      <c r="AE1439" s="131"/>
      <c r="AF1439" s="131"/>
      <c r="AG1439" s="131"/>
      <c r="AH1439" s="131"/>
      <c r="AI1439" s="131"/>
      <c r="AJ1439" s="131"/>
      <c r="AK1439" s="131"/>
      <c r="AL1439" s="131"/>
      <c r="AM1439" s="131"/>
      <c r="AN1439" s="131"/>
      <c r="AO1439" s="131"/>
      <c r="AP1439" s="131"/>
      <c r="AQ1439" s="131"/>
      <c r="AR1439" s="131"/>
      <c r="AS1439" s="131"/>
      <c r="AT1439" s="131"/>
      <c r="AU1439" s="131"/>
      <c r="AV1439" s="131"/>
      <c r="AW1439" s="131"/>
      <c r="AX1439" s="131"/>
      <c r="AY1439" s="131"/>
      <c r="AZ1439" s="131"/>
      <c r="BA1439" s="131"/>
      <c r="BB1439" s="131"/>
      <c r="BC1439" s="131"/>
      <c r="BD1439" s="131"/>
      <c r="BE1439" s="131"/>
      <c r="BF1439" s="131"/>
    </row>
    <row r="1440" spans="25:58">
      <c r="Y1440" s="131"/>
      <c r="Z1440" s="131"/>
      <c r="AA1440" s="131"/>
      <c r="AB1440" s="131"/>
      <c r="AC1440" s="131"/>
      <c r="AD1440" s="131"/>
      <c r="AE1440" s="131"/>
      <c r="AF1440" s="131"/>
      <c r="AG1440" s="131"/>
      <c r="AH1440" s="131"/>
      <c r="AI1440" s="131"/>
      <c r="AJ1440" s="131"/>
      <c r="AK1440" s="131"/>
      <c r="AL1440" s="131"/>
      <c r="AM1440" s="131"/>
      <c r="AN1440" s="131"/>
      <c r="AO1440" s="131"/>
      <c r="AP1440" s="131"/>
      <c r="AQ1440" s="131"/>
      <c r="AR1440" s="131"/>
      <c r="AS1440" s="131"/>
      <c r="AT1440" s="131"/>
      <c r="AU1440" s="131"/>
      <c r="AV1440" s="131"/>
      <c r="AW1440" s="131"/>
      <c r="AX1440" s="131"/>
      <c r="AY1440" s="131"/>
      <c r="AZ1440" s="131"/>
      <c r="BA1440" s="131"/>
      <c r="BB1440" s="131"/>
      <c r="BC1440" s="131"/>
      <c r="BD1440" s="131"/>
      <c r="BE1440" s="131"/>
      <c r="BF1440" s="131"/>
    </row>
    <row r="1441" spans="25:58">
      <c r="Y1441" s="131"/>
      <c r="Z1441" s="131"/>
      <c r="AA1441" s="131"/>
      <c r="AB1441" s="131"/>
      <c r="AC1441" s="131"/>
      <c r="AD1441" s="131"/>
      <c r="AE1441" s="131"/>
      <c r="AF1441" s="131"/>
      <c r="AG1441" s="131"/>
      <c r="AH1441" s="131"/>
      <c r="AI1441" s="131"/>
      <c r="AJ1441" s="131"/>
      <c r="AK1441" s="131"/>
      <c r="AL1441" s="131"/>
      <c r="AM1441" s="131"/>
      <c r="AN1441" s="131"/>
      <c r="AO1441" s="131"/>
      <c r="AP1441" s="131"/>
      <c r="AQ1441" s="131"/>
      <c r="AR1441" s="131"/>
      <c r="AS1441" s="131"/>
      <c r="AT1441" s="131"/>
      <c r="AU1441" s="131"/>
      <c r="AV1441" s="131"/>
      <c r="AW1441" s="131"/>
      <c r="AX1441" s="131"/>
      <c r="AY1441" s="131"/>
      <c r="AZ1441" s="131"/>
      <c r="BA1441" s="131"/>
      <c r="BB1441" s="131"/>
      <c r="BC1441" s="131"/>
      <c r="BD1441" s="131"/>
      <c r="BE1441" s="131"/>
      <c r="BF1441" s="131"/>
    </row>
    <row r="1442" spans="25:58">
      <c r="Y1442" s="131"/>
      <c r="Z1442" s="131"/>
      <c r="AA1442" s="131"/>
      <c r="AB1442" s="131"/>
      <c r="AC1442" s="131"/>
      <c r="AD1442" s="131"/>
      <c r="AE1442" s="131"/>
      <c r="AF1442" s="131"/>
      <c r="AG1442" s="131"/>
      <c r="AH1442" s="131"/>
      <c r="AI1442" s="131"/>
      <c r="AJ1442" s="131"/>
      <c r="AK1442" s="131"/>
      <c r="AL1442" s="131"/>
      <c r="AM1442" s="131"/>
      <c r="AN1442" s="131"/>
      <c r="AO1442" s="131"/>
      <c r="AP1442" s="131"/>
      <c r="AQ1442" s="131"/>
      <c r="AR1442" s="131"/>
      <c r="AS1442" s="131"/>
      <c r="AT1442" s="131"/>
      <c r="AU1442" s="131"/>
      <c r="AV1442" s="131"/>
      <c r="AW1442" s="131"/>
      <c r="AX1442" s="131"/>
      <c r="AY1442" s="131"/>
      <c r="AZ1442" s="131"/>
      <c r="BA1442" s="131"/>
      <c r="BB1442" s="131"/>
      <c r="BC1442" s="131"/>
      <c r="BD1442" s="131"/>
      <c r="BE1442" s="131"/>
      <c r="BF1442" s="131"/>
    </row>
    <row r="1443" spans="25:58">
      <c r="Y1443" s="131"/>
      <c r="Z1443" s="131"/>
      <c r="AA1443" s="131"/>
      <c r="AB1443" s="131"/>
      <c r="AC1443" s="131"/>
      <c r="AD1443" s="131"/>
      <c r="AE1443" s="131"/>
      <c r="AF1443" s="131"/>
      <c r="AG1443" s="131"/>
      <c r="AH1443" s="131"/>
      <c r="AI1443" s="131"/>
      <c r="AJ1443" s="131"/>
      <c r="AK1443" s="131"/>
      <c r="AL1443" s="131"/>
      <c r="AM1443" s="131"/>
      <c r="AN1443" s="131"/>
      <c r="AO1443" s="131"/>
      <c r="AP1443" s="131"/>
      <c r="AQ1443" s="131"/>
      <c r="AR1443" s="131"/>
      <c r="AS1443" s="131"/>
      <c r="AT1443" s="131"/>
      <c r="AU1443" s="131"/>
      <c r="AV1443" s="131"/>
      <c r="AW1443" s="131"/>
      <c r="AX1443" s="131"/>
      <c r="AY1443" s="131"/>
      <c r="AZ1443" s="131"/>
      <c r="BA1443" s="131"/>
      <c r="BB1443" s="131"/>
      <c r="BC1443" s="131"/>
      <c r="BD1443" s="131"/>
      <c r="BE1443" s="131"/>
      <c r="BF1443" s="131"/>
    </row>
    <row r="1444" spans="25:58">
      <c r="Y1444" s="131"/>
      <c r="Z1444" s="131"/>
      <c r="AA1444" s="131"/>
      <c r="AB1444" s="131"/>
      <c r="AC1444" s="131"/>
      <c r="AD1444" s="131"/>
      <c r="AE1444" s="131"/>
      <c r="AF1444" s="131"/>
      <c r="AG1444" s="131"/>
      <c r="AH1444" s="131"/>
      <c r="AI1444" s="131"/>
      <c r="AJ1444" s="131"/>
      <c r="AK1444" s="131"/>
      <c r="AL1444" s="131"/>
      <c r="AM1444" s="131"/>
      <c r="AN1444" s="131"/>
      <c r="AO1444" s="131"/>
      <c r="AP1444" s="131"/>
      <c r="AQ1444" s="131"/>
      <c r="AR1444" s="131"/>
      <c r="AS1444" s="131"/>
      <c r="AT1444" s="131"/>
      <c r="AU1444" s="131"/>
      <c r="AV1444" s="131"/>
      <c r="AW1444" s="131"/>
      <c r="AX1444" s="131"/>
      <c r="AY1444" s="131"/>
      <c r="AZ1444" s="131"/>
      <c r="BA1444" s="131"/>
      <c r="BB1444" s="131"/>
      <c r="BC1444" s="131"/>
      <c r="BD1444" s="131"/>
      <c r="BE1444" s="131"/>
      <c r="BF1444" s="131"/>
    </row>
    <row r="1445" spans="25:58">
      <c r="Y1445" s="131"/>
      <c r="Z1445" s="131"/>
      <c r="AA1445" s="131"/>
      <c r="AB1445" s="131"/>
      <c r="AC1445" s="131"/>
      <c r="AD1445" s="131"/>
      <c r="AE1445" s="131"/>
      <c r="AF1445" s="131"/>
      <c r="AG1445" s="131"/>
      <c r="AH1445" s="131"/>
      <c r="AI1445" s="131"/>
      <c r="AJ1445" s="131"/>
      <c r="AK1445" s="131"/>
      <c r="AL1445" s="131"/>
      <c r="AM1445" s="131"/>
      <c r="AN1445" s="131"/>
      <c r="AO1445" s="131"/>
      <c r="AP1445" s="131"/>
      <c r="AQ1445" s="131"/>
      <c r="AR1445" s="131"/>
      <c r="AS1445" s="131"/>
      <c r="AT1445" s="131"/>
      <c r="AU1445" s="131"/>
      <c r="AV1445" s="131"/>
      <c r="AW1445" s="131"/>
      <c r="AX1445" s="131"/>
      <c r="AY1445" s="131"/>
      <c r="AZ1445" s="131"/>
      <c r="BA1445" s="131"/>
      <c r="BB1445" s="131"/>
      <c r="BC1445" s="131"/>
      <c r="BD1445" s="131"/>
      <c r="BE1445" s="131"/>
      <c r="BF1445" s="131"/>
    </row>
    <row r="1446" spans="25:58">
      <c r="Y1446" s="131"/>
      <c r="Z1446" s="131"/>
      <c r="AA1446" s="131"/>
      <c r="AB1446" s="131"/>
      <c r="AC1446" s="131"/>
      <c r="AD1446" s="131"/>
      <c r="AE1446" s="131"/>
      <c r="AF1446" s="131"/>
      <c r="AG1446" s="131"/>
      <c r="AH1446" s="131"/>
      <c r="AI1446" s="131"/>
      <c r="AJ1446" s="131"/>
      <c r="AK1446" s="131"/>
      <c r="AL1446" s="131"/>
      <c r="AM1446" s="131"/>
      <c r="AN1446" s="131"/>
      <c r="AO1446" s="131"/>
      <c r="AP1446" s="131"/>
      <c r="AQ1446" s="131"/>
      <c r="AR1446" s="131"/>
      <c r="AS1446" s="131"/>
      <c r="AT1446" s="131"/>
      <c r="AU1446" s="131"/>
      <c r="AV1446" s="131"/>
      <c r="AW1446" s="131"/>
      <c r="AX1446" s="131"/>
      <c r="AY1446" s="131"/>
      <c r="AZ1446" s="131"/>
      <c r="BA1446" s="131"/>
      <c r="BB1446" s="131"/>
      <c r="BC1446" s="131"/>
      <c r="BD1446" s="131"/>
      <c r="BE1446" s="131"/>
      <c r="BF1446" s="131"/>
    </row>
    <row r="1447" spans="25:58">
      <c r="Y1447" s="131"/>
      <c r="Z1447" s="131"/>
      <c r="AA1447" s="131"/>
      <c r="AB1447" s="131"/>
      <c r="AC1447" s="131"/>
      <c r="AD1447" s="131"/>
      <c r="AE1447" s="131"/>
      <c r="AF1447" s="131"/>
      <c r="AG1447" s="131"/>
      <c r="AH1447" s="131"/>
      <c r="AI1447" s="131"/>
      <c r="AJ1447" s="131"/>
      <c r="AK1447" s="131"/>
      <c r="AL1447" s="131"/>
      <c r="AM1447" s="131"/>
      <c r="AN1447" s="131"/>
      <c r="AO1447" s="131"/>
      <c r="AP1447" s="131"/>
      <c r="AQ1447" s="131"/>
      <c r="AR1447" s="131"/>
      <c r="AS1447" s="131"/>
      <c r="AT1447" s="131"/>
      <c r="AU1447" s="131"/>
      <c r="AV1447" s="131"/>
      <c r="AW1447" s="131"/>
      <c r="AX1447" s="131"/>
      <c r="AY1447" s="131"/>
      <c r="AZ1447" s="131"/>
      <c r="BA1447" s="131"/>
      <c r="BB1447" s="131"/>
      <c r="BC1447" s="131"/>
      <c r="BD1447" s="131"/>
      <c r="BE1447" s="131"/>
      <c r="BF1447" s="131"/>
    </row>
    <row r="1448" spans="25:58">
      <c r="Y1448" s="131"/>
      <c r="Z1448" s="131"/>
      <c r="AA1448" s="131"/>
      <c r="AB1448" s="131"/>
      <c r="AC1448" s="131"/>
      <c r="AD1448" s="131"/>
      <c r="AE1448" s="131"/>
      <c r="AF1448" s="131"/>
      <c r="AG1448" s="131"/>
      <c r="AH1448" s="131"/>
      <c r="AI1448" s="131"/>
      <c r="AJ1448" s="131"/>
      <c r="AK1448" s="131"/>
      <c r="AL1448" s="131"/>
      <c r="AM1448" s="131"/>
      <c r="AN1448" s="131"/>
      <c r="AO1448" s="131"/>
      <c r="AP1448" s="131"/>
      <c r="AQ1448" s="131"/>
      <c r="AR1448" s="131"/>
      <c r="AS1448" s="131"/>
      <c r="AT1448" s="131"/>
      <c r="AU1448" s="131"/>
      <c r="AV1448" s="131"/>
      <c r="AW1448" s="131"/>
      <c r="AX1448" s="131"/>
      <c r="AY1448" s="131"/>
      <c r="AZ1448" s="131"/>
      <c r="BA1448" s="131"/>
      <c r="BB1448" s="131"/>
      <c r="BC1448" s="131"/>
      <c r="BD1448" s="131"/>
      <c r="BE1448" s="131"/>
      <c r="BF1448" s="131"/>
    </row>
    <row r="1449" spans="25:58">
      <c r="Y1449" s="131"/>
      <c r="Z1449" s="131"/>
      <c r="AA1449" s="131"/>
      <c r="AB1449" s="131"/>
      <c r="AC1449" s="131"/>
      <c r="AD1449" s="131"/>
      <c r="AE1449" s="131"/>
      <c r="AF1449" s="131"/>
      <c r="AG1449" s="131"/>
      <c r="AH1449" s="131"/>
      <c r="AI1449" s="131"/>
      <c r="AJ1449" s="131"/>
      <c r="AK1449" s="131"/>
      <c r="AL1449" s="131"/>
      <c r="AM1449" s="131"/>
      <c r="AN1449" s="131"/>
      <c r="AO1449" s="131"/>
      <c r="AP1449" s="131"/>
      <c r="AQ1449" s="131"/>
      <c r="AR1449" s="131"/>
      <c r="AS1449" s="131"/>
      <c r="AT1449" s="131"/>
      <c r="AU1449" s="131"/>
      <c r="AV1449" s="131"/>
      <c r="AW1449" s="131"/>
      <c r="AX1449" s="131"/>
      <c r="AY1449" s="131"/>
      <c r="AZ1449" s="131"/>
      <c r="BA1449" s="131"/>
      <c r="BB1449" s="131"/>
      <c r="BC1449" s="131"/>
      <c r="BD1449" s="131"/>
      <c r="BE1449" s="131"/>
      <c r="BF1449" s="131"/>
    </row>
    <row r="1450" spans="25:58">
      <c r="Y1450" s="131"/>
      <c r="Z1450" s="131"/>
      <c r="AA1450" s="131"/>
      <c r="AB1450" s="131"/>
      <c r="AC1450" s="131"/>
      <c r="AD1450" s="131"/>
      <c r="AE1450" s="131"/>
      <c r="AF1450" s="131"/>
      <c r="AG1450" s="131"/>
      <c r="AH1450" s="131"/>
      <c r="AI1450" s="131"/>
      <c r="AJ1450" s="131"/>
      <c r="AK1450" s="131"/>
      <c r="AL1450" s="131"/>
      <c r="AM1450" s="131"/>
      <c r="AN1450" s="131"/>
      <c r="AO1450" s="131"/>
      <c r="AP1450" s="131"/>
      <c r="AQ1450" s="131"/>
      <c r="AR1450" s="131"/>
      <c r="AS1450" s="131"/>
      <c r="AT1450" s="131"/>
      <c r="AU1450" s="131"/>
      <c r="AV1450" s="131"/>
      <c r="AW1450" s="131"/>
      <c r="AX1450" s="131"/>
      <c r="AY1450" s="131"/>
      <c r="AZ1450" s="131"/>
      <c r="BA1450" s="131"/>
      <c r="BB1450" s="131"/>
      <c r="BC1450" s="131"/>
      <c r="BD1450" s="131"/>
      <c r="BE1450" s="131"/>
      <c r="BF1450" s="131"/>
    </row>
    <row r="1451" spans="25:58">
      <c r="Y1451" s="131"/>
      <c r="Z1451" s="131"/>
      <c r="AA1451" s="131"/>
      <c r="AB1451" s="131"/>
      <c r="AC1451" s="131"/>
      <c r="AD1451" s="131"/>
      <c r="AE1451" s="131"/>
      <c r="AF1451" s="131"/>
      <c r="AG1451" s="131"/>
      <c r="AH1451" s="131"/>
      <c r="AI1451" s="131"/>
      <c r="AJ1451" s="131"/>
      <c r="AK1451" s="131"/>
      <c r="AL1451" s="131"/>
      <c r="AM1451" s="131"/>
      <c r="AN1451" s="131"/>
      <c r="AO1451" s="131"/>
      <c r="AP1451" s="131"/>
      <c r="AQ1451" s="131"/>
      <c r="AR1451" s="131"/>
      <c r="AS1451" s="131"/>
      <c r="AT1451" s="131"/>
      <c r="AU1451" s="131"/>
      <c r="AV1451" s="131"/>
      <c r="AW1451" s="131"/>
      <c r="AX1451" s="131"/>
      <c r="AY1451" s="131"/>
      <c r="AZ1451" s="131"/>
      <c r="BA1451" s="131"/>
      <c r="BB1451" s="131"/>
      <c r="BC1451" s="131"/>
      <c r="BD1451" s="131"/>
      <c r="BE1451" s="131"/>
      <c r="BF1451" s="131"/>
    </row>
    <row r="1452" spans="25:58">
      <c r="Y1452" s="131"/>
      <c r="Z1452" s="131"/>
      <c r="AA1452" s="131"/>
      <c r="AB1452" s="131"/>
      <c r="AC1452" s="131"/>
      <c r="AD1452" s="131"/>
      <c r="AE1452" s="131"/>
      <c r="AF1452" s="131"/>
      <c r="AG1452" s="131"/>
      <c r="AH1452" s="131"/>
      <c r="AI1452" s="131"/>
      <c r="AJ1452" s="131"/>
      <c r="AK1452" s="131"/>
      <c r="AL1452" s="131"/>
      <c r="AM1452" s="131"/>
      <c r="AN1452" s="131"/>
      <c r="AO1452" s="131"/>
      <c r="AP1452" s="131"/>
      <c r="AQ1452" s="131"/>
      <c r="AR1452" s="131"/>
      <c r="AS1452" s="131"/>
      <c r="AT1452" s="131"/>
      <c r="AU1452" s="131"/>
      <c r="AV1452" s="131"/>
      <c r="AW1452" s="131"/>
      <c r="AX1452" s="131"/>
      <c r="AY1452" s="131"/>
      <c r="AZ1452" s="131"/>
      <c r="BA1452" s="131"/>
      <c r="BB1452" s="131"/>
      <c r="BC1452" s="131"/>
      <c r="BD1452" s="131"/>
      <c r="BE1452" s="131"/>
      <c r="BF1452" s="131"/>
    </row>
    <row r="1453" spans="25:58">
      <c r="Y1453" s="131"/>
      <c r="Z1453" s="131"/>
      <c r="AA1453" s="131"/>
      <c r="AB1453" s="131"/>
      <c r="AC1453" s="131"/>
      <c r="AD1453" s="131"/>
      <c r="AE1453" s="131"/>
      <c r="AF1453" s="131"/>
      <c r="AG1453" s="131"/>
      <c r="AH1453" s="131"/>
      <c r="AI1453" s="131"/>
      <c r="AJ1453" s="131"/>
      <c r="AK1453" s="131"/>
      <c r="AL1453" s="131"/>
      <c r="AM1453" s="131"/>
      <c r="AN1453" s="131"/>
      <c r="AO1453" s="131"/>
      <c r="AP1453" s="131"/>
      <c r="AQ1453" s="131"/>
      <c r="AR1453" s="131"/>
      <c r="AS1453" s="131"/>
      <c r="AT1453" s="131"/>
      <c r="AU1453" s="131"/>
      <c r="AV1453" s="131"/>
      <c r="AW1453" s="131"/>
      <c r="AX1453" s="131"/>
      <c r="AY1453" s="131"/>
      <c r="AZ1453" s="131"/>
      <c r="BA1453" s="131"/>
      <c r="BB1453" s="131"/>
      <c r="BC1453" s="131"/>
      <c r="BD1453" s="131"/>
      <c r="BE1453" s="131"/>
      <c r="BF1453" s="131"/>
    </row>
    <row r="1454" spans="25:58">
      <c r="Y1454" s="131"/>
      <c r="Z1454" s="131"/>
      <c r="AA1454" s="131"/>
      <c r="AB1454" s="131"/>
      <c r="AC1454" s="131"/>
      <c r="AD1454" s="131"/>
      <c r="AE1454" s="131"/>
      <c r="AF1454" s="131"/>
      <c r="AG1454" s="131"/>
      <c r="AH1454" s="131"/>
      <c r="AI1454" s="131"/>
      <c r="AJ1454" s="131"/>
      <c r="AK1454" s="131"/>
      <c r="AL1454" s="131"/>
      <c r="AM1454" s="131"/>
      <c r="AN1454" s="131"/>
      <c r="AO1454" s="131"/>
      <c r="AP1454" s="131"/>
      <c r="AQ1454" s="131"/>
      <c r="AR1454" s="131"/>
      <c r="AS1454" s="131"/>
      <c r="AT1454" s="131"/>
      <c r="AU1454" s="131"/>
      <c r="AV1454" s="131"/>
      <c r="AW1454" s="131"/>
      <c r="AX1454" s="131"/>
      <c r="AY1454" s="131"/>
      <c r="AZ1454" s="131"/>
      <c r="BA1454" s="131"/>
      <c r="BB1454" s="131"/>
      <c r="BC1454" s="131"/>
      <c r="BD1454" s="131"/>
      <c r="BE1454" s="131"/>
      <c r="BF1454" s="131"/>
    </row>
    <row r="1455" spans="25:58">
      <c r="Y1455" s="131"/>
      <c r="Z1455" s="131"/>
      <c r="AA1455" s="131"/>
      <c r="AB1455" s="131"/>
      <c r="AC1455" s="131"/>
      <c r="AD1455" s="131"/>
      <c r="AE1455" s="131"/>
      <c r="AF1455" s="131"/>
      <c r="AG1455" s="131"/>
      <c r="AH1455" s="131"/>
      <c r="AI1455" s="131"/>
      <c r="AJ1455" s="131"/>
      <c r="AK1455" s="131"/>
      <c r="AL1455" s="131"/>
      <c r="AM1455" s="131"/>
      <c r="AN1455" s="131"/>
      <c r="AO1455" s="131"/>
      <c r="AP1455" s="131"/>
      <c r="AQ1455" s="131"/>
      <c r="AR1455" s="131"/>
      <c r="AS1455" s="131"/>
      <c r="AT1455" s="131"/>
      <c r="AU1455" s="131"/>
      <c r="AV1455" s="131"/>
      <c r="AW1455" s="131"/>
      <c r="AX1455" s="131"/>
      <c r="AY1455" s="131"/>
      <c r="AZ1455" s="131"/>
      <c r="BA1455" s="131"/>
      <c r="BB1455" s="131"/>
      <c r="BC1455" s="131"/>
      <c r="BD1455" s="131"/>
      <c r="BE1455" s="131"/>
      <c r="BF1455" s="131"/>
    </row>
    <row r="1456" spans="25:58">
      <c r="Y1456" s="131"/>
      <c r="Z1456" s="131"/>
      <c r="AA1456" s="131"/>
      <c r="AB1456" s="131"/>
      <c r="AC1456" s="131"/>
      <c r="AD1456" s="131"/>
      <c r="AE1456" s="131"/>
      <c r="AF1456" s="131"/>
      <c r="AG1456" s="131"/>
      <c r="AH1456" s="131"/>
      <c r="AI1456" s="131"/>
      <c r="AJ1456" s="131"/>
      <c r="AK1456" s="131"/>
      <c r="AL1456" s="131"/>
      <c r="AM1456" s="131"/>
      <c r="AN1456" s="131"/>
      <c r="AO1456" s="131"/>
      <c r="AP1456" s="131"/>
      <c r="AQ1456" s="131"/>
      <c r="AR1456" s="131"/>
      <c r="AS1456" s="131"/>
      <c r="AT1456" s="131"/>
      <c r="AU1456" s="131"/>
      <c r="AV1456" s="131"/>
      <c r="AW1456" s="131"/>
      <c r="AX1456" s="131"/>
      <c r="AY1456" s="131"/>
      <c r="AZ1456" s="131"/>
      <c r="BA1456" s="131"/>
      <c r="BB1456" s="131"/>
      <c r="BC1456" s="131"/>
      <c r="BD1456" s="131"/>
      <c r="BE1456" s="131"/>
      <c r="BF1456" s="131"/>
    </row>
    <row r="1457" spans="25:58">
      <c r="Y1457" s="131"/>
      <c r="Z1457" s="131"/>
      <c r="AA1457" s="131"/>
      <c r="AB1457" s="131"/>
      <c r="AC1457" s="131"/>
      <c r="AD1457" s="131"/>
      <c r="AE1457" s="131"/>
      <c r="AF1457" s="131"/>
      <c r="AG1457" s="131"/>
      <c r="AH1457" s="131"/>
      <c r="AI1457" s="131"/>
      <c r="AJ1457" s="131"/>
      <c r="AK1457" s="131"/>
      <c r="AL1457" s="131"/>
      <c r="AM1457" s="131"/>
      <c r="AN1457" s="131"/>
      <c r="AO1457" s="131"/>
      <c r="AP1457" s="131"/>
      <c r="AQ1457" s="131"/>
      <c r="AR1457" s="131"/>
      <c r="AS1457" s="131"/>
      <c r="AT1457" s="131"/>
      <c r="AU1457" s="131"/>
      <c r="AV1457" s="131"/>
      <c r="AW1457" s="131"/>
      <c r="AX1457" s="131"/>
      <c r="AY1457" s="131"/>
      <c r="AZ1457" s="131"/>
      <c r="BA1457" s="131"/>
      <c r="BB1457" s="131"/>
      <c r="BC1457" s="131"/>
      <c r="BD1457" s="131"/>
      <c r="BE1457" s="131"/>
      <c r="BF1457" s="131"/>
    </row>
    <row r="1458" spans="25:58">
      <c r="Y1458" s="131"/>
      <c r="Z1458" s="131"/>
      <c r="AA1458" s="131"/>
      <c r="AB1458" s="131"/>
      <c r="AC1458" s="131"/>
      <c r="AD1458" s="131"/>
      <c r="AE1458" s="131"/>
      <c r="AF1458" s="131"/>
      <c r="AG1458" s="131"/>
      <c r="AH1458" s="131"/>
      <c r="AI1458" s="131"/>
      <c r="AJ1458" s="131"/>
      <c r="AK1458" s="131"/>
      <c r="AL1458" s="131"/>
      <c r="AM1458" s="131"/>
      <c r="AN1458" s="131"/>
      <c r="AO1458" s="131"/>
      <c r="AP1458" s="131"/>
      <c r="AQ1458" s="131"/>
      <c r="AR1458" s="131"/>
      <c r="AS1458" s="131"/>
      <c r="AT1458" s="131"/>
      <c r="AU1458" s="131"/>
      <c r="AV1458" s="131"/>
      <c r="AW1458" s="131"/>
      <c r="AX1458" s="131"/>
      <c r="AY1458" s="131"/>
      <c r="AZ1458" s="131"/>
      <c r="BA1458" s="131"/>
      <c r="BB1458" s="131"/>
      <c r="BC1458" s="131"/>
      <c r="BD1458" s="131"/>
      <c r="BE1458" s="131"/>
      <c r="BF1458" s="131"/>
    </row>
    <row r="1459" spans="25:58">
      <c r="Y1459" s="131"/>
      <c r="Z1459" s="131"/>
      <c r="AA1459" s="131"/>
      <c r="AB1459" s="131"/>
      <c r="AC1459" s="131"/>
      <c r="AD1459" s="131"/>
      <c r="AE1459" s="131"/>
      <c r="AF1459" s="131"/>
      <c r="AG1459" s="131"/>
      <c r="AH1459" s="131"/>
      <c r="AI1459" s="131"/>
      <c r="AJ1459" s="131"/>
      <c r="AK1459" s="131"/>
      <c r="AL1459" s="131"/>
      <c r="AM1459" s="131"/>
      <c r="AN1459" s="131"/>
      <c r="AO1459" s="131"/>
      <c r="AP1459" s="131"/>
      <c r="AQ1459" s="131"/>
      <c r="AR1459" s="131"/>
      <c r="AS1459" s="131"/>
      <c r="AT1459" s="131"/>
      <c r="AU1459" s="131"/>
      <c r="AV1459" s="131"/>
      <c r="AW1459" s="131"/>
      <c r="AX1459" s="131"/>
      <c r="AY1459" s="131"/>
      <c r="AZ1459" s="131"/>
      <c r="BA1459" s="131"/>
      <c r="BB1459" s="131"/>
      <c r="BC1459" s="131"/>
      <c r="BD1459" s="131"/>
      <c r="BE1459" s="131"/>
      <c r="BF1459" s="131"/>
    </row>
    <row r="1460" spans="25:58">
      <c r="Y1460" s="131"/>
      <c r="Z1460" s="131"/>
      <c r="AA1460" s="131"/>
      <c r="AB1460" s="131"/>
      <c r="AC1460" s="131"/>
      <c r="AD1460" s="131"/>
      <c r="AE1460" s="131"/>
      <c r="AF1460" s="131"/>
      <c r="AG1460" s="131"/>
      <c r="AH1460" s="131"/>
      <c r="AI1460" s="131"/>
      <c r="AJ1460" s="131"/>
      <c r="AK1460" s="131"/>
      <c r="AL1460" s="131"/>
      <c r="AM1460" s="131"/>
      <c r="AN1460" s="131"/>
      <c r="AO1460" s="131"/>
      <c r="AP1460" s="131"/>
      <c r="AQ1460" s="131"/>
      <c r="AR1460" s="131"/>
      <c r="AS1460" s="131"/>
      <c r="AT1460" s="131"/>
      <c r="AU1460" s="131"/>
      <c r="AV1460" s="131"/>
      <c r="AW1460" s="131"/>
      <c r="AX1460" s="131"/>
      <c r="AY1460" s="131"/>
      <c r="AZ1460" s="131"/>
      <c r="BA1460" s="131"/>
      <c r="BB1460" s="131"/>
      <c r="BC1460" s="131"/>
      <c r="BD1460" s="131"/>
      <c r="BE1460" s="131"/>
      <c r="BF1460" s="131"/>
    </row>
    <row r="1461" spans="25:58">
      <c r="Y1461" s="131"/>
      <c r="Z1461" s="131"/>
      <c r="AA1461" s="131"/>
      <c r="AB1461" s="131"/>
      <c r="AC1461" s="131"/>
      <c r="AD1461" s="131"/>
      <c r="AE1461" s="131"/>
      <c r="AF1461" s="131"/>
      <c r="AG1461" s="131"/>
      <c r="AH1461" s="131"/>
      <c r="AI1461" s="131"/>
      <c r="AJ1461" s="131"/>
      <c r="AK1461" s="131"/>
      <c r="AL1461" s="131"/>
      <c r="AM1461" s="131"/>
      <c r="AN1461" s="131"/>
      <c r="AO1461" s="131"/>
      <c r="AP1461" s="131"/>
      <c r="AQ1461" s="131"/>
      <c r="AR1461" s="131"/>
      <c r="AS1461" s="131"/>
      <c r="AT1461" s="131"/>
      <c r="AU1461" s="131"/>
      <c r="AV1461" s="131"/>
      <c r="AW1461" s="131"/>
      <c r="AX1461" s="131"/>
      <c r="AY1461" s="131"/>
      <c r="AZ1461" s="131"/>
      <c r="BA1461" s="131"/>
      <c r="BB1461" s="131"/>
      <c r="BC1461" s="131"/>
      <c r="BD1461" s="131"/>
      <c r="BE1461" s="131"/>
      <c r="BF1461" s="131"/>
    </row>
    <row r="1462" spans="25:58">
      <c r="Y1462" s="131"/>
      <c r="Z1462" s="131"/>
      <c r="AA1462" s="131"/>
      <c r="AB1462" s="131"/>
      <c r="AC1462" s="131"/>
      <c r="AD1462" s="131"/>
      <c r="AE1462" s="131"/>
      <c r="AF1462" s="131"/>
      <c r="AG1462" s="131"/>
      <c r="AH1462" s="131"/>
      <c r="AI1462" s="131"/>
      <c r="AJ1462" s="131"/>
      <c r="AK1462" s="131"/>
      <c r="AL1462" s="131"/>
      <c r="AM1462" s="131"/>
      <c r="AN1462" s="131"/>
      <c r="AO1462" s="131"/>
      <c r="AP1462" s="131"/>
      <c r="AQ1462" s="131"/>
      <c r="AR1462" s="131"/>
      <c r="AS1462" s="131"/>
      <c r="AT1462" s="131"/>
      <c r="AU1462" s="131"/>
      <c r="AV1462" s="131"/>
      <c r="AW1462" s="131"/>
      <c r="AX1462" s="131"/>
      <c r="AY1462" s="131"/>
      <c r="AZ1462" s="131"/>
      <c r="BA1462" s="131"/>
      <c r="BB1462" s="131"/>
      <c r="BC1462" s="131"/>
      <c r="BD1462" s="131"/>
      <c r="BE1462" s="131"/>
      <c r="BF1462" s="131"/>
    </row>
    <row r="1463" spans="25:58">
      <c r="Y1463" s="131"/>
      <c r="Z1463" s="131"/>
      <c r="AA1463" s="131"/>
      <c r="AB1463" s="131"/>
      <c r="AC1463" s="131"/>
      <c r="AD1463" s="131"/>
      <c r="AE1463" s="131"/>
      <c r="AF1463" s="131"/>
      <c r="AG1463" s="131"/>
      <c r="AH1463" s="131"/>
      <c r="AI1463" s="131"/>
      <c r="AJ1463" s="131"/>
      <c r="AK1463" s="131"/>
      <c r="AL1463" s="131"/>
      <c r="AM1463" s="131"/>
      <c r="AN1463" s="131"/>
      <c r="AO1463" s="131"/>
      <c r="AP1463" s="131"/>
      <c r="AQ1463" s="131"/>
      <c r="AR1463" s="131"/>
      <c r="AS1463" s="131"/>
      <c r="AT1463" s="131"/>
      <c r="AU1463" s="131"/>
      <c r="AV1463" s="131"/>
      <c r="AW1463" s="131"/>
      <c r="AX1463" s="131"/>
      <c r="AY1463" s="131"/>
      <c r="AZ1463" s="131"/>
      <c r="BA1463" s="131"/>
      <c r="BB1463" s="131"/>
      <c r="BC1463" s="131"/>
      <c r="BD1463" s="131"/>
      <c r="BE1463" s="131"/>
      <c r="BF1463" s="131"/>
    </row>
    <row r="1464" spans="25:58">
      <c r="Y1464" s="131"/>
      <c r="Z1464" s="131"/>
      <c r="AA1464" s="131"/>
      <c r="AB1464" s="131"/>
      <c r="AC1464" s="131"/>
      <c r="AD1464" s="131"/>
      <c r="AE1464" s="131"/>
      <c r="AF1464" s="131"/>
      <c r="AG1464" s="131"/>
      <c r="AH1464" s="131"/>
      <c r="AI1464" s="131"/>
      <c r="AJ1464" s="131"/>
      <c r="AK1464" s="131"/>
      <c r="AL1464" s="131"/>
      <c r="AM1464" s="131"/>
      <c r="AN1464" s="131"/>
      <c r="AO1464" s="131"/>
      <c r="AP1464" s="131"/>
      <c r="AQ1464" s="131"/>
      <c r="AR1464" s="131"/>
      <c r="AS1464" s="131"/>
      <c r="AT1464" s="131"/>
      <c r="AU1464" s="131"/>
      <c r="AV1464" s="131"/>
      <c r="AW1464" s="131"/>
      <c r="AX1464" s="131"/>
      <c r="AY1464" s="131"/>
      <c r="AZ1464" s="131"/>
      <c r="BA1464" s="131"/>
      <c r="BB1464" s="131"/>
      <c r="BC1464" s="131"/>
      <c r="BD1464" s="131"/>
      <c r="BE1464" s="131"/>
      <c r="BF1464" s="131"/>
    </row>
    <row r="1465" spans="25:58">
      <c r="Y1465" s="131"/>
      <c r="Z1465" s="131"/>
      <c r="AA1465" s="131"/>
      <c r="AB1465" s="131"/>
      <c r="AC1465" s="131"/>
      <c r="AD1465" s="131"/>
      <c r="AE1465" s="131"/>
      <c r="AF1465" s="131"/>
      <c r="AG1465" s="131"/>
      <c r="AH1465" s="131"/>
      <c r="AI1465" s="131"/>
      <c r="AJ1465" s="131"/>
      <c r="AK1465" s="131"/>
      <c r="AL1465" s="131"/>
      <c r="AM1465" s="131"/>
      <c r="AN1465" s="131"/>
      <c r="AO1465" s="131"/>
      <c r="AP1465" s="131"/>
      <c r="AQ1465" s="131"/>
      <c r="AR1465" s="131"/>
      <c r="AS1465" s="131"/>
      <c r="AT1465" s="131"/>
      <c r="AU1465" s="131"/>
      <c r="AV1465" s="131"/>
      <c r="AW1465" s="131"/>
      <c r="AX1465" s="131"/>
      <c r="AY1465" s="131"/>
      <c r="AZ1465" s="131"/>
      <c r="BA1465" s="131"/>
      <c r="BB1465" s="131"/>
      <c r="BC1465" s="131"/>
      <c r="BD1465" s="131"/>
      <c r="BE1465" s="131"/>
      <c r="BF1465" s="131"/>
    </row>
    <row r="1466" spans="25:58">
      <c r="Y1466" s="131"/>
      <c r="Z1466" s="131"/>
      <c r="AA1466" s="131"/>
      <c r="AB1466" s="131"/>
      <c r="AC1466" s="131"/>
      <c r="AD1466" s="131"/>
      <c r="AE1466" s="131"/>
      <c r="AF1466" s="131"/>
      <c r="AG1466" s="131"/>
      <c r="AH1466" s="131"/>
      <c r="AI1466" s="131"/>
      <c r="AJ1466" s="131"/>
      <c r="AK1466" s="131"/>
      <c r="AL1466" s="131"/>
      <c r="AM1466" s="131"/>
      <c r="AN1466" s="131"/>
      <c r="AO1466" s="131"/>
      <c r="AP1466" s="131"/>
      <c r="AQ1466" s="131"/>
      <c r="AR1466" s="131"/>
      <c r="AS1466" s="131"/>
      <c r="AT1466" s="131"/>
      <c r="AU1466" s="131"/>
      <c r="AV1466" s="131"/>
      <c r="AW1466" s="131"/>
      <c r="AX1466" s="131"/>
      <c r="AY1466" s="131"/>
      <c r="AZ1466" s="131"/>
      <c r="BA1466" s="131"/>
      <c r="BB1466" s="131"/>
      <c r="BC1466" s="131"/>
      <c r="BD1466" s="131"/>
      <c r="BE1466" s="131"/>
      <c r="BF1466" s="131"/>
    </row>
    <row r="1467" spans="25:58">
      <c r="Y1467" s="131"/>
      <c r="Z1467" s="131"/>
      <c r="AA1467" s="131"/>
      <c r="AB1467" s="131"/>
      <c r="AC1467" s="131"/>
      <c r="AD1467" s="131"/>
      <c r="AE1467" s="131"/>
      <c r="AF1467" s="131"/>
      <c r="AG1467" s="131"/>
      <c r="AH1467" s="131"/>
      <c r="AI1467" s="131"/>
      <c r="AJ1467" s="131"/>
      <c r="AK1467" s="131"/>
      <c r="AL1467" s="131"/>
      <c r="AM1467" s="131"/>
      <c r="AN1467" s="131"/>
      <c r="AO1467" s="131"/>
      <c r="AP1467" s="131"/>
      <c r="AQ1467" s="131"/>
      <c r="AR1467" s="131"/>
      <c r="AS1467" s="131"/>
      <c r="AT1467" s="131"/>
      <c r="AU1467" s="131"/>
      <c r="AV1467" s="131"/>
      <c r="AW1467" s="131"/>
      <c r="AX1467" s="131"/>
      <c r="AY1467" s="131"/>
      <c r="AZ1467" s="131"/>
      <c r="BA1467" s="131"/>
      <c r="BB1467" s="131"/>
      <c r="BC1467" s="131"/>
      <c r="BD1467" s="131"/>
      <c r="BE1467" s="131"/>
      <c r="BF1467" s="131"/>
    </row>
    <row r="1468" spans="25:58">
      <c r="Y1468" s="131"/>
      <c r="Z1468" s="131"/>
      <c r="AA1468" s="131"/>
      <c r="AB1468" s="131"/>
      <c r="AC1468" s="131"/>
      <c r="AD1468" s="131"/>
      <c r="AE1468" s="131"/>
      <c r="AF1468" s="131"/>
      <c r="AG1468" s="131"/>
      <c r="AH1468" s="131"/>
      <c r="AI1468" s="131"/>
      <c r="AJ1468" s="131"/>
      <c r="AK1468" s="131"/>
      <c r="AL1468" s="131"/>
      <c r="AM1468" s="131"/>
      <c r="AN1468" s="131"/>
      <c r="AO1468" s="131"/>
      <c r="AP1468" s="131"/>
      <c r="AQ1468" s="131"/>
      <c r="AR1468" s="131"/>
      <c r="AS1468" s="131"/>
      <c r="AT1468" s="131"/>
      <c r="AU1468" s="131"/>
      <c r="AV1468" s="131"/>
      <c r="AW1468" s="131"/>
      <c r="AX1468" s="131"/>
      <c r="AY1468" s="131"/>
      <c r="AZ1468" s="131"/>
      <c r="BA1468" s="131"/>
      <c r="BB1468" s="131"/>
      <c r="BC1468" s="131"/>
      <c r="BD1468" s="131"/>
      <c r="BE1468" s="131"/>
      <c r="BF1468" s="131"/>
    </row>
    <row r="1469" spans="25:58">
      <c r="Y1469" s="131"/>
      <c r="Z1469" s="131"/>
      <c r="AA1469" s="131"/>
      <c r="AB1469" s="131"/>
      <c r="AC1469" s="131"/>
      <c r="AD1469" s="131"/>
      <c r="AE1469" s="131"/>
      <c r="AF1469" s="131"/>
      <c r="AG1469" s="131"/>
      <c r="AH1469" s="131"/>
      <c r="AI1469" s="131"/>
      <c r="AJ1469" s="131"/>
      <c r="AK1469" s="131"/>
      <c r="AL1469" s="131"/>
      <c r="AM1469" s="131"/>
      <c r="AN1469" s="131"/>
      <c r="AO1469" s="131"/>
      <c r="AP1469" s="131"/>
      <c r="AQ1469" s="131"/>
      <c r="AR1469" s="131"/>
      <c r="AS1469" s="131"/>
      <c r="AT1469" s="131"/>
      <c r="AU1469" s="131"/>
      <c r="AV1469" s="131"/>
      <c r="AW1469" s="131"/>
      <c r="AX1469" s="131"/>
      <c r="AY1469" s="131"/>
      <c r="AZ1469" s="131"/>
      <c r="BA1469" s="131"/>
      <c r="BB1469" s="131"/>
      <c r="BC1469" s="131"/>
      <c r="BD1469" s="131"/>
      <c r="BE1469" s="131"/>
      <c r="BF1469" s="131"/>
    </row>
    <row r="1470" spans="25:58">
      <c r="Y1470" s="131"/>
      <c r="Z1470" s="131"/>
      <c r="AA1470" s="131"/>
      <c r="AB1470" s="131"/>
      <c r="AC1470" s="131"/>
      <c r="AD1470" s="131"/>
      <c r="AE1470" s="131"/>
      <c r="AF1470" s="131"/>
      <c r="AG1470" s="131"/>
      <c r="AH1470" s="131"/>
      <c r="AI1470" s="131"/>
      <c r="AJ1470" s="131"/>
      <c r="AK1470" s="131"/>
      <c r="AL1470" s="131"/>
      <c r="AM1470" s="131"/>
      <c r="AN1470" s="131"/>
      <c r="AO1470" s="131"/>
      <c r="AP1470" s="131"/>
      <c r="AQ1470" s="131"/>
      <c r="AR1470" s="131"/>
      <c r="AS1470" s="131"/>
      <c r="AT1470" s="131"/>
      <c r="AU1470" s="131"/>
      <c r="AV1470" s="131"/>
      <c r="AW1470" s="131"/>
      <c r="AX1470" s="131"/>
      <c r="AY1470" s="131"/>
      <c r="AZ1470" s="131"/>
      <c r="BA1470" s="131"/>
      <c r="BB1470" s="131"/>
      <c r="BC1470" s="131"/>
      <c r="BD1470" s="131"/>
      <c r="BE1470" s="131"/>
      <c r="BF1470" s="131"/>
    </row>
    <row r="1471" spans="25:58">
      <c r="Y1471" s="131"/>
      <c r="Z1471" s="131"/>
      <c r="AA1471" s="131"/>
      <c r="AB1471" s="131"/>
      <c r="AC1471" s="131"/>
      <c r="AD1471" s="131"/>
      <c r="AE1471" s="131"/>
      <c r="AF1471" s="131"/>
      <c r="AG1471" s="131"/>
      <c r="AH1471" s="131"/>
      <c r="AI1471" s="131"/>
      <c r="AJ1471" s="131"/>
      <c r="AK1471" s="131"/>
      <c r="AL1471" s="131"/>
      <c r="AM1471" s="131"/>
      <c r="AN1471" s="131"/>
      <c r="AO1471" s="131"/>
      <c r="AP1471" s="131"/>
      <c r="AQ1471" s="131"/>
      <c r="AR1471" s="131"/>
      <c r="AS1471" s="131"/>
      <c r="AT1471" s="131"/>
      <c r="AU1471" s="131"/>
      <c r="AV1471" s="131"/>
      <c r="AW1471" s="131"/>
      <c r="AX1471" s="131"/>
      <c r="AY1471" s="131"/>
      <c r="AZ1471" s="131"/>
      <c r="BA1471" s="131"/>
      <c r="BB1471" s="131"/>
      <c r="BC1471" s="131"/>
      <c r="BD1471" s="131"/>
      <c r="BE1471" s="131"/>
      <c r="BF1471" s="131"/>
    </row>
    <row r="1472" spans="25:58">
      <c r="Y1472" s="131"/>
      <c r="Z1472" s="131"/>
      <c r="AA1472" s="131"/>
      <c r="AB1472" s="131"/>
      <c r="AC1472" s="131"/>
      <c r="AD1472" s="131"/>
      <c r="AE1472" s="131"/>
      <c r="AF1472" s="131"/>
      <c r="AG1472" s="131"/>
      <c r="AH1472" s="131"/>
      <c r="AI1472" s="131"/>
      <c r="AJ1472" s="131"/>
      <c r="AK1472" s="131"/>
      <c r="AL1472" s="131"/>
      <c r="AM1472" s="131"/>
      <c r="AN1472" s="131"/>
      <c r="AO1472" s="131"/>
      <c r="AP1472" s="131"/>
      <c r="AQ1472" s="131"/>
      <c r="AR1472" s="131"/>
      <c r="AS1472" s="131"/>
      <c r="AT1472" s="131"/>
      <c r="AU1472" s="131"/>
      <c r="AV1472" s="131"/>
      <c r="AW1472" s="131"/>
      <c r="AX1472" s="131"/>
      <c r="AY1472" s="131"/>
      <c r="AZ1472" s="131"/>
      <c r="BA1472" s="131"/>
      <c r="BB1472" s="131"/>
      <c r="BC1472" s="131"/>
      <c r="BD1472" s="131"/>
      <c r="BE1472" s="131"/>
      <c r="BF1472" s="131"/>
    </row>
    <row r="1473" spans="25:58">
      <c r="Y1473" s="131"/>
      <c r="Z1473" s="131"/>
      <c r="AA1473" s="131"/>
      <c r="AB1473" s="131"/>
      <c r="AC1473" s="131"/>
      <c r="AD1473" s="131"/>
      <c r="AE1473" s="131"/>
      <c r="AF1473" s="131"/>
      <c r="AG1473" s="131"/>
      <c r="AH1473" s="131"/>
      <c r="AI1473" s="131"/>
      <c r="AJ1473" s="131"/>
      <c r="AK1473" s="131"/>
      <c r="AL1473" s="131"/>
      <c r="AM1473" s="131"/>
      <c r="AN1473" s="131"/>
      <c r="AO1473" s="131"/>
      <c r="AP1473" s="131"/>
      <c r="AQ1473" s="131"/>
      <c r="AR1473" s="131"/>
      <c r="AS1473" s="131"/>
      <c r="AT1473" s="131"/>
      <c r="AU1473" s="131"/>
      <c r="AV1473" s="131"/>
      <c r="AW1473" s="131"/>
      <c r="AX1473" s="131"/>
      <c r="AY1473" s="131"/>
      <c r="AZ1473" s="131"/>
      <c r="BA1473" s="131"/>
      <c r="BB1473" s="131"/>
      <c r="BC1473" s="131"/>
      <c r="BD1473" s="131"/>
      <c r="BE1473" s="131"/>
      <c r="BF1473" s="131"/>
    </row>
    <row r="1474" spans="25:58">
      <c r="Y1474" s="131"/>
      <c r="Z1474" s="131"/>
      <c r="AA1474" s="131"/>
      <c r="AB1474" s="131"/>
      <c r="AC1474" s="131"/>
      <c r="AD1474" s="131"/>
      <c r="AE1474" s="131"/>
      <c r="AF1474" s="131"/>
      <c r="AG1474" s="131"/>
      <c r="AH1474" s="131"/>
      <c r="AI1474" s="131"/>
      <c r="AJ1474" s="131"/>
      <c r="AK1474" s="131"/>
      <c r="AL1474" s="131"/>
      <c r="AM1474" s="131"/>
      <c r="AN1474" s="131"/>
      <c r="AO1474" s="131"/>
      <c r="AP1474" s="131"/>
      <c r="AQ1474" s="131"/>
      <c r="AR1474" s="131"/>
      <c r="AS1474" s="131"/>
      <c r="AT1474" s="131"/>
      <c r="AU1474" s="131"/>
      <c r="AV1474" s="131"/>
      <c r="AW1474" s="131"/>
      <c r="AX1474" s="131"/>
      <c r="AY1474" s="131"/>
      <c r="AZ1474" s="131"/>
      <c r="BA1474" s="131"/>
      <c r="BB1474" s="131"/>
      <c r="BC1474" s="131"/>
      <c r="BD1474" s="131"/>
      <c r="BE1474" s="131"/>
      <c r="BF1474" s="131"/>
    </row>
    <row r="1475" spans="25:58">
      <c r="Y1475" s="131"/>
      <c r="Z1475" s="131"/>
      <c r="AA1475" s="131"/>
      <c r="AB1475" s="131"/>
      <c r="AC1475" s="131"/>
      <c r="AD1475" s="131"/>
      <c r="AE1475" s="131"/>
      <c r="AF1475" s="131"/>
      <c r="AG1475" s="131"/>
      <c r="AH1475" s="131"/>
      <c r="AI1475" s="131"/>
      <c r="AJ1475" s="131"/>
      <c r="AK1475" s="131"/>
      <c r="AL1475" s="131"/>
      <c r="AM1475" s="131"/>
      <c r="AN1475" s="131"/>
      <c r="AO1475" s="131"/>
      <c r="AP1475" s="131"/>
      <c r="AQ1475" s="131"/>
      <c r="AR1475" s="131"/>
      <c r="AS1475" s="131"/>
      <c r="AT1475" s="131"/>
      <c r="AU1475" s="131"/>
      <c r="AV1475" s="131"/>
      <c r="AW1475" s="131"/>
      <c r="AX1475" s="131"/>
      <c r="AY1475" s="131"/>
      <c r="AZ1475" s="131"/>
      <c r="BA1475" s="131"/>
      <c r="BB1475" s="131"/>
      <c r="BC1475" s="131"/>
      <c r="BD1475" s="131"/>
      <c r="BE1475" s="131"/>
      <c r="BF1475" s="131"/>
    </row>
    <row r="1476" spans="25:58">
      <c r="Y1476" s="131"/>
      <c r="Z1476" s="131"/>
      <c r="AA1476" s="131"/>
      <c r="AB1476" s="131"/>
      <c r="AC1476" s="131"/>
      <c r="AD1476" s="131"/>
      <c r="AE1476" s="131"/>
      <c r="AF1476" s="131"/>
      <c r="AG1476" s="131"/>
      <c r="AH1476" s="131"/>
      <c r="AI1476" s="131"/>
      <c r="AJ1476" s="131"/>
      <c r="AK1476" s="131"/>
      <c r="AL1476" s="131"/>
      <c r="AM1476" s="131"/>
      <c r="AN1476" s="131"/>
      <c r="AO1476" s="131"/>
      <c r="AP1476" s="131"/>
      <c r="AQ1476" s="131"/>
      <c r="AR1476" s="131"/>
      <c r="AS1476" s="131"/>
      <c r="AT1476" s="131"/>
      <c r="AU1476" s="131"/>
      <c r="AV1476" s="131"/>
      <c r="AW1476" s="131"/>
      <c r="AX1476" s="131"/>
      <c r="AY1476" s="131"/>
      <c r="AZ1476" s="131"/>
      <c r="BA1476" s="131"/>
      <c r="BB1476" s="131"/>
      <c r="BC1476" s="131"/>
      <c r="BD1476" s="131"/>
      <c r="BE1476" s="131"/>
      <c r="BF1476" s="131"/>
    </row>
    <row r="1477" spans="25:58">
      <c r="Y1477" s="131"/>
      <c r="Z1477" s="131"/>
      <c r="AA1477" s="131"/>
      <c r="AB1477" s="131"/>
      <c r="AC1477" s="131"/>
      <c r="AD1477" s="131"/>
      <c r="AE1477" s="131"/>
      <c r="AF1477" s="131"/>
      <c r="AG1477" s="131"/>
      <c r="AH1477" s="131"/>
      <c r="AI1477" s="131"/>
      <c r="AJ1477" s="131"/>
      <c r="AK1477" s="131"/>
      <c r="AL1477" s="131"/>
      <c r="AM1477" s="131"/>
      <c r="AN1477" s="131"/>
      <c r="AO1477" s="131"/>
      <c r="AP1477" s="131"/>
      <c r="AQ1477" s="131"/>
      <c r="AR1477" s="131"/>
      <c r="AS1477" s="131"/>
      <c r="AT1477" s="131"/>
      <c r="AU1477" s="131"/>
      <c r="AV1477" s="131"/>
      <c r="AW1477" s="131"/>
      <c r="AX1477" s="131"/>
      <c r="AY1477" s="131"/>
      <c r="AZ1477" s="131"/>
      <c r="BA1477" s="131"/>
      <c r="BB1477" s="131"/>
      <c r="BC1477" s="131"/>
      <c r="BD1477" s="131"/>
      <c r="BE1477" s="131"/>
      <c r="BF1477" s="131"/>
    </row>
    <row r="1478" spans="25:58">
      <c r="Y1478" s="131"/>
      <c r="Z1478" s="131"/>
      <c r="AA1478" s="131"/>
      <c r="AB1478" s="131"/>
      <c r="AC1478" s="131"/>
      <c r="AD1478" s="131"/>
      <c r="AE1478" s="131"/>
      <c r="AF1478" s="131"/>
      <c r="AG1478" s="131"/>
      <c r="AH1478" s="131"/>
      <c r="AI1478" s="131"/>
      <c r="AJ1478" s="131"/>
      <c r="AK1478" s="131"/>
      <c r="AL1478" s="131"/>
      <c r="AM1478" s="131"/>
      <c r="AN1478" s="131"/>
      <c r="AO1478" s="131"/>
      <c r="AP1478" s="131"/>
      <c r="AQ1478" s="131"/>
      <c r="AR1478" s="131"/>
      <c r="AS1478" s="131"/>
      <c r="AT1478" s="131"/>
      <c r="AU1478" s="131"/>
      <c r="AV1478" s="131"/>
      <c r="AW1478" s="131"/>
      <c r="AX1478" s="131"/>
      <c r="AY1478" s="131"/>
      <c r="AZ1478" s="131"/>
      <c r="BA1478" s="131"/>
      <c r="BB1478" s="131"/>
      <c r="BC1478" s="131"/>
      <c r="BD1478" s="131"/>
      <c r="BE1478" s="131"/>
      <c r="BF1478" s="131"/>
    </row>
    <row r="1479" spans="25:58">
      <c r="Y1479" s="131"/>
      <c r="Z1479" s="131"/>
      <c r="AA1479" s="131"/>
      <c r="AB1479" s="131"/>
      <c r="AC1479" s="131"/>
      <c r="AD1479" s="131"/>
      <c r="AE1479" s="131"/>
      <c r="AF1479" s="131"/>
      <c r="AG1479" s="131"/>
      <c r="AH1479" s="131"/>
      <c r="AI1479" s="131"/>
      <c r="AJ1479" s="131"/>
      <c r="AK1479" s="131"/>
      <c r="AL1479" s="131"/>
      <c r="AM1479" s="131"/>
      <c r="AN1479" s="131"/>
      <c r="AO1479" s="131"/>
      <c r="AP1479" s="131"/>
      <c r="AQ1479" s="131"/>
      <c r="AR1479" s="131"/>
      <c r="AS1479" s="131"/>
      <c r="AT1479" s="131"/>
      <c r="AU1479" s="131"/>
      <c r="AV1479" s="131"/>
      <c r="AW1479" s="131"/>
      <c r="AX1479" s="131"/>
      <c r="AY1479" s="131"/>
      <c r="AZ1479" s="131"/>
      <c r="BA1479" s="131"/>
      <c r="BB1479" s="131"/>
      <c r="BC1479" s="131"/>
      <c r="BD1479" s="131"/>
      <c r="BE1479" s="131"/>
      <c r="BF1479" s="131"/>
    </row>
    <row r="1480" spans="25:58">
      <c r="Y1480" s="131"/>
      <c r="Z1480" s="131"/>
      <c r="AA1480" s="131"/>
      <c r="AB1480" s="131"/>
      <c r="AC1480" s="131"/>
      <c r="AD1480" s="131"/>
      <c r="AE1480" s="131"/>
      <c r="AF1480" s="131"/>
      <c r="AG1480" s="131"/>
      <c r="AH1480" s="131"/>
      <c r="AI1480" s="131"/>
      <c r="AJ1480" s="131"/>
      <c r="AK1480" s="131"/>
      <c r="AL1480" s="131"/>
      <c r="AM1480" s="131"/>
      <c r="AN1480" s="131"/>
      <c r="AO1480" s="131"/>
      <c r="AP1480" s="131"/>
      <c r="AQ1480" s="131"/>
      <c r="AR1480" s="131"/>
      <c r="AS1480" s="131"/>
      <c r="AT1480" s="131"/>
      <c r="AU1480" s="131"/>
      <c r="AV1480" s="131"/>
      <c r="AW1480" s="131"/>
      <c r="AX1480" s="131"/>
      <c r="AY1480" s="131"/>
      <c r="AZ1480" s="131"/>
      <c r="BA1480" s="131"/>
      <c r="BB1480" s="131"/>
      <c r="BC1480" s="131"/>
      <c r="BD1480" s="131"/>
      <c r="BE1480" s="131"/>
      <c r="BF1480" s="131"/>
    </row>
    <row r="1481" spans="25:58">
      <c r="Y1481" s="131"/>
      <c r="Z1481" s="131"/>
      <c r="AA1481" s="131"/>
      <c r="AB1481" s="131"/>
      <c r="AC1481" s="131"/>
      <c r="AD1481" s="131"/>
      <c r="AE1481" s="131"/>
      <c r="AF1481" s="131"/>
      <c r="AG1481" s="131"/>
      <c r="AH1481" s="131"/>
      <c r="AI1481" s="131"/>
      <c r="AJ1481" s="131"/>
      <c r="AK1481" s="131"/>
      <c r="AL1481" s="131"/>
      <c r="AM1481" s="131"/>
      <c r="AN1481" s="131"/>
      <c r="AO1481" s="131"/>
      <c r="AP1481" s="131"/>
      <c r="AQ1481" s="131"/>
      <c r="AR1481" s="131"/>
      <c r="AS1481" s="131"/>
      <c r="AT1481" s="131"/>
      <c r="AU1481" s="131"/>
      <c r="AV1481" s="131"/>
      <c r="AW1481" s="131"/>
      <c r="AX1481" s="131"/>
      <c r="AY1481" s="131"/>
      <c r="AZ1481" s="131"/>
      <c r="BA1481" s="131"/>
      <c r="BB1481" s="131"/>
      <c r="BC1481" s="131"/>
      <c r="BD1481" s="131"/>
      <c r="BE1481" s="131"/>
      <c r="BF1481" s="131"/>
    </row>
    <row r="1482" spans="25:58">
      <c r="Y1482" s="131"/>
      <c r="Z1482" s="131"/>
      <c r="AA1482" s="131"/>
      <c r="AB1482" s="131"/>
      <c r="AC1482" s="131"/>
      <c r="AD1482" s="131"/>
      <c r="AE1482" s="131"/>
      <c r="AF1482" s="131"/>
      <c r="AG1482" s="131"/>
      <c r="AH1482" s="131"/>
      <c r="AI1482" s="131"/>
      <c r="AJ1482" s="131"/>
      <c r="AK1482" s="131"/>
      <c r="AL1482" s="131"/>
      <c r="AM1482" s="131"/>
      <c r="AN1482" s="131"/>
      <c r="AO1482" s="131"/>
      <c r="AP1482" s="131"/>
      <c r="AQ1482" s="131"/>
      <c r="AR1482" s="131"/>
      <c r="AS1482" s="131"/>
      <c r="AT1482" s="131"/>
      <c r="AU1482" s="131"/>
      <c r="AV1482" s="131"/>
      <c r="AW1482" s="131"/>
      <c r="AX1482" s="131"/>
      <c r="AY1482" s="131"/>
      <c r="AZ1482" s="131"/>
      <c r="BA1482" s="131"/>
      <c r="BB1482" s="131"/>
      <c r="BC1482" s="131"/>
      <c r="BD1482" s="131"/>
      <c r="BE1482" s="131"/>
      <c r="BF1482" s="131"/>
    </row>
    <row r="1483" spans="25:58">
      <c r="Y1483" s="131"/>
      <c r="Z1483" s="131"/>
      <c r="AA1483" s="131"/>
      <c r="AB1483" s="131"/>
      <c r="AC1483" s="131"/>
      <c r="AD1483" s="131"/>
      <c r="AE1483" s="131"/>
      <c r="AF1483" s="131"/>
      <c r="AG1483" s="131"/>
      <c r="AH1483" s="131"/>
      <c r="AI1483" s="131"/>
      <c r="AJ1483" s="131"/>
      <c r="AK1483" s="131"/>
      <c r="AL1483" s="131"/>
      <c r="AM1483" s="131"/>
      <c r="AN1483" s="131"/>
      <c r="AO1483" s="131"/>
      <c r="AP1483" s="131"/>
      <c r="AQ1483" s="131"/>
      <c r="AR1483" s="131"/>
      <c r="AS1483" s="131"/>
      <c r="AT1483" s="131"/>
      <c r="AU1483" s="131"/>
      <c r="AV1483" s="131"/>
      <c r="AW1483" s="131"/>
      <c r="AX1483" s="131"/>
      <c r="AY1483" s="131"/>
      <c r="AZ1483" s="131"/>
      <c r="BA1483" s="131"/>
      <c r="BB1483" s="131"/>
      <c r="BC1483" s="131"/>
      <c r="BD1483" s="131"/>
      <c r="BE1483" s="131"/>
      <c r="BF1483" s="131"/>
    </row>
    <row r="1484" spans="25:58">
      <c r="Y1484" s="131"/>
      <c r="Z1484" s="131"/>
      <c r="AA1484" s="131"/>
      <c r="AB1484" s="131"/>
      <c r="AC1484" s="131"/>
      <c r="AD1484" s="131"/>
      <c r="AE1484" s="131"/>
      <c r="AF1484" s="131"/>
      <c r="AG1484" s="131"/>
      <c r="AH1484" s="131"/>
      <c r="AI1484" s="131"/>
      <c r="AJ1484" s="131"/>
      <c r="AK1484" s="131"/>
      <c r="AL1484" s="131"/>
      <c r="AM1484" s="131"/>
      <c r="AN1484" s="131"/>
      <c r="AO1484" s="131"/>
      <c r="AP1484" s="131"/>
      <c r="AQ1484" s="131"/>
      <c r="AR1484" s="131"/>
      <c r="AS1484" s="131"/>
      <c r="AT1484" s="131"/>
      <c r="AU1484" s="131"/>
      <c r="AV1484" s="131"/>
      <c r="AW1484" s="131"/>
      <c r="AX1484" s="131"/>
      <c r="AY1484" s="131"/>
      <c r="AZ1484" s="131"/>
      <c r="BA1484" s="131"/>
      <c r="BB1484" s="131"/>
      <c r="BC1484" s="131"/>
      <c r="BD1484" s="131"/>
      <c r="BE1484" s="131"/>
      <c r="BF1484" s="131"/>
    </row>
    <row r="1485" spans="25:58">
      <c r="Y1485" s="131"/>
      <c r="Z1485" s="131"/>
      <c r="AA1485" s="131"/>
      <c r="AB1485" s="131"/>
      <c r="AC1485" s="131"/>
      <c r="AD1485" s="131"/>
      <c r="AE1485" s="131"/>
      <c r="AF1485" s="131"/>
      <c r="AG1485" s="131"/>
      <c r="AH1485" s="131"/>
      <c r="AI1485" s="131"/>
      <c r="AJ1485" s="131"/>
      <c r="AK1485" s="131"/>
      <c r="AL1485" s="131"/>
      <c r="AM1485" s="131"/>
      <c r="AN1485" s="131"/>
      <c r="AO1485" s="131"/>
      <c r="AP1485" s="131"/>
      <c r="AQ1485" s="131"/>
      <c r="AR1485" s="131"/>
      <c r="AS1485" s="131"/>
      <c r="AT1485" s="131"/>
      <c r="AU1485" s="131"/>
      <c r="AV1485" s="131"/>
      <c r="AW1485" s="131"/>
      <c r="AX1485" s="131"/>
      <c r="AY1485" s="131"/>
      <c r="AZ1485" s="131"/>
      <c r="BA1485" s="131"/>
      <c r="BB1485" s="131"/>
      <c r="BC1485" s="131"/>
      <c r="BD1485" s="131"/>
      <c r="BE1485" s="131"/>
      <c r="BF1485" s="131"/>
    </row>
    <row r="1486" spans="25:58">
      <c r="Y1486" s="131"/>
      <c r="Z1486" s="131"/>
      <c r="AA1486" s="131"/>
      <c r="AB1486" s="131"/>
      <c r="AC1486" s="131"/>
      <c r="AD1486" s="131"/>
      <c r="AE1486" s="131"/>
      <c r="AF1486" s="131"/>
      <c r="AG1486" s="131"/>
      <c r="AH1486" s="131"/>
      <c r="AI1486" s="131"/>
      <c r="AJ1486" s="131"/>
      <c r="AK1486" s="131"/>
      <c r="AL1486" s="131"/>
      <c r="AM1486" s="131"/>
      <c r="AN1486" s="131"/>
      <c r="AO1486" s="131"/>
      <c r="AP1486" s="131"/>
      <c r="AQ1486" s="131"/>
      <c r="AR1486" s="131"/>
      <c r="AS1486" s="131"/>
      <c r="AT1486" s="131"/>
      <c r="AU1486" s="131"/>
      <c r="AV1486" s="131"/>
      <c r="AW1486" s="131"/>
      <c r="AX1486" s="131"/>
      <c r="AY1486" s="131"/>
      <c r="AZ1486" s="131"/>
      <c r="BA1486" s="131"/>
      <c r="BB1486" s="131"/>
      <c r="BC1486" s="131"/>
      <c r="BD1486" s="131"/>
      <c r="BE1486" s="131"/>
      <c r="BF1486" s="131"/>
    </row>
    <row r="1487" spans="25:58">
      <c r="Y1487" s="131"/>
      <c r="Z1487" s="131"/>
      <c r="AA1487" s="131"/>
      <c r="AB1487" s="131"/>
      <c r="AC1487" s="131"/>
      <c r="AD1487" s="131"/>
      <c r="AE1487" s="131"/>
      <c r="AF1487" s="131"/>
      <c r="AG1487" s="131"/>
      <c r="AH1487" s="131"/>
      <c r="AI1487" s="131"/>
      <c r="AJ1487" s="131"/>
      <c r="AK1487" s="131"/>
      <c r="AL1487" s="131"/>
      <c r="AM1487" s="131"/>
      <c r="AN1487" s="131"/>
      <c r="AO1487" s="131"/>
      <c r="AP1487" s="131"/>
      <c r="AQ1487" s="131"/>
      <c r="AR1487" s="131"/>
      <c r="AS1487" s="131"/>
      <c r="AT1487" s="131"/>
      <c r="AU1487" s="131"/>
      <c r="AV1487" s="131"/>
      <c r="AW1487" s="131"/>
      <c r="AX1487" s="131"/>
      <c r="AY1487" s="131"/>
      <c r="AZ1487" s="131"/>
      <c r="BA1487" s="131"/>
      <c r="BB1487" s="131"/>
      <c r="BC1487" s="131"/>
      <c r="BD1487" s="131"/>
      <c r="BE1487" s="131"/>
      <c r="BF1487" s="131"/>
    </row>
    <row r="1488" spans="25:58">
      <c r="Y1488" s="131"/>
      <c r="Z1488" s="131"/>
      <c r="AA1488" s="131"/>
      <c r="AB1488" s="131"/>
      <c r="AC1488" s="131"/>
      <c r="AD1488" s="131"/>
      <c r="AE1488" s="131"/>
      <c r="AF1488" s="131"/>
      <c r="AG1488" s="131"/>
      <c r="AH1488" s="131"/>
      <c r="AI1488" s="131"/>
      <c r="AJ1488" s="131"/>
      <c r="AK1488" s="131"/>
      <c r="AL1488" s="131"/>
      <c r="AM1488" s="131"/>
      <c r="AN1488" s="131"/>
      <c r="AO1488" s="131"/>
      <c r="AP1488" s="131"/>
      <c r="AQ1488" s="131"/>
      <c r="AR1488" s="131"/>
      <c r="AS1488" s="131"/>
      <c r="AT1488" s="131"/>
      <c r="AU1488" s="131"/>
      <c r="AV1488" s="131"/>
      <c r="AW1488" s="131"/>
      <c r="AX1488" s="131"/>
      <c r="AY1488" s="131"/>
      <c r="AZ1488" s="131"/>
      <c r="BA1488" s="131"/>
      <c r="BB1488" s="131"/>
      <c r="BC1488" s="131"/>
      <c r="BD1488" s="131"/>
      <c r="BE1488" s="131"/>
      <c r="BF1488" s="131"/>
    </row>
    <row r="1489" spans="25:58">
      <c r="Y1489" s="131"/>
      <c r="Z1489" s="131"/>
      <c r="AA1489" s="131"/>
      <c r="AB1489" s="131"/>
      <c r="AC1489" s="131"/>
      <c r="AD1489" s="131"/>
      <c r="AE1489" s="131"/>
      <c r="AF1489" s="131"/>
      <c r="AG1489" s="131"/>
      <c r="AH1489" s="131"/>
      <c r="AI1489" s="131"/>
      <c r="AJ1489" s="131"/>
      <c r="AK1489" s="131"/>
      <c r="AL1489" s="131"/>
      <c r="AM1489" s="131"/>
      <c r="AN1489" s="131"/>
      <c r="AO1489" s="131"/>
      <c r="AP1489" s="131"/>
      <c r="AQ1489" s="131"/>
      <c r="AR1489" s="131"/>
      <c r="AS1489" s="131"/>
      <c r="AT1489" s="131"/>
      <c r="AU1489" s="131"/>
      <c r="AV1489" s="131"/>
      <c r="AW1489" s="131"/>
      <c r="AX1489" s="131"/>
      <c r="AY1489" s="131"/>
      <c r="AZ1489" s="131"/>
      <c r="BA1489" s="131"/>
      <c r="BB1489" s="131"/>
      <c r="BC1489" s="131"/>
      <c r="BD1489" s="131"/>
      <c r="BE1489" s="131"/>
      <c r="BF1489" s="131"/>
    </row>
    <row r="1490" spans="25:58">
      <c r="Y1490" s="131"/>
      <c r="Z1490" s="131"/>
      <c r="AA1490" s="131"/>
      <c r="AB1490" s="131"/>
      <c r="AC1490" s="131"/>
      <c r="AD1490" s="131"/>
      <c r="AE1490" s="131"/>
      <c r="AF1490" s="131"/>
      <c r="AG1490" s="131"/>
      <c r="AH1490" s="131"/>
      <c r="AI1490" s="131"/>
      <c r="AJ1490" s="131"/>
      <c r="AK1490" s="131"/>
      <c r="AL1490" s="131"/>
      <c r="AM1490" s="131"/>
      <c r="AN1490" s="131"/>
      <c r="AO1490" s="131"/>
      <c r="AP1490" s="131"/>
      <c r="AQ1490" s="131"/>
      <c r="AR1490" s="131"/>
      <c r="AS1490" s="131"/>
      <c r="AT1490" s="131"/>
      <c r="AU1490" s="131"/>
      <c r="AV1490" s="131"/>
      <c r="AW1490" s="131"/>
      <c r="AX1490" s="131"/>
      <c r="AY1490" s="131"/>
      <c r="AZ1490" s="131"/>
      <c r="BA1490" s="131"/>
      <c r="BB1490" s="131"/>
      <c r="BC1490" s="131"/>
      <c r="BD1490" s="131"/>
      <c r="BE1490" s="131"/>
      <c r="BF1490" s="131"/>
    </row>
    <row r="1491" spans="25:58">
      <c r="Y1491" s="131"/>
      <c r="Z1491" s="131"/>
      <c r="AA1491" s="131"/>
      <c r="AB1491" s="131"/>
      <c r="AC1491" s="131"/>
      <c r="AD1491" s="131"/>
      <c r="AE1491" s="131"/>
      <c r="AF1491" s="131"/>
      <c r="AG1491" s="131"/>
      <c r="AH1491" s="131"/>
      <c r="AI1491" s="131"/>
      <c r="AJ1491" s="131"/>
      <c r="AK1491" s="131"/>
      <c r="AL1491" s="131"/>
      <c r="AM1491" s="131"/>
      <c r="AN1491" s="131"/>
      <c r="AO1491" s="131"/>
      <c r="AP1491" s="131"/>
      <c r="AQ1491" s="131"/>
      <c r="AR1491" s="131"/>
      <c r="AS1491" s="131"/>
      <c r="AT1491" s="131"/>
      <c r="AU1491" s="131"/>
      <c r="AV1491" s="131"/>
      <c r="AW1491" s="131"/>
      <c r="AX1491" s="131"/>
      <c r="AY1491" s="131"/>
      <c r="AZ1491" s="131"/>
      <c r="BA1491" s="131"/>
      <c r="BB1491" s="131"/>
      <c r="BC1491" s="131"/>
      <c r="BD1491" s="131"/>
      <c r="BE1491" s="131"/>
      <c r="BF1491" s="131"/>
    </row>
    <row r="1492" spans="25:58">
      <c r="Y1492" s="131"/>
      <c r="Z1492" s="131"/>
      <c r="AA1492" s="131"/>
      <c r="AB1492" s="131"/>
      <c r="AC1492" s="131"/>
      <c r="AD1492" s="131"/>
      <c r="AE1492" s="131"/>
      <c r="AF1492" s="131"/>
      <c r="AG1492" s="131"/>
      <c r="AH1492" s="131"/>
      <c r="AI1492" s="131"/>
      <c r="AJ1492" s="131"/>
      <c r="AK1492" s="131"/>
      <c r="AL1492" s="131"/>
      <c r="AM1492" s="131"/>
      <c r="AN1492" s="131"/>
      <c r="AO1492" s="131"/>
      <c r="AP1492" s="131"/>
      <c r="AQ1492" s="131"/>
      <c r="AR1492" s="131"/>
      <c r="AS1492" s="131"/>
      <c r="AT1492" s="131"/>
      <c r="AU1492" s="131"/>
      <c r="AV1492" s="131"/>
      <c r="AW1492" s="131"/>
      <c r="AX1492" s="131"/>
      <c r="AY1492" s="131"/>
      <c r="AZ1492" s="131"/>
      <c r="BA1492" s="131"/>
      <c r="BB1492" s="131"/>
      <c r="BC1492" s="131"/>
      <c r="BD1492" s="131"/>
      <c r="BE1492" s="131"/>
      <c r="BF1492" s="131"/>
    </row>
    <row r="1493" spans="25:58">
      <c r="Y1493" s="131"/>
      <c r="Z1493" s="131"/>
      <c r="AA1493" s="131"/>
      <c r="AB1493" s="131"/>
      <c r="AC1493" s="131"/>
      <c r="AD1493" s="131"/>
      <c r="AE1493" s="131"/>
      <c r="AF1493" s="131"/>
      <c r="AG1493" s="131"/>
      <c r="AH1493" s="131"/>
      <c r="AI1493" s="131"/>
      <c r="AJ1493" s="131"/>
      <c r="AK1493" s="131"/>
      <c r="AL1493" s="131"/>
      <c r="AM1493" s="131"/>
      <c r="AN1493" s="131"/>
      <c r="AO1493" s="131"/>
      <c r="AP1493" s="131"/>
      <c r="AQ1493" s="131"/>
      <c r="AR1493" s="131"/>
      <c r="AS1493" s="131"/>
      <c r="AT1493" s="131"/>
      <c r="AU1493" s="131"/>
      <c r="AV1493" s="131"/>
      <c r="AW1493" s="131"/>
      <c r="AX1493" s="131"/>
      <c r="AY1493" s="131"/>
      <c r="AZ1493" s="131"/>
      <c r="BA1493" s="131"/>
      <c r="BB1493" s="131"/>
      <c r="BC1493" s="131"/>
      <c r="BD1493" s="131"/>
      <c r="BE1493" s="131"/>
      <c r="BF1493" s="131"/>
    </row>
    <row r="1494" spans="25:58">
      <c r="Y1494" s="131"/>
      <c r="Z1494" s="131"/>
      <c r="AA1494" s="131"/>
      <c r="AB1494" s="131"/>
      <c r="AC1494" s="131"/>
      <c r="AD1494" s="131"/>
      <c r="AE1494" s="131"/>
      <c r="AF1494" s="131"/>
      <c r="AG1494" s="131"/>
      <c r="AH1494" s="131"/>
      <c r="AI1494" s="131"/>
      <c r="AJ1494" s="131"/>
      <c r="AK1494" s="131"/>
      <c r="AL1494" s="131"/>
      <c r="AM1494" s="131"/>
      <c r="AN1494" s="131"/>
      <c r="AO1494" s="131"/>
      <c r="AP1494" s="131"/>
      <c r="AQ1494" s="131"/>
      <c r="AR1494" s="131"/>
      <c r="AS1494" s="131"/>
      <c r="AT1494" s="131"/>
      <c r="AU1494" s="131"/>
      <c r="AV1494" s="131"/>
      <c r="AW1494" s="131"/>
      <c r="AX1494" s="131"/>
      <c r="AY1494" s="131"/>
      <c r="AZ1494" s="131"/>
      <c r="BA1494" s="131"/>
      <c r="BB1494" s="131"/>
      <c r="BC1494" s="131"/>
      <c r="BD1494" s="131"/>
      <c r="BE1494" s="131"/>
      <c r="BF1494" s="131"/>
    </row>
    <row r="1495" spans="25:58">
      <c r="Y1495" s="131"/>
      <c r="Z1495" s="131"/>
      <c r="AA1495" s="131"/>
      <c r="AB1495" s="131"/>
      <c r="AC1495" s="131"/>
      <c r="AD1495" s="131"/>
      <c r="AE1495" s="131"/>
      <c r="AF1495" s="131"/>
      <c r="AG1495" s="131"/>
      <c r="AH1495" s="131"/>
      <c r="AI1495" s="131"/>
      <c r="AJ1495" s="131"/>
      <c r="AK1495" s="131"/>
      <c r="AL1495" s="131"/>
      <c r="AM1495" s="131"/>
      <c r="AN1495" s="131"/>
      <c r="AO1495" s="131"/>
      <c r="AP1495" s="131"/>
      <c r="AQ1495" s="131"/>
      <c r="AR1495" s="131"/>
      <c r="AS1495" s="131"/>
      <c r="AT1495" s="131"/>
      <c r="AU1495" s="131"/>
      <c r="AV1495" s="131"/>
      <c r="AW1495" s="131"/>
      <c r="AX1495" s="131"/>
      <c r="AY1495" s="131"/>
      <c r="AZ1495" s="131"/>
      <c r="BA1495" s="131"/>
      <c r="BB1495" s="131"/>
      <c r="BC1495" s="131"/>
      <c r="BD1495" s="131"/>
      <c r="BE1495" s="131"/>
      <c r="BF1495" s="131"/>
    </row>
    <row r="1496" spans="25:58">
      <c r="Y1496" s="131"/>
      <c r="Z1496" s="131"/>
      <c r="AA1496" s="131"/>
      <c r="AB1496" s="131"/>
      <c r="AC1496" s="131"/>
      <c r="AD1496" s="131"/>
      <c r="AE1496" s="131"/>
      <c r="AF1496" s="131"/>
      <c r="AG1496" s="131"/>
      <c r="AH1496" s="131"/>
      <c r="AI1496" s="131"/>
      <c r="AJ1496" s="131"/>
      <c r="AK1496" s="131"/>
      <c r="AL1496" s="131"/>
      <c r="AM1496" s="131"/>
      <c r="AN1496" s="131"/>
      <c r="AO1496" s="131"/>
      <c r="AP1496" s="131"/>
      <c r="AQ1496" s="131"/>
      <c r="AR1496" s="131"/>
      <c r="AS1496" s="131"/>
      <c r="AT1496" s="131"/>
      <c r="AU1496" s="131"/>
      <c r="AV1496" s="131"/>
      <c r="AW1496" s="131"/>
      <c r="AX1496" s="131"/>
      <c r="AY1496" s="131"/>
      <c r="AZ1496" s="131"/>
      <c r="BA1496" s="131"/>
      <c r="BB1496" s="131"/>
      <c r="BC1496" s="131"/>
      <c r="BD1496" s="131"/>
      <c r="BE1496" s="131"/>
      <c r="BF1496" s="131"/>
    </row>
    <row r="1497" spans="25:58">
      <c r="Y1497" s="131"/>
      <c r="Z1497" s="131"/>
      <c r="AA1497" s="131"/>
      <c r="AB1497" s="131"/>
      <c r="AC1497" s="131"/>
      <c r="AD1497" s="131"/>
      <c r="AE1497" s="131"/>
      <c r="AF1497" s="131"/>
      <c r="AG1497" s="131"/>
      <c r="AH1497" s="131"/>
      <c r="AI1497" s="131"/>
      <c r="AJ1497" s="131"/>
      <c r="AK1497" s="131"/>
      <c r="AL1497" s="131"/>
      <c r="AM1497" s="131"/>
      <c r="AN1497" s="131"/>
      <c r="AO1497" s="131"/>
      <c r="AP1497" s="131"/>
      <c r="AQ1497" s="131"/>
      <c r="AR1497" s="131"/>
      <c r="AS1497" s="131"/>
      <c r="AT1497" s="131"/>
      <c r="AU1497" s="131"/>
      <c r="AV1497" s="131"/>
      <c r="AW1497" s="131"/>
      <c r="AX1497" s="131"/>
      <c r="AY1497" s="131"/>
      <c r="AZ1497" s="131"/>
      <c r="BA1497" s="131"/>
      <c r="BB1497" s="131"/>
      <c r="BC1497" s="131"/>
      <c r="BD1497" s="131"/>
      <c r="BE1497" s="131"/>
      <c r="BF1497" s="131"/>
    </row>
    <row r="1498" spans="25:58">
      <c r="Y1498" s="131"/>
      <c r="Z1498" s="131"/>
      <c r="AA1498" s="131"/>
      <c r="AB1498" s="131"/>
      <c r="AC1498" s="131"/>
      <c r="AD1498" s="131"/>
      <c r="AE1498" s="131"/>
      <c r="AF1498" s="131"/>
      <c r="AG1498" s="131"/>
      <c r="AH1498" s="131"/>
      <c r="AI1498" s="131"/>
      <c r="AJ1498" s="131"/>
      <c r="AK1498" s="131"/>
      <c r="AL1498" s="131"/>
      <c r="AM1498" s="131"/>
      <c r="AN1498" s="131"/>
      <c r="AO1498" s="131"/>
      <c r="AP1498" s="131"/>
      <c r="AQ1498" s="131"/>
      <c r="AR1498" s="131"/>
      <c r="AS1498" s="131"/>
      <c r="AT1498" s="131"/>
      <c r="AU1498" s="131"/>
      <c r="AV1498" s="131"/>
      <c r="AW1498" s="131"/>
      <c r="AX1498" s="131"/>
      <c r="AY1498" s="131"/>
      <c r="AZ1498" s="131"/>
      <c r="BA1498" s="131"/>
      <c r="BB1498" s="131"/>
      <c r="BC1498" s="131"/>
      <c r="BD1498" s="131"/>
      <c r="BE1498" s="131"/>
      <c r="BF1498" s="131"/>
    </row>
    <row r="1499" spans="25:58">
      <c r="Y1499" s="131"/>
      <c r="Z1499" s="131"/>
      <c r="AA1499" s="131"/>
      <c r="AB1499" s="131"/>
      <c r="AC1499" s="131"/>
      <c r="AD1499" s="131"/>
      <c r="AE1499" s="131"/>
      <c r="AF1499" s="131"/>
      <c r="AG1499" s="131"/>
      <c r="AH1499" s="131"/>
      <c r="AI1499" s="131"/>
      <c r="AJ1499" s="131"/>
      <c r="AK1499" s="131"/>
      <c r="AL1499" s="131"/>
      <c r="AM1499" s="131"/>
      <c r="AN1499" s="131"/>
      <c r="AO1499" s="131"/>
      <c r="AP1499" s="131"/>
      <c r="AQ1499" s="131"/>
      <c r="AR1499" s="131"/>
      <c r="AS1499" s="131"/>
      <c r="AT1499" s="131"/>
      <c r="AU1499" s="131"/>
      <c r="AV1499" s="131"/>
      <c r="AW1499" s="131"/>
      <c r="AX1499" s="131"/>
      <c r="AY1499" s="131"/>
      <c r="AZ1499" s="131"/>
      <c r="BA1499" s="131"/>
      <c r="BB1499" s="131"/>
      <c r="BC1499" s="131"/>
      <c r="BD1499" s="131"/>
      <c r="BE1499" s="131"/>
      <c r="BF1499" s="131"/>
    </row>
    <row r="1500" spans="25:58">
      <c r="Y1500" s="131"/>
      <c r="Z1500" s="131"/>
      <c r="AA1500" s="131"/>
      <c r="AB1500" s="131"/>
      <c r="AC1500" s="131"/>
      <c r="AD1500" s="131"/>
      <c r="AE1500" s="131"/>
      <c r="AF1500" s="131"/>
      <c r="AG1500" s="131"/>
      <c r="AH1500" s="131"/>
      <c r="AI1500" s="131"/>
      <c r="AJ1500" s="131"/>
      <c r="AK1500" s="131"/>
      <c r="AL1500" s="131"/>
      <c r="AM1500" s="131"/>
      <c r="AN1500" s="131"/>
      <c r="AO1500" s="131"/>
      <c r="AP1500" s="131"/>
      <c r="AQ1500" s="131"/>
      <c r="AR1500" s="131"/>
      <c r="AS1500" s="131"/>
      <c r="AT1500" s="131"/>
      <c r="AU1500" s="131"/>
      <c r="AV1500" s="131"/>
      <c r="AW1500" s="131"/>
      <c r="AX1500" s="131"/>
      <c r="AY1500" s="131"/>
      <c r="AZ1500" s="131"/>
      <c r="BA1500" s="131"/>
      <c r="BB1500" s="131"/>
      <c r="BC1500" s="131"/>
      <c r="BD1500" s="131"/>
      <c r="BE1500" s="131"/>
      <c r="BF1500" s="131"/>
    </row>
    <row r="1501" spans="25:58">
      <c r="Y1501" s="131"/>
      <c r="Z1501" s="131"/>
      <c r="AA1501" s="131"/>
      <c r="AB1501" s="131"/>
      <c r="AC1501" s="131"/>
      <c r="AD1501" s="131"/>
      <c r="AE1501" s="131"/>
      <c r="AF1501" s="131"/>
      <c r="AG1501" s="131"/>
      <c r="AH1501" s="131"/>
      <c r="AI1501" s="131"/>
      <c r="AJ1501" s="131"/>
      <c r="AK1501" s="131"/>
      <c r="AL1501" s="131"/>
      <c r="AM1501" s="131"/>
      <c r="AN1501" s="131"/>
      <c r="AO1501" s="131"/>
      <c r="AP1501" s="131"/>
      <c r="AQ1501" s="131"/>
      <c r="AR1501" s="131"/>
      <c r="AS1501" s="131"/>
      <c r="AT1501" s="131"/>
      <c r="AU1501" s="131"/>
      <c r="AV1501" s="131"/>
      <c r="AW1501" s="131"/>
      <c r="AX1501" s="131"/>
      <c r="AY1501" s="131"/>
      <c r="AZ1501" s="131"/>
      <c r="BA1501" s="131"/>
      <c r="BB1501" s="131"/>
      <c r="BC1501" s="131"/>
      <c r="BD1501" s="131"/>
      <c r="BE1501" s="131"/>
      <c r="BF1501" s="131"/>
    </row>
    <row r="1502" spans="25:58">
      <c r="Y1502" s="131"/>
      <c r="Z1502" s="131"/>
      <c r="AA1502" s="131"/>
      <c r="AB1502" s="131"/>
      <c r="AC1502" s="131"/>
      <c r="AD1502" s="131"/>
      <c r="AE1502" s="131"/>
      <c r="AF1502" s="131"/>
      <c r="AG1502" s="131"/>
      <c r="AH1502" s="131"/>
      <c r="AI1502" s="131"/>
      <c r="AJ1502" s="131"/>
      <c r="AK1502" s="131"/>
      <c r="AL1502" s="131"/>
      <c r="AM1502" s="131"/>
      <c r="AN1502" s="131"/>
      <c r="AO1502" s="131"/>
      <c r="AP1502" s="131"/>
      <c r="AQ1502" s="131"/>
      <c r="AR1502" s="131"/>
      <c r="AS1502" s="131"/>
      <c r="AT1502" s="131"/>
      <c r="AU1502" s="131"/>
      <c r="AV1502" s="131"/>
      <c r="AW1502" s="131"/>
      <c r="AX1502" s="131"/>
      <c r="AY1502" s="131"/>
      <c r="AZ1502" s="131"/>
      <c r="BA1502" s="131"/>
      <c r="BB1502" s="131"/>
      <c r="BC1502" s="131"/>
      <c r="BD1502" s="131"/>
      <c r="BE1502" s="131"/>
      <c r="BF1502" s="131"/>
    </row>
    <row r="1503" spans="25:58">
      <c r="Y1503" s="131"/>
      <c r="Z1503" s="131"/>
      <c r="AA1503" s="131"/>
      <c r="AB1503" s="131"/>
      <c r="AC1503" s="131"/>
      <c r="AD1503" s="131"/>
      <c r="AE1503" s="131"/>
      <c r="AF1503" s="131"/>
      <c r="AG1503" s="131"/>
      <c r="AH1503" s="131"/>
      <c r="AI1503" s="131"/>
      <c r="AJ1503" s="131"/>
      <c r="AK1503" s="131"/>
      <c r="AL1503" s="131"/>
      <c r="AM1503" s="131"/>
      <c r="AN1503" s="131"/>
      <c r="AO1503" s="131"/>
      <c r="AP1503" s="131"/>
      <c r="AQ1503" s="131"/>
      <c r="AR1503" s="131"/>
      <c r="AS1503" s="131"/>
      <c r="AT1503" s="131"/>
      <c r="AU1503" s="131"/>
      <c r="AV1503" s="131"/>
      <c r="AW1503" s="131"/>
      <c r="AX1503" s="131"/>
      <c r="AY1503" s="131"/>
      <c r="AZ1503" s="131"/>
      <c r="BA1503" s="131"/>
      <c r="BB1503" s="131"/>
      <c r="BC1503" s="131"/>
      <c r="BD1503" s="131"/>
      <c r="BE1503" s="131"/>
      <c r="BF1503" s="131"/>
    </row>
    <row r="1504" spans="25:58">
      <c r="Y1504" s="131"/>
      <c r="Z1504" s="131"/>
      <c r="AA1504" s="131"/>
      <c r="AB1504" s="131"/>
      <c r="AC1504" s="131"/>
      <c r="AD1504" s="131"/>
      <c r="AE1504" s="131"/>
      <c r="AF1504" s="131"/>
      <c r="AG1504" s="131"/>
      <c r="AH1504" s="131"/>
      <c r="AI1504" s="131"/>
      <c r="AJ1504" s="131"/>
      <c r="AK1504" s="131"/>
      <c r="AL1504" s="131"/>
      <c r="AM1504" s="131"/>
      <c r="AN1504" s="131"/>
      <c r="AO1504" s="131"/>
      <c r="AP1504" s="131"/>
      <c r="AQ1504" s="131"/>
      <c r="AR1504" s="131"/>
      <c r="AS1504" s="131"/>
      <c r="AT1504" s="131"/>
      <c r="AU1504" s="131"/>
      <c r="AV1504" s="131"/>
      <c r="AW1504" s="131"/>
      <c r="AX1504" s="131"/>
      <c r="AY1504" s="131"/>
      <c r="AZ1504" s="131"/>
      <c r="BA1504" s="131"/>
      <c r="BB1504" s="131"/>
      <c r="BC1504" s="131"/>
      <c r="BD1504" s="131"/>
      <c r="BE1504" s="131"/>
      <c r="BF1504" s="131"/>
    </row>
    <row r="1505" spans="25:58">
      <c r="Y1505" s="131"/>
      <c r="Z1505" s="131"/>
      <c r="AA1505" s="131"/>
      <c r="AB1505" s="131"/>
      <c r="AC1505" s="131"/>
      <c r="AD1505" s="131"/>
      <c r="AE1505" s="131"/>
      <c r="AF1505" s="131"/>
      <c r="AG1505" s="131"/>
      <c r="AH1505" s="131"/>
      <c r="AI1505" s="131"/>
      <c r="AJ1505" s="131"/>
      <c r="AK1505" s="131"/>
      <c r="AL1505" s="131"/>
      <c r="AM1505" s="131"/>
      <c r="AN1505" s="131"/>
      <c r="AO1505" s="131"/>
      <c r="AP1505" s="131"/>
      <c r="AQ1505" s="131"/>
      <c r="AR1505" s="131"/>
      <c r="AS1505" s="131"/>
      <c r="AT1505" s="131"/>
      <c r="AU1505" s="131"/>
      <c r="AV1505" s="131"/>
      <c r="AW1505" s="131"/>
      <c r="AX1505" s="131"/>
      <c r="AY1505" s="131"/>
      <c r="AZ1505" s="131"/>
      <c r="BA1505" s="131"/>
      <c r="BB1505" s="131"/>
      <c r="BC1505" s="131"/>
      <c r="BD1505" s="131"/>
      <c r="BE1505" s="131"/>
      <c r="BF1505" s="131"/>
    </row>
    <row r="1506" spans="25:58">
      <c r="Y1506" s="131"/>
      <c r="Z1506" s="131"/>
      <c r="AA1506" s="131"/>
      <c r="AB1506" s="131"/>
      <c r="AC1506" s="131"/>
      <c r="AD1506" s="131"/>
      <c r="AE1506" s="131"/>
      <c r="AF1506" s="131"/>
      <c r="AG1506" s="131"/>
      <c r="AH1506" s="131"/>
      <c r="AI1506" s="131"/>
      <c r="AJ1506" s="131"/>
      <c r="AK1506" s="131"/>
      <c r="AL1506" s="131"/>
      <c r="AM1506" s="131"/>
      <c r="AN1506" s="131"/>
      <c r="AO1506" s="131"/>
      <c r="AP1506" s="131"/>
      <c r="AQ1506" s="131"/>
      <c r="AR1506" s="131"/>
      <c r="AS1506" s="131"/>
      <c r="AT1506" s="131"/>
      <c r="AU1506" s="131"/>
      <c r="AV1506" s="131"/>
      <c r="AW1506" s="131"/>
      <c r="AX1506" s="131"/>
      <c r="AY1506" s="131"/>
      <c r="AZ1506" s="131"/>
      <c r="BA1506" s="131"/>
      <c r="BB1506" s="131"/>
      <c r="BC1506" s="131"/>
      <c r="BD1506" s="131"/>
      <c r="BE1506" s="131"/>
      <c r="BF1506" s="131"/>
    </row>
    <row r="1507" spans="25:58">
      <c r="Y1507" s="131"/>
      <c r="Z1507" s="131"/>
      <c r="AA1507" s="131"/>
      <c r="AB1507" s="131"/>
      <c r="AC1507" s="131"/>
      <c r="AD1507" s="131"/>
      <c r="AE1507" s="131"/>
      <c r="AF1507" s="131"/>
      <c r="AG1507" s="131"/>
      <c r="AH1507" s="131"/>
      <c r="AI1507" s="131"/>
      <c r="AJ1507" s="131"/>
      <c r="AK1507" s="131"/>
      <c r="AL1507" s="131"/>
      <c r="AM1507" s="131"/>
      <c r="AN1507" s="131"/>
      <c r="AO1507" s="131"/>
      <c r="AP1507" s="131"/>
      <c r="AQ1507" s="131"/>
      <c r="AR1507" s="131"/>
      <c r="AS1507" s="131"/>
      <c r="AT1507" s="131"/>
      <c r="AU1507" s="131"/>
      <c r="AV1507" s="131"/>
      <c r="AW1507" s="131"/>
      <c r="AX1507" s="131"/>
      <c r="AY1507" s="131"/>
      <c r="AZ1507" s="131"/>
      <c r="BA1507" s="131"/>
      <c r="BB1507" s="131"/>
      <c r="BC1507" s="131"/>
      <c r="BD1507" s="131"/>
      <c r="BE1507" s="131"/>
      <c r="BF1507" s="131"/>
    </row>
    <row r="1508" spans="25:58">
      <c r="Y1508" s="131"/>
      <c r="Z1508" s="131"/>
      <c r="AA1508" s="131"/>
      <c r="AB1508" s="131"/>
      <c r="AC1508" s="131"/>
      <c r="AD1508" s="131"/>
      <c r="AE1508" s="131"/>
      <c r="AF1508" s="131"/>
      <c r="AG1508" s="131"/>
      <c r="AH1508" s="131"/>
      <c r="AI1508" s="131"/>
      <c r="AJ1508" s="131"/>
      <c r="AK1508" s="131"/>
      <c r="AL1508" s="131"/>
      <c r="AM1508" s="131"/>
      <c r="AN1508" s="131"/>
      <c r="AO1508" s="131"/>
      <c r="AP1508" s="131"/>
      <c r="AQ1508" s="131"/>
      <c r="AR1508" s="131"/>
      <c r="AS1508" s="131"/>
      <c r="AT1508" s="131"/>
      <c r="AU1508" s="131"/>
      <c r="AV1508" s="131"/>
      <c r="AW1508" s="131"/>
      <c r="AX1508" s="131"/>
      <c r="AY1508" s="131"/>
      <c r="AZ1508" s="131"/>
      <c r="BA1508" s="131"/>
      <c r="BB1508" s="131"/>
      <c r="BC1508" s="131"/>
      <c r="BD1508" s="131"/>
      <c r="BE1508" s="131"/>
      <c r="BF1508" s="131"/>
    </row>
    <row r="1509" spans="25:58">
      <c r="Y1509" s="131"/>
      <c r="Z1509" s="131"/>
      <c r="AA1509" s="131"/>
      <c r="AB1509" s="131"/>
      <c r="AC1509" s="131"/>
      <c r="AD1509" s="131"/>
      <c r="AE1509" s="131"/>
      <c r="AF1509" s="131"/>
      <c r="AG1509" s="131"/>
      <c r="AH1509" s="131"/>
      <c r="AI1509" s="131"/>
      <c r="AJ1509" s="131"/>
      <c r="AK1509" s="131"/>
      <c r="AL1509" s="131"/>
      <c r="AM1509" s="131"/>
      <c r="AN1509" s="131"/>
      <c r="AO1509" s="131"/>
      <c r="AP1509" s="131"/>
      <c r="AQ1509" s="131"/>
      <c r="AR1509" s="131"/>
      <c r="AS1509" s="131"/>
      <c r="AT1509" s="131"/>
      <c r="AU1509" s="131"/>
      <c r="AV1509" s="131"/>
      <c r="AW1509" s="131"/>
      <c r="AX1509" s="131"/>
      <c r="AY1509" s="131"/>
      <c r="AZ1509" s="131"/>
      <c r="BA1509" s="131"/>
      <c r="BB1509" s="131"/>
      <c r="BC1509" s="131"/>
      <c r="BD1509" s="131"/>
      <c r="BE1509" s="131"/>
      <c r="BF1509" s="131"/>
    </row>
    <row r="1510" spans="25:58">
      <c r="Y1510" s="131"/>
      <c r="Z1510" s="131"/>
      <c r="AA1510" s="131"/>
      <c r="AB1510" s="131"/>
      <c r="AC1510" s="131"/>
      <c r="AD1510" s="131"/>
      <c r="AE1510" s="131"/>
      <c r="AF1510" s="131"/>
      <c r="AG1510" s="131"/>
      <c r="AH1510" s="131"/>
      <c r="AI1510" s="131"/>
      <c r="AJ1510" s="131"/>
      <c r="AK1510" s="131"/>
      <c r="AL1510" s="131"/>
      <c r="AM1510" s="131"/>
      <c r="AN1510" s="131"/>
      <c r="AO1510" s="131"/>
      <c r="AP1510" s="131"/>
      <c r="AQ1510" s="131"/>
      <c r="AR1510" s="131"/>
      <c r="AS1510" s="131"/>
      <c r="AT1510" s="131"/>
      <c r="AU1510" s="131"/>
      <c r="AV1510" s="131"/>
      <c r="AW1510" s="131"/>
      <c r="AX1510" s="131"/>
      <c r="AY1510" s="131"/>
      <c r="AZ1510" s="131"/>
      <c r="BA1510" s="131"/>
      <c r="BB1510" s="131"/>
      <c r="BC1510" s="131"/>
      <c r="BD1510" s="131"/>
      <c r="BE1510" s="131"/>
      <c r="BF1510" s="131"/>
    </row>
    <row r="1511" spans="25:58">
      <c r="Y1511" s="131"/>
      <c r="Z1511" s="131"/>
      <c r="AA1511" s="131"/>
      <c r="AB1511" s="131"/>
      <c r="AC1511" s="131"/>
      <c r="AD1511" s="131"/>
      <c r="AE1511" s="131"/>
      <c r="AF1511" s="131"/>
      <c r="AG1511" s="131"/>
      <c r="AH1511" s="131"/>
      <c r="AI1511" s="131"/>
      <c r="AJ1511" s="131"/>
      <c r="AK1511" s="131"/>
      <c r="AL1511" s="131"/>
      <c r="AM1511" s="131"/>
      <c r="AN1511" s="131"/>
      <c r="AO1511" s="131"/>
      <c r="AP1511" s="131"/>
      <c r="AQ1511" s="131"/>
      <c r="AR1511" s="131"/>
      <c r="AS1511" s="131"/>
      <c r="AT1511" s="131"/>
      <c r="AU1511" s="131"/>
      <c r="AV1511" s="131"/>
      <c r="AW1511" s="131"/>
      <c r="AX1511" s="131"/>
      <c r="AY1511" s="131"/>
      <c r="AZ1511" s="131"/>
      <c r="BA1511" s="131"/>
      <c r="BB1511" s="131"/>
      <c r="BC1511" s="131"/>
      <c r="BD1511" s="131"/>
      <c r="BE1511" s="131"/>
      <c r="BF1511" s="131"/>
    </row>
    <row r="1512" spans="25:58">
      <c r="Y1512" s="131"/>
      <c r="Z1512" s="131"/>
      <c r="AA1512" s="131"/>
      <c r="AB1512" s="131"/>
      <c r="AC1512" s="131"/>
      <c r="AD1512" s="131"/>
      <c r="AE1512" s="131"/>
      <c r="AF1512" s="131"/>
      <c r="AG1512" s="131"/>
      <c r="AH1512" s="131"/>
      <c r="AI1512" s="131"/>
      <c r="AJ1512" s="131"/>
      <c r="AK1512" s="131"/>
      <c r="AL1512" s="131"/>
      <c r="AM1512" s="131"/>
      <c r="AN1512" s="131"/>
      <c r="AO1512" s="131"/>
      <c r="AP1512" s="131"/>
      <c r="AQ1512" s="131"/>
      <c r="AR1512" s="131"/>
      <c r="AS1512" s="131"/>
      <c r="AT1512" s="131"/>
      <c r="AU1512" s="131"/>
      <c r="AV1512" s="131"/>
      <c r="AW1512" s="131"/>
      <c r="AX1512" s="131"/>
      <c r="AY1512" s="131"/>
      <c r="AZ1512" s="131"/>
      <c r="BA1512" s="131"/>
      <c r="BB1512" s="131"/>
      <c r="BC1512" s="131"/>
      <c r="BD1512" s="131"/>
      <c r="BE1512" s="131"/>
      <c r="BF1512" s="131"/>
    </row>
    <row r="1513" spans="25:58">
      <c r="Y1513" s="131"/>
      <c r="Z1513" s="131"/>
      <c r="AA1513" s="131"/>
      <c r="AB1513" s="131"/>
      <c r="AC1513" s="131"/>
      <c r="AD1513" s="131"/>
      <c r="AE1513" s="131"/>
      <c r="AF1513" s="131"/>
      <c r="AG1513" s="131"/>
      <c r="AH1513" s="131"/>
      <c r="AI1513" s="131"/>
      <c r="AJ1513" s="131"/>
      <c r="AK1513" s="131"/>
      <c r="AL1513" s="131"/>
      <c r="AM1513" s="131"/>
      <c r="AN1513" s="131"/>
      <c r="AO1513" s="131"/>
      <c r="AP1513" s="131"/>
      <c r="AQ1513" s="131"/>
      <c r="AR1513" s="131"/>
      <c r="AS1513" s="131"/>
      <c r="AT1513" s="131"/>
      <c r="AU1513" s="131"/>
      <c r="AV1513" s="131"/>
      <c r="AW1513" s="131"/>
      <c r="AX1513" s="131"/>
      <c r="AY1513" s="131"/>
      <c r="AZ1513" s="131"/>
      <c r="BA1513" s="131"/>
      <c r="BB1513" s="131"/>
      <c r="BC1513" s="131"/>
      <c r="BD1513" s="131"/>
      <c r="BE1513" s="131"/>
      <c r="BF1513" s="131"/>
    </row>
    <row r="1514" spans="25:58">
      <c r="Y1514" s="131"/>
      <c r="Z1514" s="131"/>
      <c r="AA1514" s="131"/>
      <c r="AB1514" s="131"/>
      <c r="AC1514" s="131"/>
      <c r="AD1514" s="131"/>
      <c r="AE1514" s="131"/>
      <c r="AF1514" s="131"/>
      <c r="AG1514" s="131"/>
      <c r="AH1514" s="131"/>
      <c r="AI1514" s="131"/>
      <c r="AJ1514" s="131"/>
      <c r="AK1514" s="131"/>
      <c r="AL1514" s="131"/>
      <c r="AM1514" s="131"/>
      <c r="AN1514" s="131"/>
      <c r="AO1514" s="131"/>
      <c r="AP1514" s="131"/>
      <c r="AQ1514" s="131"/>
      <c r="AR1514" s="131"/>
      <c r="AS1514" s="131"/>
      <c r="AT1514" s="131"/>
      <c r="AU1514" s="131"/>
      <c r="AV1514" s="131"/>
      <c r="AW1514" s="131"/>
      <c r="AX1514" s="131"/>
      <c r="AY1514" s="131"/>
      <c r="AZ1514" s="131"/>
      <c r="BA1514" s="131"/>
      <c r="BB1514" s="131"/>
      <c r="BC1514" s="131"/>
      <c r="BD1514" s="131"/>
      <c r="BE1514" s="131"/>
      <c r="BF1514" s="131"/>
    </row>
    <row r="1515" spans="25:58">
      <c r="Y1515" s="131"/>
      <c r="Z1515" s="131"/>
      <c r="AA1515" s="131"/>
      <c r="AB1515" s="131"/>
      <c r="AC1515" s="131"/>
      <c r="AD1515" s="131"/>
      <c r="AE1515" s="131"/>
      <c r="AF1515" s="131"/>
      <c r="AG1515" s="131"/>
      <c r="AH1515" s="131"/>
      <c r="AI1515" s="131"/>
      <c r="AJ1515" s="131"/>
      <c r="AK1515" s="131"/>
      <c r="AL1515" s="131"/>
      <c r="AM1515" s="131"/>
      <c r="AN1515" s="131"/>
      <c r="AO1515" s="131"/>
      <c r="AP1515" s="131"/>
      <c r="AQ1515" s="131"/>
      <c r="AR1515" s="131"/>
      <c r="AS1515" s="131"/>
      <c r="AT1515" s="131"/>
      <c r="AU1515" s="131"/>
      <c r="AV1515" s="131"/>
      <c r="AW1515" s="131"/>
      <c r="AX1515" s="131"/>
      <c r="AY1515" s="131"/>
      <c r="AZ1515" s="131"/>
      <c r="BA1515" s="131"/>
      <c r="BB1515" s="131"/>
      <c r="BC1515" s="131"/>
      <c r="BD1515" s="131"/>
      <c r="BE1515" s="131"/>
      <c r="BF1515" s="131"/>
    </row>
    <row r="1516" spans="25:58">
      <c r="Y1516" s="131"/>
      <c r="Z1516" s="131"/>
      <c r="AA1516" s="131"/>
      <c r="AB1516" s="131"/>
      <c r="AC1516" s="131"/>
      <c r="AD1516" s="131"/>
      <c r="AE1516" s="131"/>
      <c r="AF1516" s="131"/>
      <c r="AG1516" s="131"/>
      <c r="AH1516" s="131"/>
      <c r="AI1516" s="131"/>
      <c r="AJ1516" s="131"/>
      <c r="AK1516" s="131"/>
      <c r="AL1516" s="131"/>
      <c r="AM1516" s="131"/>
      <c r="AN1516" s="131"/>
      <c r="AO1516" s="131"/>
      <c r="AP1516" s="131"/>
      <c r="AQ1516" s="131"/>
      <c r="AR1516" s="131"/>
      <c r="AS1516" s="131"/>
      <c r="AT1516" s="131"/>
      <c r="AU1516" s="131"/>
      <c r="AV1516" s="131"/>
      <c r="AW1516" s="131"/>
      <c r="AX1516" s="131"/>
      <c r="AY1516" s="131"/>
      <c r="AZ1516" s="131"/>
      <c r="BA1516" s="131"/>
      <c r="BB1516" s="131"/>
      <c r="BC1516" s="131"/>
      <c r="BD1516" s="131"/>
      <c r="BE1516" s="131"/>
      <c r="BF1516" s="131"/>
    </row>
    <row r="1517" spans="25:58">
      <c r="Y1517" s="131"/>
      <c r="Z1517" s="131"/>
      <c r="AA1517" s="131"/>
      <c r="AB1517" s="131"/>
      <c r="AC1517" s="131"/>
      <c r="AD1517" s="131"/>
      <c r="AE1517" s="131"/>
      <c r="AF1517" s="131"/>
      <c r="AG1517" s="131"/>
      <c r="AH1517" s="131"/>
      <c r="AI1517" s="131"/>
      <c r="AJ1517" s="131"/>
      <c r="AK1517" s="131"/>
      <c r="AL1517" s="131"/>
      <c r="AM1517" s="131"/>
      <c r="AN1517" s="131"/>
      <c r="AO1517" s="131"/>
      <c r="AP1517" s="131"/>
      <c r="AQ1517" s="131"/>
      <c r="AR1517" s="131"/>
      <c r="AS1517" s="131"/>
      <c r="AT1517" s="131"/>
      <c r="AU1517" s="131"/>
      <c r="AV1517" s="131"/>
      <c r="AW1517" s="131"/>
      <c r="AX1517" s="131"/>
      <c r="AY1517" s="131"/>
      <c r="AZ1517" s="131"/>
      <c r="BA1517" s="131"/>
      <c r="BB1517" s="131"/>
      <c r="BC1517" s="131"/>
      <c r="BD1517" s="131"/>
      <c r="BE1517" s="131"/>
      <c r="BF1517" s="131"/>
    </row>
    <row r="1518" spans="25:58">
      <c r="Y1518" s="131"/>
      <c r="Z1518" s="131"/>
      <c r="AA1518" s="131"/>
      <c r="AB1518" s="131"/>
      <c r="AC1518" s="131"/>
      <c r="AD1518" s="131"/>
      <c r="AE1518" s="131"/>
      <c r="AF1518" s="131"/>
      <c r="AG1518" s="131"/>
      <c r="AH1518" s="131"/>
      <c r="AI1518" s="131"/>
      <c r="AJ1518" s="131"/>
      <c r="AK1518" s="131"/>
      <c r="AL1518" s="131"/>
      <c r="AM1518" s="131"/>
      <c r="AN1518" s="131"/>
      <c r="AO1518" s="131"/>
      <c r="AP1518" s="131"/>
      <c r="AQ1518" s="131"/>
      <c r="AR1518" s="131"/>
      <c r="AS1518" s="131"/>
      <c r="AT1518" s="131"/>
      <c r="AU1518" s="131"/>
      <c r="AV1518" s="131"/>
      <c r="AW1518" s="131"/>
      <c r="AX1518" s="131"/>
      <c r="AY1518" s="131"/>
      <c r="AZ1518" s="131"/>
      <c r="BA1518" s="131"/>
      <c r="BB1518" s="131"/>
      <c r="BC1518" s="131"/>
      <c r="BD1518" s="131"/>
      <c r="BE1518" s="131"/>
      <c r="BF1518" s="131"/>
    </row>
    <row r="1519" spans="25:58">
      <c r="Y1519" s="131"/>
      <c r="Z1519" s="131"/>
      <c r="AA1519" s="131"/>
      <c r="AB1519" s="131"/>
      <c r="AC1519" s="131"/>
      <c r="AD1519" s="131"/>
      <c r="AE1519" s="131"/>
      <c r="AF1519" s="131"/>
      <c r="AG1519" s="131"/>
      <c r="AH1519" s="131"/>
      <c r="AI1519" s="131"/>
      <c r="AJ1519" s="131"/>
      <c r="AK1519" s="131"/>
      <c r="AL1519" s="131"/>
      <c r="AM1519" s="131"/>
      <c r="AN1519" s="131"/>
      <c r="AO1519" s="131"/>
      <c r="AP1519" s="131"/>
      <c r="AQ1519" s="131"/>
      <c r="AR1519" s="131"/>
      <c r="AS1519" s="131"/>
      <c r="AT1519" s="131"/>
      <c r="AU1519" s="131"/>
      <c r="AV1519" s="131"/>
      <c r="AW1519" s="131"/>
      <c r="AX1519" s="131"/>
      <c r="AY1519" s="131"/>
      <c r="AZ1519" s="131"/>
      <c r="BA1519" s="131"/>
      <c r="BB1519" s="131"/>
      <c r="BC1519" s="131"/>
      <c r="BD1519" s="131"/>
      <c r="BE1519" s="131"/>
      <c r="BF1519" s="131"/>
    </row>
    <row r="1520" spans="25:58">
      <c r="Y1520" s="131"/>
      <c r="Z1520" s="131"/>
      <c r="AA1520" s="131"/>
      <c r="AB1520" s="131"/>
      <c r="AC1520" s="131"/>
      <c r="AD1520" s="131"/>
      <c r="AE1520" s="131"/>
      <c r="AF1520" s="131"/>
      <c r="AG1520" s="131"/>
      <c r="AH1520" s="131"/>
      <c r="AI1520" s="131"/>
      <c r="AJ1520" s="131"/>
      <c r="AK1520" s="131"/>
      <c r="AL1520" s="131"/>
      <c r="AM1520" s="131"/>
      <c r="AN1520" s="131"/>
      <c r="AO1520" s="131"/>
      <c r="AP1520" s="131"/>
      <c r="AQ1520" s="131"/>
      <c r="AR1520" s="131"/>
      <c r="AS1520" s="131"/>
      <c r="AT1520" s="131"/>
      <c r="AU1520" s="131"/>
      <c r="AV1520" s="131"/>
      <c r="AW1520" s="131"/>
      <c r="AX1520" s="131"/>
      <c r="AY1520" s="131"/>
      <c r="AZ1520" s="131"/>
      <c r="BA1520" s="131"/>
      <c r="BB1520" s="131"/>
      <c r="BC1520" s="131"/>
      <c r="BD1520" s="131"/>
      <c r="BE1520" s="131"/>
      <c r="BF1520" s="131"/>
    </row>
    <row r="1521" spans="25:58">
      <c r="Y1521" s="131"/>
      <c r="Z1521" s="131"/>
      <c r="AA1521" s="131"/>
      <c r="AB1521" s="131"/>
      <c r="AC1521" s="131"/>
      <c r="AD1521" s="131"/>
      <c r="AE1521" s="131"/>
      <c r="AF1521" s="131"/>
      <c r="AG1521" s="131"/>
      <c r="AH1521" s="131"/>
      <c r="AI1521" s="131"/>
      <c r="AJ1521" s="131"/>
      <c r="AK1521" s="131"/>
      <c r="AL1521" s="131"/>
      <c r="AM1521" s="131"/>
      <c r="AN1521" s="131"/>
      <c r="AO1521" s="131"/>
      <c r="AP1521" s="131"/>
      <c r="AQ1521" s="131"/>
      <c r="AR1521" s="131"/>
      <c r="AS1521" s="131"/>
      <c r="AT1521" s="131"/>
      <c r="AU1521" s="131"/>
      <c r="AV1521" s="131"/>
      <c r="AW1521" s="131"/>
      <c r="AX1521" s="131"/>
      <c r="AY1521" s="131"/>
      <c r="AZ1521" s="131"/>
      <c r="BA1521" s="131"/>
      <c r="BB1521" s="131"/>
      <c r="BC1521" s="131"/>
      <c r="BD1521" s="131"/>
      <c r="BE1521" s="131"/>
      <c r="BF1521" s="131"/>
    </row>
    <row r="1522" spans="25:58">
      <c r="Y1522" s="131"/>
      <c r="Z1522" s="131"/>
      <c r="AA1522" s="131"/>
      <c r="AB1522" s="131"/>
      <c r="AC1522" s="131"/>
      <c r="AD1522" s="131"/>
      <c r="AE1522" s="131"/>
      <c r="AF1522" s="131"/>
      <c r="AG1522" s="131"/>
      <c r="AH1522" s="131"/>
      <c r="AI1522" s="131"/>
      <c r="AJ1522" s="131"/>
      <c r="AK1522" s="131"/>
      <c r="AL1522" s="131"/>
      <c r="AM1522" s="131"/>
      <c r="AN1522" s="131"/>
      <c r="AO1522" s="131"/>
      <c r="AP1522" s="131"/>
      <c r="AQ1522" s="131"/>
      <c r="AR1522" s="131"/>
      <c r="AS1522" s="131"/>
      <c r="AT1522" s="131"/>
      <c r="AU1522" s="131"/>
      <c r="AV1522" s="131"/>
      <c r="AW1522" s="131"/>
      <c r="AX1522" s="131"/>
      <c r="AY1522" s="131"/>
      <c r="AZ1522" s="131"/>
      <c r="BA1522" s="131"/>
      <c r="BB1522" s="131"/>
      <c r="BC1522" s="131"/>
      <c r="BD1522" s="131"/>
      <c r="BE1522" s="131"/>
      <c r="BF1522" s="131"/>
    </row>
    <row r="1523" spans="25:58">
      <c r="Y1523" s="131"/>
      <c r="Z1523" s="131"/>
      <c r="AA1523" s="131"/>
      <c r="AB1523" s="131"/>
      <c r="AC1523" s="131"/>
      <c r="AD1523" s="131"/>
      <c r="AE1523" s="131"/>
      <c r="AF1523" s="131"/>
      <c r="AG1523" s="131"/>
      <c r="AH1523" s="131"/>
      <c r="AI1523" s="131"/>
      <c r="AJ1523" s="131"/>
      <c r="AK1523" s="131"/>
      <c r="AL1523" s="131"/>
      <c r="AM1523" s="131"/>
      <c r="AN1523" s="131"/>
      <c r="AO1523" s="131"/>
      <c r="AP1523" s="131"/>
      <c r="AQ1523" s="131"/>
      <c r="AR1523" s="131"/>
      <c r="AS1523" s="131"/>
      <c r="AT1523" s="131"/>
      <c r="AU1523" s="131"/>
      <c r="AV1523" s="131"/>
      <c r="AW1523" s="131"/>
      <c r="AX1523" s="131"/>
      <c r="AY1523" s="131"/>
      <c r="AZ1523" s="131"/>
      <c r="BA1523" s="131"/>
      <c r="BB1523" s="131"/>
      <c r="BC1523" s="131"/>
      <c r="BD1523" s="131"/>
      <c r="BE1523" s="131"/>
      <c r="BF1523" s="131"/>
    </row>
    <row r="1524" spans="25:58">
      <c r="Y1524" s="131"/>
      <c r="Z1524" s="131"/>
      <c r="AA1524" s="131"/>
      <c r="AB1524" s="131"/>
      <c r="AC1524" s="131"/>
      <c r="AD1524" s="131"/>
      <c r="AE1524" s="131"/>
      <c r="AF1524" s="131"/>
      <c r="AG1524" s="131"/>
      <c r="AH1524" s="131"/>
      <c r="AI1524" s="131"/>
      <c r="AJ1524" s="131"/>
      <c r="AK1524" s="131"/>
      <c r="AL1524" s="131"/>
      <c r="AM1524" s="131"/>
      <c r="AN1524" s="131"/>
      <c r="AO1524" s="131"/>
      <c r="AP1524" s="131"/>
      <c r="AQ1524" s="131"/>
      <c r="AR1524" s="131"/>
      <c r="AS1524" s="131"/>
      <c r="AT1524" s="131"/>
      <c r="AU1524" s="131"/>
      <c r="AV1524" s="131"/>
      <c r="AW1524" s="131"/>
      <c r="AX1524" s="131"/>
      <c r="AY1524" s="131"/>
      <c r="AZ1524" s="131"/>
      <c r="BA1524" s="131"/>
      <c r="BB1524" s="131"/>
      <c r="BC1524" s="131"/>
      <c r="BD1524" s="131"/>
      <c r="BE1524" s="131"/>
      <c r="BF1524" s="131"/>
    </row>
    <row r="1525" spans="25:58">
      <c r="Y1525" s="131"/>
      <c r="Z1525" s="131"/>
      <c r="AA1525" s="131"/>
      <c r="AB1525" s="131"/>
      <c r="AC1525" s="131"/>
      <c r="AD1525" s="131"/>
      <c r="AE1525" s="131"/>
      <c r="AF1525" s="131"/>
      <c r="AG1525" s="131"/>
      <c r="AH1525" s="131"/>
      <c r="AI1525" s="131"/>
      <c r="AJ1525" s="131"/>
      <c r="AK1525" s="131"/>
      <c r="AL1525" s="131"/>
      <c r="AM1525" s="131"/>
      <c r="AN1525" s="131"/>
      <c r="AO1525" s="131"/>
      <c r="AP1525" s="131"/>
      <c r="AQ1525" s="131"/>
      <c r="AR1525" s="131"/>
      <c r="AS1525" s="131"/>
      <c r="AT1525" s="131"/>
      <c r="AU1525" s="131"/>
      <c r="AV1525" s="131"/>
      <c r="AW1525" s="131"/>
      <c r="AX1525" s="131"/>
      <c r="AY1525" s="131"/>
      <c r="AZ1525" s="131"/>
      <c r="BA1525" s="131"/>
      <c r="BB1525" s="131"/>
      <c r="BC1525" s="131"/>
      <c r="BD1525" s="131"/>
      <c r="BE1525" s="131"/>
      <c r="BF1525" s="131"/>
    </row>
    <row r="1526" spans="25:58">
      <c r="Y1526" s="131"/>
      <c r="Z1526" s="131"/>
      <c r="AA1526" s="131"/>
      <c r="AB1526" s="131"/>
      <c r="AC1526" s="131"/>
      <c r="AD1526" s="131"/>
      <c r="AE1526" s="131"/>
      <c r="AF1526" s="131"/>
      <c r="AG1526" s="131"/>
      <c r="AH1526" s="131"/>
      <c r="AI1526" s="131"/>
      <c r="AJ1526" s="131"/>
      <c r="AK1526" s="131"/>
      <c r="AL1526" s="131"/>
      <c r="AM1526" s="131"/>
      <c r="AN1526" s="131"/>
      <c r="AO1526" s="131"/>
      <c r="AP1526" s="131"/>
      <c r="AQ1526" s="131"/>
      <c r="AR1526" s="131"/>
      <c r="AS1526" s="131"/>
      <c r="AT1526" s="131"/>
      <c r="AU1526" s="131"/>
      <c r="AV1526" s="131"/>
      <c r="AW1526" s="131"/>
      <c r="AX1526" s="131"/>
      <c r="AY1526" s="131"/>
      <c r="AZ1526" s="131"/>
      <c r="BA1526" s="131"/>
      <c r="BB1526" s="131"/>
      <c r="BC1526" s="131"/>
      <c r="BD1526" s="131"/>
      <c r="BE1526" s="131"/>
      <c r="BF1526" s="131"/>
    </row>
    <row r="1527" spans="25:58">
      <c r="Y1527" s="131"/>
      <c r="Z1527" s="131"/>
      <c r="AA1527" s="131"/>
      <c r="AB1527" s="131"/>
      <c r="AC1527" s="131"/>
      <c r="AD1527" s="131"/>
      <c r="AE1527" s="131"/>
      <c r="AF1527" s="131"/>
      <c r="AG1527" s="131"/>
      <c r="AH1527" s="131"/>
      <c r="AI1527" s="131"/>
      <c r="AJ1527" s="131"/>
      <c r="AK1527" s="131"/>
      <c r="AL1527" s="131"/>
      <c r="AM1527" s="131"/>
      <c r="AN1527" s="131"/>
      <c r="AO1527" s="131"/>
      <c r="AP1527" s="131"/>
      <c r="AQ1527" s="131"/>
      <c r="AR1527" s="131"/>
      <c r="AS1527" s="131"/>
      <c r="AT1527" s="131"/>
      <c r="AU1527" s="131"/>
      <c r="AV1527" s="131"/>
      <c r="AW1527" s="131"/>
      <c r="AX1527" s="131"/>
      <c r="AY1527" s="131"/>
      <c r="AZ1527" s="131"/>
      <c r="BA1527" s="131"/>
      <c r="BB1527" s="131"/>
      <c r="BC1527" s="131"/>
      <c r="BD1527" s="131"/>
      <c r="BE1527" s="131"/>
      <c r="BF1527" s="131"/>
    </row>
    <row r="1528" spans="25:58">
      <c r="Y1528" s="131"/>
      <c r="Z1528" s="131"/>
      <c r="AA1528" s="131"/>
      <c r="AB1528" s="131"/>
      <c r="AC1528" s="131"/>
      <c r="AD1528" s="131"/>
      <c r="AE1528" s="131"/>
      <c r="AF1528" s="131"/>
      <c r="AG1528" s="131"/>
      <c r="AH1528" s="131"/>
      <c r="AI1528" s="131"/>
      <c r="AJ1528" s="131"/>
      <c r="AK1528" s="131"/>
      <c r="AL1528" s="131"/>
      <c r="AM1528" s="131"/>
      <c r="AN1528" s="131"/>
      <c r="AO1528" s="131"/>
      <c r="AP1528" s="131"/>
      <c r="AQ1528" s="131"/>
      <c r="AR1528" s="131"/>
      <c r="AS1528" s="131"/>
      <c r="AT1528" s="131"/>
      <c r="AU1528" s="131"/>
      <c r="AV1528" s="131"/>
      <c r="AW1528" s="131"/>
      <c r="AX1528" s="131"/>
      <c r="AY1528" s="131"/>
      <c r="AZ1528" s="131"/>
      <c r="BA1528" s="131"/>
      <c r="BB1528" s="131"/>
      <c r="BC1528" s="131"/>
      <c r="BD1528" s="131"/>
      <c r="BE1528" s="131"/>
      <c r="BF1528" s="131"/>
    </row>
    <row r="1529" spans="25:58">
      <c r="Y1529" s="131"/>
      <c r="Z1529" s="131"/>
      <c r="AA1529" s="131"/>
      <c r="AB1529" s="131"/>
      <c r="AC1529" s="131"/>
      <c r="AD1529" s="131"/>
      <c r="AE1529" s="131"/>
      <c r="AF1529" s="131"/>
      <c r="AG1529" s="131"/>
      <c r="AH1529" s="131"/>
      <c r="AI1529" s="131"/>
      <c r="AJ1529" s="131"/>
      <c r="AK1529" s="131"/>
      <c r="AL1529" s="131"/>
      <c r="AM1529" s="131"/>
      <c r="AN1529" s="131"/>
      <c r="AO1529" s="131"/>
      <c r="AP1529" s="131"/>
      <c r="AQ1529" s="131"/>
      <c r="AR1529" s="131"/>
      <c r="AS1529" s="131"/>
      <c r="AT1529" s="131"/>
      <c r="AU1529" s="131"/>
      <c r="AV1529" s="131"/>
      <c r="AW1529" s="131"/>
      <c r="AX1529" s="131"/>
      <c r="AY1529" s="131"/>
      <c r="AZ1529" s="131"/>
      <c r="BA1529" s="131"/>
      <c r="BB1529" s="131"/>
      <c r="BC1529" s="131"/>
      <c r="BD1529" s="131"/>
      <c r="BE1529" s="131"/>
      <c r="BF1529" s="131"/>
    </row>
    <row r="1530" spans="25:58">
      <c r="Y1530" s="131"/>
      <c r="Z1530" s="131"/>
      <c r="AA1530" s="131"/>
      <c r="AB1530" s="131"/>
      <c r="AC1530" s="131"/>
      <c r="AD1530" s="131"/>
      <c r="AE1530" s="131"/>
      <c r="AF1530" s="131"/>
      <c r="AG1530" s="131"/>
      <c r="AH1530" s="131"/>
      <c r="AI1530" s="131"/>
      <c r="AJ1530" s="131"/>
      <c r="AK1530" s="131"/>
      <c r="AL1530" s="131"/>
      <c r="AM1530" s="131"/>
      <c r="AN1530" s="131"/>
      <c r="AO1530" s="131"/>
      <c r="AP1530" s="131"/>
      <c r="AQ1530" s="131"/>
      <c r="AR1530" s="131"/>
      <c r="AS1530" s="131"/>
      <c r="AT1530" s="131"/>
      <c r="AU1530" s="131"/>
      <c r="AV1530" s="131"/>
      <c r="AW1530" s="131"/>
      <c r="AX1530" s="131"/>
      <c r="AY1530" s="131"/>
      <c r="AZ1530" s="131"/>
      <c r="BA1530" s="131"/>
      <c r="BB1530" s="131"/>
      <c r="BC1530" s="131"/>
      <c r="BD1530" s="131"/>
      <c r="BE1530" s="131"/>
      <c r="BF1530" s="131"/>
    </row>
    <row r="1531" spans="25:58">
      <c r="Y1531" s="131"/>
      <c r="Z1531" s="131"/>
      <c r="AA1531" s="131"/>
      <c r="AB1531" s="131"/>
      <c r="AC1531" s="131"/>
      <c r="AD1531" s="131"/>
      <c r="AE1531" s="131"/>
      <c r="AF1531" s="131"/>
      <c r="AG1531" s="131"/>
      <c r="AH1531" s="131"/>
      <c r="AI1531" s="131"/>
      <c r="AJ1531" s="131"/>
      <c r="AK1531" s="131"/>
      <c r="AL1531" s="131"/>
      <c r="AM1531" s="131"/>
      <c r="AN1531" s="131"/>
      <c r="AO1531" s="131"/>
      <c r="AP1531" s="131"/>
      <c r="AQ1531" s="131"/>
      <c r="AR1531" s="131"/>
      <c r="AS1531" s="131"/>
      <c r="AT1531" s="131"/>
      <c r="AU1531" s="131"/>
      <c r="AV1531" s="131"/>
      <c r="AW1531" s="131"/>
      <c r="AX1531" s="131"/>
      <c r="AY1531" s="131"/>
      <c r="AZ1531" s="131"/>
      <c r="BA1531" s="131"/>
      <c r="BB1531" s="131"/>
      <c r="BC1531" s="131"/>
      <c r="BD1531" s="131"/>
      <c r="BE1531" s="131"/>
      <c r="BF1531" s="131"/>
    </row>
    <row r="1532" spans="25:58">
      <c r="Y1532" s="131"/>
      <c r="Z1532" s="131"/>
      <c r="AA1532" s="131"/>
      <c r="AB1532" s="131"/>
      <c r="AC1532" s="131"/>
      <c r="AD1532" s="131"/>
      <c r="AE1532" s="131"/>
      <c r="AF1532" s="131"/>
      <c r="AG1532" s="131"/>
      <c r="AH1532" s="131"/>
      <c r="AI1532" s="131"/>
      <c r="AJ1532" s="131"/>
      <c r="AK1532" s="131"/>
      <c r="AL1532" s="131"/>
      <c r="AM1532" s="131"/>
      <c r="AN1532" s="131"/>
      <c r="AO1532" s="131"/>
      <c r="AP1532" s="131"/>
      <c r="AQ1532" s="131"/>
      <c r="AR1532" s="131"/>
      <c r="AS1532" s="131"/>
      <c r="AT1532" s="131"/>
      <c r="AU1532" s="131"/>
      <c r="AV1532" s="131"/>
      <c r="AW1532" s="131"/>
      <c r="AX1532" s="131"/>
      <c r="AY1532" s="131"/>
      <c r="AZ1532" s="131"/>
      <c r="BA1532" s="131"/>
      <c r="BB1532" s="131"/>
      <c r="BC1532" s="131"/>
      <c r="BD1532" s="131"/>
      <c r="BE1532" s="131"/>
      <c r="BF1532" s="131"/>
    </row>
    <row r="1533" spans="25:58">
      <c r="Y1533" s="131"/>
      <c r="Z1533" s="131"/>
      <c r="AA1533" s="131"/>
      <c r="AB1533" s="131"/>
      <c r="AC1533" s="131"/>
      <c r="AD1533" s="131"/>
      <c r="AE1533" s="131"/>
      <c r="AF1533" s="131"/>
      <c r="AG1533" s="131"/>
      <c r="AH1533" s="131"/>
      <c r="AI1533" s="131"/>
      <c r="AJ1533" s="131"/>
      <c r="AK1533" s="131"/>
      <c r="AL1533" s="131"/>
      <c r="AM1533" s="131"/>
      <c r="AN1533" s="131"/>
      <c r="AO1533" s="131"/>
      <c r="AP1533" s="131"/>
      <c r="AQ1533" s="131"/>
      <c r="AR1533" s="131"/>
      <c r="AS1533" s="131"/>
      <c r="AT1533" s="131"/>
      <c r="AU1533" s="131"/>
      <c r="AV1533" s="131"/>
      <c r="AW1533" s="131"/>
      <c r="AX1533" s="131"/>
      <c r="AY1533" s="131"/>
      <c r="AZ1533" s="131"/>
      <c r="BA1533" s="131"/>
      <c r="BB1533" s="131"/>
      <c r="BC1533" s="131"/>
      <c r="BD1533" s="131"/>
      <c r="BE1533" s="131"/>
      <c r="BF1533" s="131"/>
    </row>
    <row r="1534" spans="25:58">
      <c r="Y1534" s="131"/>
      <c r="Z1534" s="131"/>
      <c r="AA1534" s="131"/>
      <c r="AB1534" s="131"/>
      <c r="AC1534" s="131"/>
      <c r="AD1534" s="131"/>
      <c r="AE1534" s="131"/>
      <c r="AF1534" s="131"/>
      <c r="AG1534" s="131"/>
      <c r="AH1534" s="131"/>
      <c r="AI1534" s="131"/>
      <c r="AJ1534" s="131"/>
      <c r="AK1534" s="131"/>
      <c r="AL1534" s="131"/>
      <c r="AM1534" s="131"/>
      <c r="AN1534" s="131"/>
      <c r="AO1534" s="131"/>
      <c r="AP1534" s="131"/>
      <c r="AQ1534" s="131"/>
      <c r="AR1534" s="131"/>
      <c r="AS1534" s="131"/>
      <c r="AT1534" s="131"/>
      <c r="AU1534" s="131"/>
      <c r="AV1534" s="131"/>
      <c r="AW1534" s="131"/>
      <c r="AX1534" s="131"/>
      <c r="AY1534" s="131"/>
      <c r="AZ1534" s="131"/>
      <c r="BA1534" s="131"/>
      <c r="BB1534" s="131"/>
      <c r="BC1534" s="131"/>
      <c r="BD1534" s="131"/>
      <c r="BE1534" s="131"/>
      <c r="BF1534" s="131"/>
    </row>
    <row r="1535" spans="25:58">
      <c r="Y1535" s="131"/>
      <c r="Z1535" s="131"/>
      <c r="AA1535" s="131"/>
      <c r="AB1535" s="131"/>
      <c r="AC1535" s="131"/>
      <c r="AD1535" s="131"/>
      <c r="AE1535" s="131"/>
      <c r="AF1535" s="131"/>
      <c r="AG1535" s="131"/>
      <c r="AH1535" s="131"/>
      <c r="AI1535" s="131"/>
      <c r="AJ1535" s="131"/>
      <c r="AK1535" s="131"/>
      <c r="AL1535" s="131"/>
      <c r="AM1535" s="131"/>
      <c r="AN1535" s="131"/>
      <c r="AO1535" s="131"/>
      <c r="AP1535" s="131"/>
      <c r="AQ1535" s="131"/>
      <c r="AR1535" s="131"/>
      <c r="AS1535" s="131"/>
      <c r="AT1535" s="131"/>
      <c r="AU1535" s="131"/>
      <c r="AV1535" s="131"/>
      <c r="AW1535" s="131"/>
      <c r="AX1535" s="131"/>
      <c r="AY1535" s="131"/>
      <c r="AZ1535" s="131"/>
      <c r="BA1535" s="131"/>
      <c r="BB1535" s="131"/>
      <c r="BC1535" s="131"/>
      <c r="BD1535" s="131"/>
      <c r="BE1535" s="131"/>
      <c r="BF1535" s="131"/>
    </row>
    <row r="1536" spans="25:58">
      <c r="Y1536" s="131"/>
      <c r="Z1536" s="131"/>
      <c r="AA1536" s="131"/>
      <c r="AB1536" s="131"/>
      <c r="AC1536" s="131"/>
      <c r="AD1536" s="131"/>
      <c r="AE1536" s="131"/>
      <c r="AF1536" s="131"/>
      <c r="AG1536" s="131"/>
      <c r="AH1536" s="131"/>
      <c r="AI1536" s="131"/>
      <c r="AJ1536" s="131"/>
      <c r="AK1536" s="131"/>
      <c r="AL1536" s="131"/>
      <c r="AM1536" s="131"/>
      <c r="AN1536" s="131"/>
      <c r="AO1536" s="131"/>
      <c r="AP1536" s="131"/>
      <c r="AQ1536" s="131"/>
      <c r="AR1536" s="131"/>
      <c r="AS1536" s="131"/>
      <c r="AT1536" s="131"/>
      <c r="AU1536" s="131"/>
      <c r="AV1536" s="131"/>
      <c r="AW1536" s="131"/>
      <c r="AX1536" s="131"/>
      <c r="AY1536" s="131"/>
      <c r="AZ1536" s="131"/>
      <c r="BA1536" s="131"/>
      <c r="BB1536" s="131"/>
      <c r="BC1536" s="131"/>
      <c r="BD1536" s="131"/>
      <c r="BE1536" s="131"/>
      <c r="BF1536" s="131"/>
    </row>
    <row r="1537" spans="25:58">
      <c r="Y1537" s="131"/>
      <c r="Z1537" s="131"/>
      <c r="AA1537" s="131"/>
      <c r="AB1537" s="131"/>
      <c r="AC1537" s="131"/>
      <c r="AD1537" s="131"/>
      <c r="AE1537" s="131"/>
      <c r="AF1537" s="131"/>
      <c r="AG1537" s="131"/>
      <c r="AH1537" s="131"/>
      <c r="AI1537" s="131"/>
      <c r="AJ1537" s="131"/>
      <c r="AK1537" s="131"/>
      <c r="AL1537" s="131"/>
      <c r="AM1537" s="131"/>
      <c r="AN1537" s="131"/>
      <c r="AO1537" s="131"/>
      <c r="AP1537" s="131"/>
      <c r="AQ1537" s="131"/>
      <c r="AR1537" s="131"/>
      <c r="AS1537" s="131"/>
      <c r="AT1537" s="131"/>
      <c r="AU1537" s="131"/>
      <c r="AV1537" s="131"/>
      <c r="AW1537" s="131"/>
      <c r="AX1537" s="131"/>
      <c r="AY1537" s="131"/>
      <c r="AZ1537" s="131"/>
      <c r="BA1537" s="131"/>
      <c r="BB1537" s="131"/>
      <c r="BC1537" s="131"/>
      <c r="BD1537" s="131"/>
      <c r="BE1537" s="131"/>
      <c r="BF1537" s="131"/>
    </row>
    <row r="1538" spans="25:58">
      <c r="Y1538" s="131"/>
      <c r="Z1538" s="131"/>
      <c r="AA1538" s="131"/>
      <c r="AB1538" s="131"/>
      <c r="AC1538" s="131"/>
      <c r="AD1538" s="131"/>
      <c r="AE1538" s="131"/>
      <c r="AF1538" s="131"/>
      <c r="AG1538" s="131"/>
      <c r="AH1538" s="131"/>
      <c r="AI1538" s="131"/>
      <c r="AJ1538" s="131"/>
      <c r="AK1538" s="131"/>
      <c r="AL1538" s="131"/>
      <c r="AM1538" s="131"/>
      <c r="AN1538" s="131"/>
      <c r="AO1538" s="131"/>
      <c r="AP1538" s="131"/>
      <c r="AQ1538" s="131"/>
      <c r="AR1538" s="131"/>
      <c r="AS1538" s="131"/>
      <c r="AT1538" s="131"/>
      <c r="AU1538" s="131"/>
      <c r="AV1538" s="131"/>
      <c r="AW1538" s="131"/>
      <c r="AX1538" s="131"/>
      <c r="AY1538" s="131"/>
      <c r="AZ1538" s="131"/>
      <c r="BA1538" s="131"/>
      <c r="BB1538" s="131"/>
      <c r="BC1538" s="131"/>
      <c r="BD1538" s="131"/>
      <c r="BE1538" s="131"/>
      <c r="BF1538" s="131"/>
    </row>
    <row r="1539" spans="25:58">
      <c r="Y1539" s="131"/>
      <c r="Z1539" s="131"/>
      <c r="AA1539" s="131"/>
      <c r="AB1539" s="131"/>
      <c r="AC1539" s="131"/>
      <c r="AD1539" s="131"/>
      <c r="AE1539" s="131"/>
      <c r="AF1539" s="131"/>
      <c r="AG1539" s="131"/>
      <c r="AH1539" s="131"/>
      <c r="AI1539" s="131"/>
      <c r="AJ1539" s="131"/>
      <c r="AK1539" s="131"/>
      <c r="AL1539" s="131"/>
      <c r="AM1539" s="131"/>
      <c r="AN1539" s="131"/>
      <c r="AO1539" s="131"/>
      <c r="AP1539" s="131"/>
      <c r="AQ1539" s="131"/>
      <c r="AR1539" s="131"/>
      <c r="AS1539" s="131"/>
      <c r="AT1539" s="131"/>
      <c r="AU1539" s="131"/>
      <c r="AV1539" s="131"/>
      <c r="AW1539" s="131"/>
      <c r="AX1539" s="131"/>
      <c r="AY1539" s="131"/>
      <c r="AZ1539" s="131"/>
      <c r="BA1539" s="131"/>
      <c r="BB1539" s="131"/>
      <c r="BC1539" s="131"/>
      <c r="BD1539" s="131"/>
      <c r="BE1539" s="131"/>
      <c r="BF1539" s="131"/>
    </row>
    <row r="1540" spans="25:58">
      <c r="Y1540" s="131"/>
      <c r="Z1540" s="131"/>
      <c r="AA1540" s="131"/>
      <c r="AB1540" s="131"/>
      <c r="AC1540" s="131"/>
      <c r="AD1540" s="131"/>
      <c r="AE1540" s="131"/>
      <c r="AF1540" s="131"/>
      <c r="AG1540" s="131"/>
      <c r="AH1540" s="131"/>
      <c r="AI1540" s="131"/>
      <c r="AJ1540" s="131"/>
      <c r="AK1540" s="131"/>
      <c r="AL1540" s="131"/>
      <c r="AM1540" s="131"/>
      <c r="AN1540" s="131"/>
      <c r="AO1540" s="131"/>
      <c r="AP1540" s="131"/>
      <c r="AQ1540" s="131"/>
      <c r="AR1540" s="131"/>
      <c r="AS1540" s="131"/>
      <c r="AT1540" s="131"/>
      <c r="AU1540" s="131"/>
      <c r="AV1540" s="131"/>
      <c r="AW1540" s="131"/>
      <c r="AX1540" s="131"/>
      <c r="AY1540" s="131"/>
      <c r="AZ1540" s="131"/>
      <c r="BA1540" s="131"/>
      <c r="BB1540" s="131"/>
      <c r="BC1540" s="131"/>
      <c r="BD1540" s="131"/>
      <c r="BE1540" s="131"/>
      <c r="BF1540" s="131"/>
    </row>
    <row r="1541" spans="25:58">
      <c r="Y1541" s="131"/>
      <c r="Z1541" s="131"/>
      <c r="AA1541" s="131"/>
      <c r="AB1541" s="131"/>
      <c r="AC1541" s="131"/>
      <c r="AD1541" s="131"/>
      <c r="AE1541" s="131"/>
      <c r="AF1541" s="131"/>
      <c r="AG1541" s="131"/>
      <c r="AH1541" s="131"/>
      <c r="AI1541" s="131"/>
      <c r="AJ1541" s="131"/>
      <c r="AK1541" s="131"/>
      <c r="AL1541" s="131"/>
      <c r="AM1541" s="131"/>
      <c r="AN1541" s="131"/>
      <c r="AO1541" s="131"/>
      <c r="AP1541" s="131"/>
      <c r="AQ1541" s="131"/>
      <c r="AR1541" s="131"/>
      <c r="AS1541" s="131"/>
      <c r="AT1541" s="131"/>
      <c r="AU1541" s="131"/>
      <c r="AV1541" s="131"/>
      <c r="AW1541" s="131"/>
      <c r="AX1541" s="131"/>
      <c r="AY1541" s="131"/>
      <c r="AZ1541" s="131"/>
      <c r="BA1541" s="131"/>
      <c r="BB1541" s="131"/>
      <c r="BC1541" s="131"/>
      <c r="BD1541" s="131"/>
      <c r="BE1541" s="131"/>
      <c r="BF1541" s="131"/>
    </row>
    <row r="1542" spans="25:58">
      <c r="Y1542" s="131"/>
      <c r="Z1542" s="131"/>
      <c r="AA1542" s="131"/>
      <c r="AB1542" s="131"/>
      <c r="AC1542" s="131"/>
      <c r="AD1542" s="131"/>
      <c r="AE1542" s="131"/>
      <c r="AF1542" s="131"/>
      <c r="AG1542" s="131"/>
      <c r="AH1542" s="131"/>
      <c r="AI1542" s="131"/>
      <c r="AJ1542" s="131"/>
      <c r="AK1542" s="131"/>
      <c r="AL1542" s="131"/>
      <c r="AM1542" s="131"/>
      <c r="AN1542" s="131"/>
      <c r="AO1542" s="131"/>
      <c r="AP1542" s="131"/>
      <c r="AQ1542" s="131"/>
      <c r="AR1542" s="131"/>
      <c r="AS1542" s="131"/>
      <c r="AT1542" s="131"/>
      <c r="AU1542" s="131"/>
      <c r="AV1542" s="131"/>
      <c r="AW1542" s="131"/>
      <c r="AX1542" s="131"/>
      <c r="AY1542" s="131"/>
      <c r="AZ1542" s="131"/>
      <c r="BA1542" s="131"/>
      <c r="BB1542" s="131"/>
      <c r="BC1542" s="131"/>
      <c r="BD1542" s="131"/>
      <c r="BE1542" s="131"/>
      <c r="BF1542" s="131"/>
    </row>
    <row r="1543" spans="25:58">
      <c r="Y1543" s="131"/>
      <c r="Z1543" s="131"/>
      <c r="AA1543" s="131"/>
      <c r="AB1543" s="131"/>
      <c r="AC1543" s="131"/>
      <c r="AD1543" s="131"/>
      <c r="AE1543" s="131"/>
      <c r="AF1543" s="131"/>
      <c r="AG1543" s="131"/>
      <c r="AH1543" s="131"/>
      <c r="AI1543" s="131"/>
      <c r="AJ1543" s="131"/>
      <c r="AK1543" s="131"/>
      <c r="AL1543" s="131"/>
      <c r="AM1543" s="131"/>
      <c r="AN1543" s="131"/>
      <c r="AO1543" s="131"/>
      <c r="AP1543" s="131"/>
      <c r="AQ1543" s="131"/>
      <c r="AR1543" s="131"/>
      <c r="AS1543" s="131"/>
      <c r="AT1543" s="131"/>
      <c r="AU1543" s="131"/>
      <c r="AV1543" s="131"/>
      <c r="AW1543" s="131"/>
      <c r="AX1543" s="131"/>
      <c r="AY1543" s="131"/>
      <c r="AZ1543" s="131"/>
      <c r="BA1543" s="131"/>
      <c r="BB1543" s="131"/>
      <c r="BC1543" s="131"/>
      <c r="BD1543" s="131"/>
      <c r="BE1543" s="131"/>
      <c r="BF1543" s="131"/>
    </row>
    <row r="1544" spans="25:58">
      <c r="Y1544" s="131"/>
      <c r="Z1544" s="131"/>
      <c r="AA1544" s="131"/>
      <c r="AB1544" s="131"/>
      <c r="AC1544" s="131"/>
      <c r="AD1544" s="131"/>
      <c r="AE1544" s="131"/>
      <c r="AF1544" s="131"/>
      <c r="AG1544" s="131"/>
      <c r="AH1544" s="131"/>
      <c r="AI1544" s="131"/>
      <c r="AJ1544" s="131"/>
      <c r="AK1544" s="131"/>
      <c r="AL1544" s="131"/>
      <c r="AM1544" s="131"/>
      <c r="AN1544" s="131"/>
      <c r="AO1544" s="131"/>
      <c r="AP1544" s="131"/>
      <c r="AQ1544" s="131"/>
      <c r="AR1544" s="131"/>
      <c r="AS1544" s="131"/>
      <c r="AT1544" s="131"/>
      <c r="AU1544" s="131"/>
      <c r="AV1544" s="131"/>
      <c r="AW1544" s="131"/>
      <c r="AX1544" s="131"/>
      <c r="AY1544" s="131"/>
      <c r="AZ1544" s="131"/>
      <c r="BA1544" s="131"/>
      <c r="BB1544" s="131"/>
      <c r="BC1544" s="131"/>
      <c r="BD1544" s="131"/>
      <c r="BE1544" s="131"/>
      <c r="BF1544" s="131"/>
    </row>
    <row r="1545" spans="25:58">
      <c r="Y1545" s="131"/>
      <c r="Z1545" s="131"/>
      <c r="AA1545" s="131"/>
      <c r="AB1545" s="131"/>
      <c r="AC1545" s="131"/>
      <c r="AD1545" s="131"/>
      <c r="AE1545" s="131"/>
      <c r="AF1545" s="131"/>
      <c r="AG1545" s="131"/>
      <c r="AH1545" s="131"/>
      <c r="AI1545" s="131"/>
      <c r="AJ1545" s="131"/>
      <c r="AK1545" s="131"/>
      <c r="AL1545" s="131"/>
      <c r="AM1545" s="131"/>
      <c r="AN1545" s="131"/>
      <c r="AO1545" s="131"/>
      <c r="AP1545" s="131"/>
      <c r="AQ1545" s="131"/>
      <c r="AR1545" s="131"/>
      <c r="AS1545" s="131"/>
      <c r="AT1545" s="131"/>
      <c r="AU1545" s="131"/>
      <c r="AV1545" s="131"/>
      <c r="AW1545" s="131"/>
      <c r="AX1545" s="131"/>
      <c r="AY1545" s="131"/>
      <c r="AZ1545" s="131"/>
      <c r="BA1545" s="131"/>
      <c r="BB1545" s="131"/>
      <c r="BC1545" s="131"/>
      <c r="BD1545" s="131"/>
      <c r="BE1545" s="131"/>
      <c r="BF1545" s="131"/>
    </row>
    <row r="1546" spans="25:58">
      <c r="Y1546" s="131"/>
      <c r="Z1546" s="131"/>
      <c r="AA1546" s="131"/>
      <c r="AB1546" s="131"/>
      <c r="AC1546" s="131"/>
      <c r="AD1546" s="131"/>
      <c r="AE1546" s="131"/>
      <c r="AF1546" s="131"/>
      <c r="AG1546" s="131"/>
      <c r="AH1546" s="131"/>
      <c r="AI1546" s="131"/>
      <c r="AJ1546" s="131"/>
      <c r="AK1546" s="131"/>
      <c r="AL1546" s="131"/>
      <c r="AM1546" s="131"/>
      <c r="AN1546" s="131"/>
      <c r="AO1546" s="131"/>
      <c r="AP1546" s="131"/>
      <c r="AQ1546" s="131"/>
      <c r="AR1546" s="131"/>
      <c r="AS1546" s="131"/>
      <c r="AT1546" s="131"/>
      <c r="AU1546" s="131"/>
      <c r="AV1546" s="131"/>
      <c r="AW1546" s="131"/>
      <c r="AX1546" s="131"/>
      <c r="AY1546" s="131"/>
      <c r="AZ1546" s="131"/>
      <c r="BA1546" s="131"/>
      <c r="BB1546" s="131"/>
      <c r="BC1546" s="131"/>
      <c r="BD1546" s="131"/>
      <c r="BE1546" s="131"/>
      <c r="BF1546" s="131"/>
    </row>
    <row r="1547" spans="25:58">
      <c r="Y1547" s="131"/>
      <c r="Z1547" s="131"/>
      <c r="AA1547" s="131"/>
      <c r="AB1547" s="131"/>
      <c r="AC1547" s="131"/>
      <c r="AD1547" s="131"/>
      <c r="AE1547" s="131"/>
      <c r="AF1547" s="131"/>
      <c r="AG1547" s="131"/>
      <c r="AH1547" s="131"/>
      <c r="AI1547" s="131"/>
      <c r="AJ1547" s="131"/>
      <c r="AK1547" s="131"/>
      <c r="AL1547" s="131"/>
      <c r="AM1547" s="131"/>
      <c r="AN1547" s="131"/>
      <c r="AO1547" s="131"/>
      <c r="AP1547" s="131"/>
      <c r="AQ1547" s="131"/>
      <c r="AR1547" s="131"/>
      <c r="AS1547" s="131"/>
      <c r="AT1547" s="131"/>
      <c r="AU1547" s="131"/>
      <c r="AV1547" s="131"/>
      <c r="AW1547" s="131"/>
      <c r="AX1547" s="131"/>
      <c r="AY1547" s="131"/>
      <c r="AZ1547" s="131"/>
      <c r="BA1547" s="131"/>
      <c r="BB1547" s="131"/>
      <c r="BC1547" s="131"/>
      <c r="BD1547" s="131"/>
      <c r="BE1547" s="131"/>
      <c r="BF1547" s="131"/>
    </row>
    <row r="1548" spans="25:58">
      <c r="Y1548" s="131"/>
      <c r="Z1548" s="131"/>
      <c r="AA1548" s="131"/>
      <c r="AB1548" s="131"/>
      <c r="AC1548" s="131"/>
      <c r="AD1548" s="131"/>
      <c r="AE1548" s="131"/>
      <c r="AF1548" s="131"/>
      <c r="AG1548" s="131"/>
      <c r="AH1548" s="131"/>
      <c r="AI1548" s="131"/>
      <c r="AJ1548" s="131"/>
      <c r="AK1548" s="131"/>
      <c r="AL1548" s="131"/>
      <c r="AM1548" s="131"/>
      <c r="AN1548" s="131"/>
      <c r="AO1548" s="131"/>
      <c r="AP1548" s="131"/>
      <c r="AQ1548" s="131"/>
      <c r="AR1548" s="131"/>
      <c r="AS1548" s="131"/>
      <c r="AT1548" s="131"/>
      <c r="AU1548" s="131"/>
      <c r="AV1548" s="131"/>
      <c r="AW1548" s="131"/>
      <c r="AX1548" s="131"/>
      <c r="AY1548" s="131"/>
      <c r="AZ1548" s="131"/>
      <c r="BA1548" s="131"/>
      <c r="BB1548" s="131"/>
      <c r="BC1548" s="131"/>
      <c r="BD1548" s="131"/>
      <c r="BE1548" s="131"/>
      <c r="BF1548" s="131"/>
    </row>
    <row r="1549" spans="25:58">
      <c r="Y1549" s="131"/>
      <c r="Z1549" s="131"/>
      <c r="AA1549" s="131"/>
      <c r="AB1549" s="131"/>
      <c r="AC1549" s="131"/>
      <c r="AD1549" s="131"/>
      <c r="AE1549" s="131"/>
      <c r="AF1549" s="131"/>
      <c r="AG1549" s="131"/>
      <c r="AH1549" s="131"/>
      <c r="AI1549" s="131"/>
      <c r="AJ1549" s="131"/>
      <c r="AK1549" s="131"/>
      <c r="AL1549" s="131"/>
      <c r="AM1549" s="131"/>
      <c r="AN1549" s="131"/>
      <c r="AO1549" s="131"/>
      <c r="AP1549" s="131"/>
      <c r="AQ1549" s="131"/>
      <c r="AR1549" s="131"/>
      <c r="AS1549" s="131"/>
      <c r="AT1549" s="131"/>
      <c r="AU1549" s="131"/>
      <c r="AV1549" s="131"/>
      <c r="AW1549" s="131"/>
      <c r="AX1549" s="131"/>
      <c r="AY1549" s="131"/>
      <c r="AZ1549" s="131"/>
      <c r="BA1549" s="131"/>
      <c r="BB1549" s="131"/>
      <c r="BC1549" s="131"/>
      <c r="BD1549" s="131"/>
      <c r="BE1549" s="131"/>
      <c r="BF1549" s="131"/>
    </row>
    <row r="1550" spans="25:58">
      <c r="Y1550" s="131"/>
      <c r="Z1550" s="131"/>
      <c r="AA1550" s="131"/>
      <c r="AB1550" s="131"/>
      <c r="AC1550" s="131"/>
      <c r="AD1550" s="131"/>
      <c r="AE1550" s="131"/>
      <c r="AF1550" s="131"/>
      <c r="AG1550" s="131"/>
      <c r="AH1550" s="131"/>
      <c r="AI1550" s="131"/>
      <c r="AJ1550" s="131"/>
      <c r="AK1550" s="131"/>
      <c r="AL1550" s="131"/>
      <c r="AM1550" s="131"/>
      <c r="AN1550" s="131"/>
      <c r="AO1550" s="131"/>
      <c r="AP1550" s="131"/>
      <c r="AQ1550" s="131"/>
      <c r="AR1550" s="131"/>
      <c r="AS1550" s="131"/>
      <c r="AT1550" s="131"/>
      <c r="AU1550" s="131"/>
      <c r="AV1550" s="131"/>
      <c r="AW1550" s="131"/>
      <c r="AX1550" s="131"/>
      <c r="AY1550" s="131"/>
      <c r="AZ1550" s="131"/>
      <c r="BA1550" s="131"/>
      <c r="BB1550" s="131"/>
      <c r="BC1550" s="131"/>
      <c r="BD1550" s="131"/>
      <c r="BE1550" s="131"/>
      <c r="BF1550" s="131"/>
    </row>
    <row r="1551" spans="25:58">
      <c r="Y1551" s="131"/>
      <c r="Z1551" s="131"/>
      <c r="AA1551" s="131"/>
      <c r="AB1551" s="131"/>
      <c r="AC1551" s="131"/>
      <c r="AD1551" s="131"/>
      <c r="AE1551" s="131"/>
      <c r="AF1551" s="131"/>
      <c r="AG1551" s="131"/>
      <c r="AH1551" s="131"/>
      <c r="AI1551" s="131"/>
      <c r="AJ1551" s="131"/>
      <c r="AK1551" s="131"/>
      <c r="AL1551" s="131"/>
      <c r="AM1551" s="131"/>
      <c r="AN1551" s="131"/>
      <c r="AO1551" s="131"/>
      <c r="AP1551" s="131"/>
      <c r="AQ1551" s="131"/>
      <c r="AR1551" s="131"/>
      <c r="AS1551" s="131"/>
      <c r="AT1551" s="131"/>
      <c r="AU1551" s="131"/>
      <c r="AV1551" s="131"/>
      <c r="AW1551" s="131"/>
      <c r="AX1551" s="131"/>
      <c r="AY1551" s="131"/>
      <c r="AZ1551" s="131"/>
      <c r="BA1551" s="131"/>
      <c r="BB1551" s="131"/>
      <c r="BC1551" s="131"/>
      <c r="BD1551" s="131"/>
      <c r="BE1551" s="131"/>
      <c r="BF1551" s="131"/>
    </row>
    <row r="1552" spans="25:58">
      <c r="Y1552" s="131"/>
      <c r="Z1552" s="131"/>
      <c r="AA1552" s="131"/>
      <c r="AB1552" s="131"/>
      <c r="AC1552" s="131"/>
      <c r="AD1552" s="131"/>
      <c r="AE1552" s="131"/>
      <c r="AF1552" s="131"/>
      <c r="AG1552" s="131"/>
      <c r="AH1552" s="131"/>
      <c r="AI1552" s="131"/>
      <c r="AJ1552" s="131"/>
      <c r="AK1552" s="131"/>
      <c r="AL1552" s="131"/>
      <c r="AM1552" s="131"/>
      <c r="AN1552" s="131"/>
      <c r="AO1552" s="131"/>
      <c r="AP1552" s="131"/>
      <c r="AQ1552" s="131"/>
      <c r="AR1552" s="131"/>
      <c r="AS1552" s="131"/>
      <c r="AT1552" s="131"/>
      <c r="AU1552" s="131"/>
      <c r="AV1552" s="131"/>
      <c r="AW1552" s="131"/>
      <c r="AX1552" s="131"/>
      <c r="AY1552" s="131"/>
      <c r="AZ1552" s="131"/>
      <c r="BA1552" s="131"/>
      <c r="BB1552" s="131"/>
      <c r="BC1552" s="131"/>
      <c r="BD1552" s="131"/>
      <c r="BE1552" s="131"/>
      <c r="BF1552" s="131"/>
    </row>
    <row r="1553" spans="25:58">
      <c r="Y1553" s="131"/>
      <c r="Z1553" s="131"/>
      <c r="AA1553" s="131"/>
      <c r="AB1553" s="131"/>
      <c r="AC1553" s="131"/>
      <c r="AD1553" s="131"/>
      <c r="AE1553" s="131"/>
      <c r="AF1553" s="131"/>
      <c r="AG1553" s="131"/>
      <c r="AH1553" s="131"/>
      <c r="AI1553" s="131"/>
      <c r="AJ1553" s="131"/>
      <c r="AK1553" s="131"/>
      <c r="AL1553" s="131"/>
      <c r="AM1553" s="131"/>
      <c r="AN1553" s="131"/>
      <c r="AO1553" s="131"/>
      <c r="AP1553" s="131"/>
      <c r="AQ1553" s="131"/>
      <c r="AR1553" s="131"/>
      <c r="AS1553" s="131"/>
      <c r="AT1553" s="131"/>
      <c r="AU1553" s="131"/>
      <c r="AV1553" s="131"/>
      <c r="AW1553" s="131"/>
      <c r="AX1553" s="131"/>
      <c r="AY1553" s="131"/>
      <c r="AZ1553" s="131"/>
      <c r="BA1553" s="131"/>
      <c r="BB1553" s="131"/>
      <c r="BC1553" s="131"/>
      <c r="BD1553" s="131"/>
      <c r="BE1553" s="131"/>
      <c r="BF1553" s="131"/>
    </row>
    <row r="1554" spans="25:58">
      <c r="Y1554" s="131"/>
      <c r="Z1554" s="131"/>
      <c r="AA1554" s="131"/>
      <c r="AB1554" s="131"/>
      <c r="AC1554" s="131"/>
      <c r="AD1554" s="131"/>
      <c r="AE1554" s="131"/>
      <c r="AF1554" s="131"/>
      <c r="AG1554" s="131"/>
      <c r="AH1554" s="131"/>
      <c r="AI1554" s="131"/>
      <c r="AJ1554" s="131"/>
      <c r="AK1554" s="131"/>
      <c r="AL1554" s="131"/>
      <c r="AM1554" s="131"/>
      <c r="AN1554" s="131"/>
      <c r="AO1554" s="131"/>
      <c r="AP1554" s="131"/>
      <c r="AQ1554" s="131"/>
      <c r="AR1554" s="131"/>
      <c r="AS1554" s="131"/>
      <c r="AT1554" s="131"/>
      <c r="AU1554" s="131"/>
      <c r="AV1554" s="131"/>
      <c r="AW1554" s="131"/>
      <c r="AX1554" s="131"/>
      <c r="AY1554" s="131"/>
      <c r="AZ1554" s="131"/>
      <c r="BA1554" s="131"/>
      <c r="BB1554" s="131"/>
      <c r="BC1554" s="131"/>
      <c r="BD1554" s="131"/>
      <c r="BE1554" s="131"/>
      <c r="BF1554" s="131"/>
    </row>
    <row r="1555" spans="25:58">
      <c r="Y1555" s="131"/>
      <c r="Z1555" s="131"/>
      <c r="AA1555" s="131"/>
      <c r="AB1555" s="131"/>
      <c r="AC1555" s="131"/>
      <c r="AD1555" s="131"/>
      <c r="AE1555" s="131"/>
      <c r="AF1555" s="131"/>
      <c r="AG1555" s="131"/>
      <c r="AH1555" s="131"/>
      <c r="AI1555" s="131"/>
      <c r="AJ1555" s="131"/>
      <c r="AK1555" s="131"/>
      <c r="AL1555" s="131"/>
      <c r="AM1555" s="131"/>
      <c r="AN1555" s="131"/>
      <c r="AO1555" s="131"/>
      <c r="AP1555" s="131"/>
      <c r="AQ1555" s="131"/>
      <c r="AR1555" s="131"/>
      <c r="AS1555" s="131"/>
      <c r="AT1555" s="131"/>
      <c r="AU1555" s="131"/>
      <c r="AV1555" s="131"/>
      <c r="AW1555" s="131"/>
      <c r="AX1555" s="131"/>
      <c r="AY1555" s="131"/>
      <c r="AZ1555" s="131"/>
      <c r="BA1555" s="131"/>
      <c r="BB1555" s="131"/>
      <c r="BC1555" s="131"/>
      <c r="BD1555" s="131"/>
      <c r="BE1555" s="131"/>
      <c r="BF1555" s="131"/>
    </row>
    <row r="1556" spans="25:58">
      <c r="Y1556" s="131"/>
      <c r="Z1556" s="131"/>
      <c r="AA1556" s="131"/>
      <c r="AB1556" s="131"/>
      <c r="AC1556" s="131"/>
      <c r="AD1556" s="131"/>
      <c r="AE1556" s="131"/>
      <c r="AF1556" s="131"/>
      <c r="AG1556" s="131"/>
      <c r="AH1556" s="131"/>
      <c r="AI1556" s="131"/>
      <c r="AJ1556" s="131"/>
      <c r="AK1556" s="131"/>
      <c r="AL1556" s="131"/>
      <c r="AM1556" s="131"/>
      <c r="AN1556" s="131"/>
      <c r="AO1556" s="131"/>
      <c r="AP1556" s="131"/>
      <c r="AQ1556" s="131"/>
      <c r="AR1556" s="131"/>
      <c r="AS1556" s="131"/>
      <c r="AT1556" s="131"/>
      <c r="AU1556" s="131"/>
      <c r="AV1556" s="131"/>
      <c r="AW1556" s="131"/>
      <c r="AX1556" s="131"/>
      <c r="AY1556" s="131"/>
      <c r="AZ1556" s="131"/>
      <c r="BA1556" s="131"/>
      <c r="BB1556" s="131"/>
      <c r="BC1556" s="131"/>
      <c r="BD1556" s="131"/>
      <c r="BE1556" s="131"/>
      <c r="BF1556" s="131"/>
    </row>
    <row r="1557" spans="25:58">
      <c r="Y1557" s="131"/>
      <c r="Z1557" s="131"/>
      <c r="AA1557" s="131"/>
      <c r="AB1557" s="131"/>
      <c r="AC1557" s="131"/>
      <c r="AD1557" s="131"/>
      <c r="AE1557" s="131"/>
      <c r="AF1557" s="131"/>
      <c r="AG1557" s="131"/>
      <c r="AH1557" s="131"/>
      <c r="AI1557" s="131"/>
      <c r="AJ1557" s="131"/>
      <c r="AK1557" s="131"/>
      <c r="AL1557" s="131"/>
      <c r="AM1557" s="131"/>
      <c r="AN1557" s="131"/>
      <c r="AO1557" s="131"/>
      <c r="AP1557" s="131"/>
      <c r="AQ1557" s="131"/>
      <c r="AR1557" s="131"/>
      <c r="AS1557" s="131"/>
      <c r="AT1557" s="131"/>
      <c r="AU1557" s="131"/>
      <c r="AV1557" s="131"/>
      <c r="AW1557" s="131"/>
      <c r="AX1557" s="131"/>
      <c r="AY1557" s="131"/>
      <c r="AZ1557" s="131"/>
      <c r="BA1557" s="131"/>
      <c r="BB1557" s="131"/>
      <c r="BC1557" s="131"/>
      <c r="BD1557" s="131"/>
      <c r="BE1557" s="131"/>
      <c r="BF1557" s="131"/>
    </row>
    <row r="1558" spans="25:58">
      <c r="Y1558" s="131"/>
      <c r="Z1558" s="131"/>
      <c r="AA1558" s="131"/>
      <c r="AB1558" s="131"/>
      <c r="AC1558" s="131"/>
      <c r="AD1558" s="131"/>
      <c r="AE1558" s="131"/>
      <c r="AF1558" s="131"/>
      <c r="AG1558" s="131"/>
      <c r="AH1558" s="131"/>
      <c r="AI1558" s="131"/>
      <c r="AJ1558" s="131"/>
      <c r="AK1558" s="131"/>
      <c r="AL1558" s="131"/>
      <c r="AM1558" s="131"/>
      <c r="AN1558" s="131"/>
      <c r="AO1558" s="131"/>
      <c r="AP1558" s="131"/>
      <c r="AQ1558" s="131"/>
      <c r="AR1558" s="131"/>
      <c r="AS1558" s="131"/>
      <c r="AT1558" s="131"/>
      <c r="AU1558" s="131"/>
      <c r="AV1558" s="131"/>
      <c r="AW1558" s="131"/>
      <c r="AX1558" s="131"/>
      <c r="AY1558" s="131"/>
      <c r="AZ1558" s="131"/>
      <c r="BA1558" s="131"/>
      <c r="BB1558" s="131"/>
      <c r="BC1558" s="131"/>
      <c r="BD1558" s="131"/>
      <c r="BE1558" s="131"/>
      <c r="BF1558" s="131"/>
    </row>
    <row r="1559" spans="25:58">
      <c r="Y1559" s="131"/>
      <c r="Z1559" s="131"/>
      <c r="AA1559" s="131"/>
      <c r="AB1559" s="131"/>
      <c r="AC1559" s="131"/>
      <c r="AD1559" s="131"/>
      <c r="AE1559" s="131"/>
      <c r="AF1559" s="131"/>
      <c r="AG1559" s="131"/>
      <c r="AH1559" s="131"/>
      <c r="AI1559" s="131"/>
      <c r="AJ1559" s="131"/>
      <c r="AK1559" s="131"/>
      <c r="AL1559" s="131"/>
      <c r="AM1559" s="131"/>
      <c r="AN1559" s="131"/>
      <c r="AO1559" s="131"/>
      <c r="AP1559" s="131"/>
      <c r="AQ1559" s="131"/>
      <c r="AR1559" s="131"/>
      <c r="AS1559" s="131"/>
      <c r="AT1559" s="131"/>
      <c r="AU1559" s="131"/>
      <c r="AV1559" s="131"/>
      <c r="AW1559" s="131"/>
      <c r="AX1559" s="131"/>
      <c r="AY1559" s="131"/>
      <c r="AZ1559" s="131"/>
      <c r="BA1559" s="131"/>
      <c r="BB1559" s="131"/>
      <c r="BC1559" s="131"/>
      <c r="BD1559" s="131"/>
      <c r="BE1559" s="131"/>
      <c r="BF1559" s="131"/>
    </row>
    <row r="1560" spans="25:58">
      <c r="Y1560" s="131"/>
      <c r="Z1560" s="131"/>
      <c r="AA1560" s="131"/>
      <c r="AB1560" s="131"/>
      <c r="AC1560" s="131"/>
      <c r="AD1560" s="131"/>
      <c r="AE1560" s="131"/>
      <c r="AF1560" s="131"/>
      <c r="AG1560" s="131"/>
      <c r="AH1560" s="131"/>
      <c r="AI1560" s="131"/>
      <c r="AJ1560" s="131"/>
      <c r="AK1560" s="131"/>
      <c r="AL1560" s="131"/>
      <c r="AM1560" s="131"/>
      <c r="AN1560" s="131"/>
      <c r="AO1560" s="131"/>
      <c r="AP1560" s="131"/>
      <c r="AQ1560" s="131"/>
      <c r="AR1560" s="131"/>
      <c r="AS1560" s="131"/>
      <c r="AT1560" s="131"/>
      <c r="AU1560" s="131"/>
      <c r="AV1560" s="131"/>
      <c r="AW1560" s="131"/>
      <c r="AX1560" s="131"/>
      <c r="AY1560" s="131"/>
      <c r="AZ1560" s="131"/>
      <c r="BA1560" s="131"/>
      <c r="BB1560" s="131"/>
      <c r="BC1560" s="131"/>
      <c r="BD1560" s="131"/>
      <c r="BE1560" s="131"/>
      <c r="BF1560" s="131"/>
    </row>
    <row r="1561" spans="25:58">
      <c r="Y1561" s="131"/>
      <c r="Z1561" s="131"/>
      <c r="AA1561" s="131"/>
      <c r="AB1561" s="131"/>
      <c r="AC1561" s="131"/>
      <c r="AD1561" s="131"/>
      <c r="AE1561" s="131"/>
      <c r="AF1561" s="131"/>
      <c r="AG1561" s="131"/>
      <c r="AH1561" s="131"/>
      <c r="AI1561" s="131"/>
      <c r="AJ1561" s="131"/>
      <c r="AK1561" s="131"/>
      <c r="AL1561" s="131"/>
      <c r="AM1561" s="131"/>
      <c r="AN1561" s="131"/>
      <c r="AO1561" s="131"/>
      <c r="AP1561" s="131"/>
      <c r="AQ1561" s="131"/>
      <c r="AR1561" s="131"/>
      <c r="AS1561" s="131"/>
      <c r="AT1561" s="131"/>
      <c r="AU1561" s="131"/>
      <c r="AV1561" s="131"/>
      <c r="AW1561" s="131"/>
      <c r="AX1561" s="131"/>
      <c r="AY1561" s="131"/>
      <c r="AZ1561" s="131"/>
      <c r="BA1561" s="131"/>
      <c r="BB1561" s="131"/>
      <c r="BC1561" s="131"/>
      <c r="BD1561" s="131"/>
      <c r="BE1561" s="131"/>
      <c r="BF1561" s="131"/>
    </row>
    <row r="1562" spans="25:58">
      <c r="Y1562" s="131"/>
      <c r="Z1562" s="131"/>
      <c r="AA1562" s="131"/>
      <c r="AB1562" s="131"/>
      <c r="AC1562" s="131"/>
      <c r="AD1562" s="131"/>
      <c r="AE1562" s="131"/>
      <c r="AF1562" s="131"/>
      <c r="AG1562" s="131"/>
      <c r="AH1562" s="131"/>
      <c r="AI1562" s="131"/>
      <c r="AJ1562" s="131"/>
      <c r="AK1562" s="131"/>
      <c r="AL1562" s="131"/>
      <c r="AM1562" s="131"/>
      <c r="AN1562" s="131"/>
      <c r="AO1562" s="131"/>
      <c r="AP1562" s="131"/>
      <c r="AQ1562" s="131"/>
      <c r="AR1562" s="131"/>
      <c r="AS1562" s="131"/>
      <c r="AT1562" s="131"/>
      <c r="AU1562" s="131"/>
      <c r="AV1562" s="131"/>
      <c r="AW1562" s="131"/>
      <c r="AX1562" s="131"/>
      <c r="AY1562" s="131"/>
      <c r="AZ1562" s="131"/>
      <c r="BA1562" s="131"/>
      <c r="BB1562" s="131"/>
      <c r="BC1562" s="131"/>
      <c r="BD1562" s="131"/>
      <c r="BE1562" s="131"/>
      <c r="BF1562" s="131"/>
    </row>
    <row r="1563" spans="25:58">
      <c r="Y1563" s="131"/>
      <c r="Z1563" s="131"/>
      <c r="AA1563" s="131"/>
      <c r="AB1563" s="131"/>
      <c r="AC1563" s="131"/>
      <c r="AD1563" s="131"/>
      <c r="AE1563" s="131"/>
      <c r="AF1563" s="131"/>
      <c r="AG1563" s="131"/>
      <c r="AH1563" s="131"/>
      <c r="AI1563" s="131"/>
      <c r="AJ1563" s="131"/>
      <c r="AK1563" s="131"/>
      <c r="AL1563" s="131"/>
      <c r="AM1563" s="131"/>
      <c r="AN1563" s="131"/>
      <c r="AO1563" s="131"/>
      <c r="AP1563" s="131"/>
      <c r="AQ1563" s="131"/>
      <c r="AR1563" s="131"/>
      <c r="AS1563" s="131"/>
      <c r="AT1563" s="131"/>
      <c r="AU1563" s="131"/>
      <c r="AV1563" s="131"/>
      <c r="AW1563" s="131"/>
      <c r="AX1563" s="131"/>
      <c r="AY1563" s="131"/>
      <c r="AZ1563" s="131"/>
      <c r="BA1563" s="131"/>
      <c r="BB1563" s="131"/>
      <c r="BC1563" s="131"/>
      <c r="BD1563" s="131"/>
      <c r="BE1563" s="131"/>
      <c r="BF1563" s="131"/>
    </row>
    <row r="1564" spans="25:58">
      <c r="Y1564" s="131"/>
      <c r="Z1564" s="131"/>
      <c r="AA1564" s="131"/>
      <c r="AB1564" s="131"/>
      <c r="AC1564" s="131"/>
      <c r="AD1564" s="131"/>
      <c r="AE1564" s="131"/>
      <c r="AF1564" s="131"/>
      <c r="AG1564" s="131"/>
      <c r="AH1564" s="131"/>
      <c r="AI1564" s="131"/>
      <c r="AJ1564" s="131"/>
      <c r="AK1564" s="131"/>
      <c r="AL1564" s="131"/>
      <c r="AM1564" s="131"/>
      <c r="AN1564" s="131"/>
      <c r="AO1564" s="131"/>
      <c r="AP1564" s="131"/>
      <c r="AQ1564" s="131"/>
      <c r="AR1564" s="131"/>
      <c r="AS1564" s="131"/>
      <c r="AT1564" s="131"/>
      <c r="AU1564" s="131"/>
      <c r="AV1564" s="131"/>
      <c r="AW1564" s="131"/>
      <c r="AX1564" s="131"/>
      <c r="AY1564" s="131"/>
      <c r="AZ1564" s="131"/>
      <c r="BA1564" s="131"/>
      <c r="BB1564" s="131"/>
      <c r="BC1564" s="131"/>
      <c r="BD1564" s="131"/>
      <c r="BE1564" s="131"/>
      <c r="BF1564" s="131"/>
    </row>
    <row r="1565" spans="25:58">
      <c r="Y1565" s="131"/>
      <c r="Z1565" s="131"/>
      <c r="AA1565" s="131"/>
      <c r="AB1565" s="131"/>
      <c r="AC1565" s="131"/>
      <c r="AD1565" s="131"/>
      <c r="AE1565" s="131"/>
      <c r="AF1565" s="131"/>
      <c r="AG1565" s="131"/>
      <c r="AH1565" s="131"/>
      <c r="AI1565" s="131"/>
      <c r="AJ1565" s="131"/>
      <c r="AK1565" s="131"/>
      <c r="AL1565" s="131"/>
      <c r="AM1565" s="131"/>
      <c r="AN1565" s="131"/>
      <c r="AO1565" s="131"/>
      <c r="AP1565" s="131"/>
      <c r="AQ1565" s="131"/>
      <c r="AR1565" s="131"/>
      <c r="AS1565" s="131"/>
      <c r="AT1565" s="131"/>
      <c r="AU1565" s="131"/>
      <c r="AV1565" s="131"/>
      <c r="AW1565" s="131"/>
      <c r="AX1565" s="131"/>
      <c r="AY1565" s="131"/>
      <c r="AZ1565" s="131"/>
      <c r="BA1565" s="131"/>
      <c r="BB1565" s="131"/>
      <c r="BC1565" s="131"/>
      <c r="BD1565" s="131"/>
      <c r="BE1565" s="131"/>
      <c r="BF1565" s="131"/>
    </row>
    <row r="1566" spans="25:58">
      <c r="Y1566" s="131"/>
      <c r="Z1566" s="131"/>
      <c r="AA1566" s="131"/>
      <c r="AB1566" s="131"/>
      <c r="AC1566" s="131"/>
      <c r="AD1566" s="131"/>
      <c r="AE1566" s="131"/>
      <c r="AF1566" s="131"/>
      <c r="AG1566" s="131"/>
      <c r="AH1566" s="131"/>
      <c r="AI1566" s="131"/>
      <c r="AJ1566" s="131"/>
      <c r="AK1566" s="131"/>
      <c r="AL1566" s="131"/>
      <c r="AM1566" s="131"/>
      <c r="AN1566" s="131"/>
      <c r="AO1566" s="131"/>
      <c r="AP1566" s="131"/>
      <c r="AQ1566" s="131"/>
      <c r="AR1566" s="131"/>
      <c r="AS1566" s="131"/>
      <c r="AT1566" s="131"/>
      <c r="AU1566" s="131"/>
      <c r="AV1566" s="131"/>
      <c r="AW1566" s="131"/>
      <c r="AX1566" s="131"/>
      <c r="AY1566" s="131"/>
      <c r="AZ1566" s="131"/>
      <c r="BA1566" s="131"/>
      <c r="BB1566" s="131"/>
      <c r="BC1566" s="131"/>
      <c r="BD1566" s="131"/>
      <c r="BE1566" s="131"/>
      <c r="BF1566" s="131"/>
    </row>
    <row r="1567" spans="25:58">
      <c r="Y1567" s="131"/>
      <c r="Z1567" s="131"/>
      <c r="AA1567" s="131"/>
      <c r="AB1567" s="131"/>
      <c r="AC1567" s="131"/>
      <c r="AD1567" s="131"/>
      <c r="AE1567" s="131"/>
      <c r="AF1567" s="131"/>
      <c r="AG1567" s="131"/>
      <c r="AH1567" s="131"/>
      <c r="AI1567" s="131"/>
      <c r="AJ1567" s="131"/>
      <c r="AK1567" s="131"/>
      <c r="AL1567" s="131"/>
      <c r="AM1567" s="131"/>
      <c r="AN1567" s="131"/>
      <c r="AO1567" s="131"/>
      <c r="AP1567" s="131"/>
      <c r="AQ1567" s="131"/>
      <c r="AR1567" s="131"/>
      <c r="AS1567" s="131"/>
      <c r="AT1567" s="131"/>
      <c r="AU1567" s="131"/>
      <c r="AV1567" s="131"/>
      <c r="AW1567" s="131"/>
      <c r="AX1567" s="131"/>
      <c r="AY1567" s="131"/>
      <c r="AZ1567" s="131"/>
      <c r="BA1567" s="131"/>
      <c r="BB1567" s="131"/>
      <c r="BC1567" s="131"/>
      <c r="BD1567" s="131"/>
      <c r="BE1567" s="131"/>
      <c r="BF1567" s="131"/>
    </row>
    <row r="1568" spans="25:58">
      <c r="Y1568" s="131"/>
      <c r="Z1568" s="131"/>
      <c r="AA1568" s="131"/>
      <c r="AB1568" s="131"/>
      <c r="AC1568" s="131"/>
      <c r="AD1568" s="131"/>
      <c r="AE1568" s="131"/>
      <c r="AF1568" s="131"/>
      <c r="AG1568" s="131"/>
      <c r="AH1568" s="131"/>
      <c r="AI1568" s="131"/>
      <c r="AJ1568" s="131"/>
      <c r="AK1568" s="131"/>
      <c r="AL1568" s="131"/>
      <c r="AM1568" s="131"/>
      <c r="AN1568" s="131"/>
      <c r="AO1568" s="131"/>
      <c r="AP1568" s="131"/>
      <c r="AQ1568" s="131"/>
      <c r="AR1568" s="131"/>
      <c r="AS1568" s="131"/>
      <c r="AT1568" s="131"/>
      <c r="AU1568" s="131"/>
      <c r="AV1568" s="131"/>
      <c r="AW1568" s="131"/>
      <c r="AX1568" s="131"/>
      <c r="AY1568" s="131"/>
      <c r="AZ1568" s="131"/>
      <c r="BA1568" s="131"/>
      <c r="BB1568" s="131"/>
      <c r="BC1568" s="131"/>
      <c r="BD1568" s="131"/>
      <c r="BE1568" s="131"/>
      <c r="BF1568" s="131"/>
    </row>
    <row r="1569" spans="25:58">
      <c r="Y1569" s="131"/>
      <c r="Z1569" s="131"/>
      <c r="AA1569" s="131"/>
      <c r="AB1569" s="131"/>
      <c r="AC1569" s="131"/>
      <c r="AD1569" s="131"/>
      <c r="AE1569" s="131"/>
      <c r="AF1569" s="131"/>
      <c r="AG1569" s="131"/>
      <c r="AH1569" s="131"/>
      <c r="AI1569" s="131"/>
      <c r="AJ1569" s="131"/>
      <c r="AK1569" s="131"/>
      <c r="AL1569" s="131"/>
      <c r="AM1569" s="131"/>
      <c r="AN1569" s="131"/>
      <c r="AO1569" s="131"/>
      <c r="AP1569" s="131"/>
      <c r="AQ1569" s="131"/>
      <c r="AR1569" s="131"/>
      <c r="AS1569" s="131"/>
      <c r="AT1569" s="131"/>
      <c r="AU1569" s="131"/>
      <c r="AV1569" s="131"/>
      <c r="AW1569" s="131"/>
      <c r="AX1569" s="131"/>
      <c r="AY1569" s="131"/>
      <c r="AZ1569" s="131"/>
      <c r="BA1569" s="131"/>
      <c r="BB1569" s="131"/>
      <c r="BC1569" s="131"/>
      <c r="BD1569" s="131"/>
      <c r="BE1569" s="131"/>
      <c r="BF1569" s="131"/>
    </row>
    <row r="1570" spans="25:58">
      <c r="Y1570" s="131"/>
      <c r="Z1570" s="131"/>
      <c r="AA1570" s="131"/>
      <c r="AB1570" s="131"/>
      <c r="AC1570" s="131"/>
      <c r="AD1570" s="131"/>
      <c r="AE1570" s="131"/>
      <c r="AF1570" s="131"/>
      <c r="AG1570" s="131"/>
      <c r="AH1570" s="131"/>
      <c r="AI1570" s="131"/>
      <c r="AJ1570" s="131"/>
      <c r="AK1570" s="131"/>
      <c r="AL1570" s="131"/>
      <c r="AM1570" s="131"/>
      <c r="AN1570" s="131"/>
      <c r="AO1570" s="131"/>
      <c r="AP1570" s="131"/>
      <c r="AQ1570" s="131"/>
      <c r="AR1570" s="131"/>
      <c r="AS1570" s="131"/>
      <c r="AT1570" s="131"/>
      <c r="AU1570" s="131"/>
      <c r="AV1570" s="131"/>
      <c r="AW1570" s="131"/>
      <c r="AX1570" s="131"/>
      <c r="AY1570" s="131"/>
      <c r="AZ1570" s="131"/>
      <c r="BA1570" s="131"/>
      <c r="BB1570" s="131"/>
      <c r="BC1570" s="131"/>
      <c r="BD1570" s="131"/>
      <c r="BE1570" s="131"/>
      <c r="BF1570" s="131"/>
    </row>
    <row r="1571" spans="25:58">
      <c r="Y1571" s="131"/>
      <c r="Z1571" s="131"/>
      <c r="AA1571" s="131"/>
      <c r="AB1571" s="131"/>
      <c r="AC1571" s="131"/>
      <c r="AD1571" s="131"/>
      <c r="AE1571" s="131"/>
      <c r="AF1571" s="131"/>
      <c r="AG1571" s="131"/>
      <c r="AH1571" s="131"/>
      <c r="AI1571" s="131"/>
      <c r="AJ1571" s="131"/>
      <c r="AK1571" s="131"/>
      <c r="AL1571" s="131"/>
      <c r="AM1571" s="131"/>
      <c r="AN1571" s="131"/>
      <c r="AO1571" s="131"/>
      <c r="AP1571" s="131"/>
      <c r="AQ1571" s="131"/>
      <c r="AR1571" s="131"/>
      <c r="AS1571" s="131"/>
      <c r="AT1571" s="131"/>
      <c r="AU1571" s="131"/>
      <c r="AV1571" s="131"/>
      <c r="AW1571" s="131"/>
      <c r="AX1571" s="131"/>
      <c r="AY1571" s="131"/>
      <c r="AZ1571" s="131"/>
      <c r="BA1571" s="131"/>
      <c r="BB1571" s="131"/>
      <c r="BC1571" s="131"/>
      <c r="BD1571" s="131"/>
      <c r="BE1571" s="131"/>
      <c r="BF1571" s="131"/>
    </row>
    <row r="1572" spans="25:58">
      <c r="Y1572" s="131"/>
      <c r="Z1572" s="131"/>
      <c r="AA1572" s="131"/>
      <c r="AB1572" s="131"/>
      <c r="AC1572" s="131"/>
      <c r="AD1572" s="131"/>
      <c r="AE1572" s="131"/>
      <c r="AF1572" s="131"/>
      <c r="AG1572" s="131"/>
      <c r="AH1572" s="131"/>
      <c r="AI1572" s="131"/>
      <c r="AJ1572" s="131"/>
      <c r="AK1572" s="131"/>
      <c r="AL1572" s="131"/>
      <c r="AM1572" s="131"/>
      <c r="AN1572" s="131"/>
      <c r="AO1572" s="131"/>
      <c r="AP1572" s="131"/>
      <c r="AQ1572" s="131"/>
      <c r="AR1572" s="131"/>
      <c r="AS1572" s="131"/>
      <c r="AT1572" s="131"/>
      <c r="AU1572" s="131"/>
      <c r="AV1572" s="131"/>
      <c r="AW1572" s="131"/>
      <c r="AX1572" s="131"/>
      <c r="AY1572" s="131"/>
      <c r="AZ1572" s="131"/>
      <c r="BA1572" s="131"/>
      <c r="BB1572" s="131"/>
      <c r="BC1572" s="131"/>
      <c r="BD1572" s="131"/>
      <c r="BE1572" s="131"/>
      <c r="BF1572" s="131"/>
    </row>
    <row r="1573" spans="25:58">
      <c r="Y1573" s="131"/>
      <c r="Z1573" s="131"/>
      <c r="AA1573" s="131"/>
      <c r="AB1573" s="131"/>
      <c r="AC1573" s="131"/>
      <c r="AD1573" s="131"/>
      <c r="AE1573" s="131"/>
      <c r="AF1573" s="131"/>
      <c r="AG1573" s="131"/>
      <c r="AH1573" s="131"/>
      <c r="AI1573" s="131"/>
      <c r="AJ1573" s="131"/>
      <c r="AK1573" s="131"/>
      <c r="AL1573" s="131"/>
      <c r="AM1573" s="131"/>
      <c r="AN1573" s="131"/>
      <c r="AO1573" s="131"/>
      <c r="AP1573" s="131"/>
      <c r="AQ1573" s="131"/>
      <c r="AR1573" s="131"/>
      <c r="AS1573" s="131"/>
      <c r="AT1573" s="131"/>
      <c r="AU1573" s="131"/>
      <c r="AV1573" s="131"/>
      <c r="AW1573" s="131"/>
      <c r="AX1573" s="131"/>
      <c r="AY1573" s="131"/>
      <c r="AZ1573" s="131"/>
      <c r="BA1573" s="131"/>
      <c r="BB1573" s="131"/>
      <c r="BC1573" s="131"/>
      <c r="BD1573" s="131"/>
      <c r="BE1573" s="131"/>
      <c r="BF1573" s="131"/>
    </row>
    <row r="1574" spans="25:58">
      <c r="Y1574" s="131"/>
      <c r="Z1574" s="131"/>
      <c r="AA1574" s="131"/>
      <c r="AB1574" s="131"/>
      <c r="AC1574" s="131"/>
      <c r="AD1574" s="131"/>
      <c r="AE1574" s="131"/>
      <c r="AF1574" s="131"/>
      <c r="AG1574" s="131"/>
      <c r="AH1574" s="131"/>
      <c r="AI1574" s="131"/>
      <c r="AJ1574" s="131"/>
      <c r="AK1574" s="131"/>
      <c r="AL1574" s="131"/>
      <c r="AM1574" s="131"/>
      <c r="AN1574" s="131"/>
      <c r="AO1574" s="131"/>
      <c r="AP1574" s="131"/>
      <c r="AQ1574" s="131"/>
      <c r="AR1574" s="131"/>
      <c r="AS1574" s="131"/>
      <c r="AT1574" s="131"/>
      <c r="AU1574" s="131"/>
      <c r="AV1574" s="131"/>
      <c r="AW1574" s="131"/>
      <c r="AX1574" s="131"/>
      <c r="AY1574" s="131"/>
      <c r="AZ1574" s="131"/>
      <c r="BA1574" s="131"/>
      <c r="BB1574" s="131"/>
      <c r="BC1574" s="131"/>
      <c r="BD1574" s="131"/>
      <c r="BE1574" s="131"/>
      <c r="BF1574" s="131"/>
    </row>
    <row r="1575" spans="25:58">
      <c r="Y1575" s="131"/>
      <c r="Z1575" s="131"/>
      <c r="AA1575" s="131"/>
      <c r="AB1575" s="131"/>
      <c r="AC1575" s="131"/>
      <c r="AD1575" s="131"/>
      <c r="AE1575" s="131"/>
      <c r="AF1575" s="131"/>
      <c r="AG1575" s="131"/>
      <c r="AH1575" s="131"/>
      <c r="AI1575" s="131"/>
      <c r="AJ1575" s="131"/>
      <c r="AK1575" s="131"/>
      <c r="AL1575" s="131"/>
      <c r="AM1575" s="131"/>
      <c r="AN1575" s="131"/>
      <c r="AO1575" s="131"/>
      <c r="AP1575" s="131"/>
      <c r="AQ1575" s="131"/>
      <c r="AR1575" s="131"/>
      <c r="AS1575" s="131"/>
      <c r="AT1575" s="131"/>
      <c r="AU1575" s="131"/>
      <c r="AV1575" s="131"/>
      <c r="AW1575" s="131"/>
      <c r="AX1575" s="131"/>
      <c r="AY1575" s="131"/>
      <c r="AZ1575" s="131"/>
      <c r="BA1575" s="131"/>
      <c r="BB1575" s="131"/>
      <c r="BC1575" s="131"/>
      <c r="BD1575" s="131"/>
      <c r="BE1575" s="131"/>
      <c r="BF1575" s="131"/>
    </row>
    <row r="1576" spans="25:58">
      <c r="Y1576" s="131"/>
      <c r="Z1576" s="131"/>
      <c r="AA1576" s="131"/>
      <c r="AB1576" s="131"/>
      <c r="AC1576" s="131"/>
      <c r="AD1576" s="131"/>
      <c r="AE1576" s="131"/>
      <c r="AF1576" s="131"/>
      <c r="AG1576" s="131"/>
      <c r="AH1576" s="131"/>
      <c r="AI1576" s="131"/>
      <c r="AJ1576" s="131"/>
      <c r="AK1576" s="131"/>
      <c r="AL1576" s="131"/>
      <c r="AM1576" s="131"/>
      <c r="AN1576" s="131"/>
      <c r="AO1576" s="131"/>
      <c r="AP1576" s="131"/>
      <c r="AQ1576" s="131"/>
      <c r="AR1576" s="131"/>
      <c r="AS1576" s="131"/>
      <c r="AT1576" s="131"/>
      <c r="AU1576" s="131"/>
      <c r="AV1576" s="131"/>
      <c r="AW1576" s="131"/>
      <c r="AX1576" s="131"/>
      <c r="AY1576" s="131"/>
      <c r="AZ1576" s="131"/>
      <c r="BA1576" s="131"/>
      <c r="BB1576" s="131"/>
      <c r="BC1576" s="131"/>
      <c r="BD1576" s="131"/>
      <c r="BE1576" s="131"/>
      <c r="BF1576" s="131"/>
    </row>
    <row r="1577" spans="25:58">
      <c r="Y1577" s="131"/>
      <c r="Z1577" s="131"/>
      <c r="AA1577" s="131"/>
      <c r="AB1577" s="131"/>
      <c r="AC1577" s="131"/>
      <c r="AD1577" s="131"/>
      <c r="AE1577" s="131"/>
      <c r="AF1577" s="131"/>
      <c r="AG1577" s="131"/>
      <c r="AH1577" s="131"/>
      <c r="AI1577" s="131"/>
      <c r="AJ1577" s="131"/>
      <c r="AK1577" s="131"/>
      <c r="AL1577" s="131"/>
      <c r="AM1577" s="131"/>
      <c r="AN1577" s="131"/>
      <c r="AO1577" s="131"/>
      <c r="AP1577" s="131"/>
      <c r="AQ1577" s="131"/>
      <c r="AR1577" s="131"/>
      <c r="AS1577" s="131"/>
      <c r="AT1577" s="131"/>
      <c r="AU1577" s="131"/>
      <c r="AV1577" s="131"/>
      <c r="AW1577" s="131"/>
      <c r="AX1577" s="131"/>
      <c r="AY1577" s="131"/>
      <c r="AZ1577" s="131"/>
      <c r="BA1577" s="131"/>
      <c r="BB1577" s="131"/>
      <c r="BC1577" s="131"/>
      <c r="BD1577" s="131"/>
      <c r="BE1577" s="131"/>
      <c r="BF1577" s="131"/>
    </row>
    <row r="1578" spans="25:58">
      <c r="Y1578" s="131"/>
      <c r="Z1578" s="131"/>
      <c r="AA1578" s="131"/>
      <c r="AB1578" s="131"/>
      <c r="AC1578" s="131"/>
      <c r="AD1578" s="131"/>
      <c r="AE1578" s="131"/>
      <c r="AF1578" s="131"/>
      <c r="AG1578" s="131"/>
      <c r="AH1578" s="131"/>
      <c r="AI1578" s="131"/>
      <c r="AJ1578" s="131"/>
      <c r="AK1578" s="131"/>
      <c r="AL1578" s="131"/>
      <c r="AM1578" s="131"/>
      <c r="AN1578" s="131"/>
      <c r="AO1578" s="131"/>
      <c r="AP1578" s="131"/>
      <c r="AQ1578" s="131"/>
      <c r="AR1578" s="131"/>
      <c r="AS1578" s="131"/>
      <c r="AT1578" s="131"/>
      <c r="AU1578" s="131"/>
      <c r="AV1578" s="131"/>
      <c r="AW1578" s="131"/>
      <c r="AX1578" s="131"/>
      <c r="AY1578" s="131"/>
      <c r="AZ1578" s="131"/>
      <c r="BA1578" s="131"/>
      <c r="BB1578" s="131"/>
      <c r="BC1578" s="131"/>
      <c r="BD1578" s="131"/>
      <c r="BE1578" s="131"/>
      <c r="BF1578" s="131"/>
    </row>
    <row r="1579" spans="25:58">
      <c r="Y1579" s="131"/>
      <c r="Z1579" s="131"/>
      <c r="AA1579" s="131"/>
      <c r="AB1579" s="131"/>
      <c r="AC1579" s="131"/>
      <c r="AD1579" s="131"/>
      <c r="AE1579" s="131"/>
      <c r="AF1579" s="131"/>
      <c r="AG1579" s="131"/>
      <c r="AH1579" s="131"/>
      <c r="AI1579" s="131"/>
      <c r="AJ1579" s="131"/>
      <c r="AK1579" s="131"/>
      <c r="AL1579" s="131"/>
      <c r="AM1579" s="131"/>
      <c r="AN1579" s="131"/>
      <c r="AO1579" s="131"/>
      <c r="AP1579" s="131"/>
      <c r="AQ1579" s="131"/>
      <c r="AR1579" s="131"/>
      <c r="AS1579" s="131"/>
      <c r="AT1579" s="131"/>
      <c r="AU1579" s="131"/>
      <c r="AV1579" s="131"/>
      <c r="AW1579" s="131"/>
      <c r="AX1579" s="131"/>
      <c r="AY1579" s="131"/>
      <c r="AZ1579" s="131"/>
      <c r="BA1579" s="131"/>
      <c r="BB1579" s="131"/>
      <c r="BC1579" s="131"/>
      <c r="BD1579" s="131"/>
      <c r="BE1579" s="131"/>
      <c r="BF1579" s="131"/>
    </row>
    <row r="1580" spans="25:58">
      <c r="Y1580" s="131"/>
      <c r="Z1580" s="131"/>
      <c r="AA1580" s="131"/>
      <c r="AB1580" s="131"/>
      <c r="AC1580" s="131"/>
      <c r="AD1580" s="131"/>
      <c r="AE1580" s="131"/>
      <c r="AF1580" s="131"/>
      <c r="AG1580" s="131"/>
      <c r="AH1580" s="131"/>
      <c r="AI1580" s="131"/>
      <c r="AJ1580" s="131"/>
      <c r="AK1580" s="131"/>
      <c r="AL1580" s="131"/>
      <c r="AM1580" s="131"/>
      <c r="AN1580" s="131"/>
      <c r="AO1580" s="131"/>
      <c r="AP1580" s="131"/>
      <c r="AQ1580" s="131"/>
      <c r="AR1580" s="131"/>
      <c r="AS1580" s="131"/>
      <c r="AT1580" s="131"/>
      <c r="AU1580" s="131"/>
      <c r="AV1580" s="131"/>
      <c r="AW1580" s="131"/>
      <c r="AX1580" s="131"/>
      <c r="AY1580" s="131"/>
      <c r="AZ1580" s="131"/>
      <c r="BA1580" s="131"/>
      <c r="BB1580" s="131"/>
      <c r="BC1580" s="131"/>
      <c r="BD1580" s="131"/>
      <c r="BE1580" s="131"/>
      <c r="BF1580" s="131"/>
    </row>
    <row r="1581" spans="25:58">
      <c r="Y1581" s="131"/>
      <c r="Z1581" s="131"/>
      <c r="AA1581" s="131"/>
      <c r="AB1581" s="131"/>
      <c r="AC1581" s="131"/>
      <c r="AD1581" s="131"/>
      <c r="AE1581" s="131"/>
      <c r="AF1581" s="131"/>
      <c r="AG1581" s="131"/>
      <c r="AH1581" s="131"/>
      <c r="AI1581" s="131"/>
      <c r="AJ1581" s="131"/>
      <c r="AK1581" s="131"/>
      <c r="AL1581" s="131"/>
      <c r="AM1581" s="131"/>
      <c r="AN1581" s="131"/>
      <c r="AO1581" s="131"/>
      <c r="AP1581" s="131"/>
      <c r="AQ1581" s="131"/>
      <c r="AR1581" s="131"/>
      <c r="AS1581" s="131"/>
      <c r="AT1581" s="131"/>
      <c r="AU1581" s="131"/>
      <c r="AV1581" s="131"/>
      <c r="AW1581" s="131"/>
      <c r="AX1581" s="131"/>
      <c r="AY1581" s="131"/>
      <c r="AZ1581" s="131"/>
      <c r="BA1581" s="131"/>
      <c r="BB1581" s="131"/>
      <c r="BC1581" s="131"/>
      <c r="BD1581" s="131"/>
      <c r="BE1581" s="131"/>
      <c r="BF1581" s="131"/>
    </row>
    <row r="1582" spans="25:58">
      <c r="Y1582" s="131"/>
      <c r="Z1582" s="131"/>
      <c r="AA1582" s="131"/>
      <c r="AB1582" s="131"/>
      <c r="AC1582" s="131"/>
      <c r="AD1582" s="131"/>
      <c r="AE1582" s="131"/>
      <c r="AF1582" s="131"/>
      <c r="AG1582" s="131"/>
      <c r="AH1582" s="131"/>
      <c r="AI1582" s="131"/>
      <c r="AJ1582" s="131"/>
      <c r="AK1582" s="131"/>
      <c r="AL1582" s="131"/>
      <c r="AM1582" s="131"/>
      <c r="AN1582" s="131"/>
      <c r="AO1582" s="131"/>
      <c r="AP1582" s="131"/>
      <c r="AQ1582" s="131"/>
      <c r="AR1582" s="131"/>
      <c r="AS1582" s="131"/>
      <c r="AT1582" s="131"/>
      <c r="AU1582" s="131"/>
      <c r="AV1582" s="131"/>
      <c r="AW1582" s="131"/>
      <c r="AX1582" s="131"/>
      <c r="AY1582" s="131"/>
      <c r="AZ1582" s="131"/>
      <c r="BA1582" s="131"/>
      <c r="BB1582" s="131"/>
      <c r="BC1582" s="131"/>
      <c r="BD1582" s="131"/>
      <c r="BE1582" s="131"/>
      <c r="BF1582" s="131"/>
    </row>
    <row r="1583" spans="25:58">
      <c r="Y1583" s="131"/>
      <c r="Z1583" s="131"/>
      <c r="AA1583" s="131"/>
      <c r="AB1583" s="131"/>
      <c r="AC1583" s="131"/>
      <c r="AD1583" s="131"/>
      <c r="AE1583" s="131"/>
      <c r="AF1583" s="131"/>
      <c r="AG1583" s="131"/>
      <c r="AH1583" s="131"/>
      <c r="AI1583" s="131"/>
      <c r="AJ1583" s="131"/>
      <c r="AK1583" s="131"/>
      <c r="AL1583" s="131"/>
      <c r="AM1583" s="131"/>
      <c r="AN1583" s="131"/>
      <c r="AO1583" s="131"/>
      <c r="AP1583" s="131"/>
      <c r="AQ1583" s="131"/>
      <c r="AR1583" s="131"/>
      <c r="AS1583" s="131"/>
      <c r="AT1583" s="131"/>
      <c r="AU1583" s="131"/>
      <c r="AV1583" s="131"/>
      <c r="AW1583" s="131"/>
      <c r="AX1583" s="131"/>
      <c r="AY1583" s="131"/>
      <c r="AZ1583" s="131"/>
      <c r="BA1583" s="131"/>
      <c r="BB1583" s="131"/>
      <c r="BC1583" s="131"/>
      <c r="BD1583" s="131"/>
      <c r="BE1583" s="131"/>
      <c r="BF1583" s="131"/>
    </row>
    <row r="1584" spans="25:58">
      <c r="Y1584" s="131"/>
      <c r="Z1584" s="131"/>
      <c r="AA1584" s="131"/>
      <c r="AB1584" s="131"/>
      <c r="AC1584" s="131"/>
      <c r="AD1584" s="131"/>
      <c r="AE1584" s="131"/>
      <c r="AF1584" s="131"/>
      <c r="AG1584" s="131"/>
      <c r="AH1584" s="131"/>
      <c r="AI1584" s="131"/>
      <c r="AJ1584" s="131"/>
      <c r="AK1584" s="131"/>
      <c r="AL1584" s="131"/>
      <c r="AM1584" s="131"/>
      <c r="AN1584" s="131"/>
      <c r="AO1584" s="131"/>
      <c r="AP1584" s="131"/>
      <c r="AQ1584" s="131"/>
      <c r="AR1584" s="131"/>
      <c r="AS1584" s="131"/>
      <c r="AT1584" s="131"/>
      <c r="AU1584" s="131"/>
      <c r="AV1584" s="131"/>
      <c r="AW1584" s="131"/>
      <c r="AX1584" s="131"/>
      <c r="AY1584" s="131"/>
      <c r="AZ1584" s="131"/>
      <c r="BA1584" s="131"/>
      <c r="BB1584" s="131"/>
      <c r="BC1584" s="131"/>
      <c r="BD1584" s="131"/>
      <c r="BE1584" s="131"/>
      <c r="BF1584" s="131"/>
    </row>
    <row r="1585" spans="25:58">
      <c r="Y1585" s="131"/>
      <c r="Z1585" s="131"/>
      <c r="AA1585" s="131"/>
      <c r="AB1585" s="131"/>
      <c r="AC1585" s="131"/>
      <c r="AD1585" s="131"/>
      <c r="AE1585" s="131"/>
      <c r="AF1585" s="131"/>
      <c r="AG1585" s="131"/>
      <c r="AH1585" s="131"/>
      <c r="AI1585" s="131"/>
      <c r="AJ1585" s="131"/>
      <c r="AK1585" s="131"/>
      <c r="AL1585" s="131"/>
      <c r="AM1585" s="131"/>
      <c r="AN1585" s="131"/>
      <c r="AO1585" s="131"/>
      <c r="AP1585" s="131"/>
      <c r="AQ1585" s="131"/>
      <c r="AR1585" s="131"/>
      <c r="AS1585" s="131"/>
      <c r="AT1585" s="131"/>
      <c r="AU1585" s="131"/>
      <c r="AV1585" s="131"/>
      <c r="AW1585" s="131"/>
      <c r="AX1585" s="131"/>
      <c r="AY1585" s="131"/>
      <c r="AZ1585" s="131"/>
      <c r="BA1585" s="131"/>
      <c r="BB1585" s="131"/>
      <c r="BC1585" s="131"/>
      <c r="BD1585" s="131"/>
      <c r="BE1585" s="131"/>
      <c r="BF1585" s="131"/>
    </row>
    <row r="1586" spans="25:58">
      <c r="Y1586" s="131"/>
      <c r="Z1586" s="131"/>
      <c r="AA1586" s="131"/>
      <c r="AB1586" s="131"/>
      <c r="AC1586" s="131"/>
      <c r="AD1586" s="131"/>
      <c r="AE1586" s="131"/>
      <c r="AF1586" s="131"/>
      <c r="AG1586" s="131"/>
      <c r="AH1586" s="131"/>
      <c r="AI1586" s="131"/>
      <c r="AJ1586" s="131"/>
      <c r="AK1586" s="131"/>
      <c r="AL1586" s="131"/>
      <c r="AM1586" s="131"/>
      <c r="AN1586" s="131"/>
      <c r="AO1586" s="131"/>
      <c r="AP1586" s="131"/>
      <c r="AQ1586" s="131"/>
      <c r="AR1586" s="131"/>
      <c r="AS1586" s="131"/>
      <c r="AT1586" s="131"/>
      <c r="AU1586" s="131"/>
      <c r="AV1586" s="131"/>
      <c r="AW1586" s="131"/>
      <c r="AX1586" s="131"/>
      <c r="AY1586" s="131"/>
      <c r="AZ1586" s="131"/>
      <c r="BA1586" s="131"/>
      <c r="BB1586" s="131"/>
      <c r="BC1586" s="131"/>
      <c r="BD1586" s="131"/>
      <c r="BE1586" s="131"/>
      <c r="BF1586" s="131"/>
    </row>
    <row r="1587" spans="25:58">
      <c r="Y1587" s="131"/>
      <c r="Z1587" s="131"/>
      <c r="AA1587" s="131"/>
      <c r="AB1587" s="131"/>
      <c r="AC1587" s="131"/>
      <c r="AD1587" s="131"/>
      <c r="AE1587" s="131"/>
      <c r="AF1587" s="131"/>
      <c r="AG1587" s="131"/>
      <c r="AH1587" s="131"/>
      <c r="AI1587" s="131"/>
      <c r="AJ1587" s="131"/>
      <c r="AK1587" s="131"/>
      <c r="AL1587" s="131"/>
      <c r="AM1587" s="131"/>
      <c r="AN1587" s="131"/>
      <c r="AO1587" s="131"/>
      <c r="AP1587" s="131"/>
      <c r="AQ1587" s="131"/>
      <c r="AR1587" s="131"/>
      <c r="AS1587" s="131"/>
      <c r="AT1587" s="131"/>
      <c r="AU1587" s="131"/>
      <c r="AV1587" s="131"/>
      <c r="AW1587" s="131"/>
      <c r="AX1587" s="131"/>
      <c r="AY1587" s="131"/>
      <c r="AZ1587" s="131"/>
      <c r="BA1587" s="131"/>
      <c r="BB1587" s="131"/>
      <c r="BC1587" s="131"/>
      <c r="BD1587" s="131"/>
      <c r="BE1587" s="131"/>
      <c r="BF1587" s="131"/>
    </row>
    <row r="1588" spans="25:58">
      <c r="Y1588" s="131"/>
      <c r="Z1588" s="131"/>
      <c r="AA1588" s="131"/>
      <c r="AB1588" s="131"/>
      <c r="AC1588" s="131"/>
      <c r="AD1588" s="131"/>
      <c r="AE1588" s="131"/>
      <c r="AF1588" s="131"/>
      <c r="AG1588" s="131"/>
      <c r="AH1588" s="131"/>
      <c r="AI1588" s="131"/>
      <c r="AJ1588" s="131"/>
      <c r="AK1588" s="131"/>
      <c r="AL1588" s="131"/>
      <c r="AM1588" s="131"/>
      <c r="AN1588" s="131"/>
      <c r="AO1588" s="131"/>
      <c r="AP1588" s="131"/>
      <c r="AQ1588" s="131"/>
      <c r="AR1588" s="131"/>
      <c r="AS1588" s="131"/>
      <c r="AT1588" s="131"/>
      <c r="AU1588" s="131"/>
      <c r="AV1588" s="131"/>
      <c r="AW1588" s="131"/>
      <c r="AX1588" s="131"/>
      <c r="AY1588" s="131"/>
      <c r="AZ1588" s="131"/>
      <c r="BA1588" s="131"/>
      <c r="BB1588" s="131"/>
      <c r="BC1588" s="131"/>
      <c r="BD1588" s="131"/>
      <c r="BE1588" s="131"/>
      <c r="BF1588" s="131"/>
    </row>
    <row r="1589" spans="25:58">
      <c r="Y1589" s="131"/>
      <c r="Z1589" s="131"/>
      <c r="AA1589" s="131"/>
      <c r="AB1589" s="131"/>
      <c r="AC1589" s="131"/>
      <c r="AD1589" s="131"/>
      <c r="AE1589" s="131"/>
      <c r="AF1589" s="131"/>
      <c r="AG1589" s="131"/>
      <c r="AH1589" s="131"/>
      <c r="AI1589" s="131"/>
      <c r="AJ1589" s="131"/>
      <c r="AK1589" s="131"/>
      <c r="AL1589" s="131"/>
      <c r="AM1589" s="131"/>
      <c r="AN1589" s="131"/>
      <c r="AO1589" s="131"/>
      <c r="AP1589" s="131"/>
      <c r="AQ1589" s="131"/>
      <c r="AR1589" s="131"/>
      <c r="AS1589" s="131"/>
      <c r="AT1589" s="131"/>
      <c r="AU1589" s="131"/>
      <c r="AV1589" s="131"/>
      <c r="AW1589" s="131"/>
      <c r="AX1589" s="131"/>
      <c r="AY1589" s="131"/>
      <c r="AZ1589" s="131"/>
      <c r="BA1589" s="131"/>
      <c r="BB1589" s="131"/>
      <c r="BC1589" s="131"/>
      <c r="BD1589" s="131"/>
      <c r="BE1589" s="131"/>
      <c r="BF1589" s="131"/>
    </row>
    <row r="1590" spans="25:58">
      <c r="Y1590" s="131"/>
      <c r="Z1590" s="131"/>
      <c r="AA1590" s="131"/>
      <c r="AB1590" s="131"/>
      <c r="AC1590" s="131"/>
      <c r="AD1590" s="131"/>
      <c r="AE1590" s="131"/>
      <c r="AF1590" s="131"/>
      <c r="AG1590" s="131"/>
      <c r="AH1590" s="131"/>
      <c r="AI1590" s="131"/>
      <c r="AJ1590" s="131"/>
      <c r="AK1590" s="131"/>
      <c r="AL1590" s="131"/>
      <c r="AM1590" s="131"/>
      <c r="AN1590" s="131"/>
      <c r="AO1590" s="131"/>
      <c r="AP1590" s="131"/>
      <c r="AQ1590" s="131"/>
      <c r="AR1590" s="131"/>
      <c r="AS1590" s="131"/>
      <c r="AT1590" s="131"/>
      <c r="AU1590" s="131"/>
      <c r="AV1590" s="131"/>
      <c r="AW1590" s="131"/>
      <c r="AX1590" s="131"/>
      <c r="AY1590" s="131"/>
      <c r="AZ1590" s="131"/>
      <c r="BA1590" s="131"/>
      <c r="BB1590" s="131"/>
      <c r="BC1590" s="131"/>
      <c r="BD1590" s="131"/>
      <c r="BE1590" s="131"/>
      <c r="BF1590" s="131"/>
    </row>
    <row r="1591" spans="25:58">
      <c r="Y1591" s="131"/>
      <c r="Z1591" s="131"/>
      <c r="AA1591" s="131"/>
      <c r="AB1591" s="131"/>
      <c r="AC1591" s="131"/>
      <c r="AD1591" s="131"/>
      <c r="AE1591" s="131"/>
      <c r="AF1591" s="131"/>
      <c r="AG1591" s="131"/>
      <c r="AH1591" s="131"/>
      <c r="AI1591" s="131"/>
      <c r="AJ1591" s="131"/>
      <c r="AK1591" s="131"/>
      <c r="AL1591" s="131"/>
      <c r="AM1591" s="131"/>
      <c r="AN1591" s="131"/>
      <c r="AO1591" s="131"/>
      <c r="AP1591" s="131"/>
      <c r="AQ1591" s="131"/>
      <c r="AR1591" s="131"/>
      <c r="AS1591" s="131"/>
      <c r="AT1591" s="131"/>
      <c r="AU1591" s="131"/>
      <c r="AV1591" s="131"/>
      <c r="AW1591" s="131"/>
      <c r="AX1591" s="131"/>
      <c r="AY1591" s="131"/>
      <c r="AZ1591" s="131"/>
      <c r="BA1591" s="131"/>
      <c r="BB1591" s="131"/>
      <c r="BC1591" s="131"/>
      <c r="BD1591" s="131"/>
      <c r="BE1591" s="131"/>
      <c r="BF1591" s="131"/>
    </row>
    <row r="1592" spans="25:58">
      <c r="Y1592" s="131"/>
      <c r="Z1592" s="131"/>
      <c r="AA1592" s="131"/>
      <c r="AB1592" s="131"/>
      <c r="AC1592" s="131"/>
      <c r="AD1592" s="131"/>
      <c r="AE1592" s="131"/>
      <c r="AF1592" s="131"/>
      <c r="AG1592" s="131"/>
      <c r="AH1592" s="131"/>
      <c r="AI1592" s="131"/>
      <c r="AJ1592" s="131"/>
      <c r="AK1592" s="131"/>
      <c r="AL1592" s="131"/>
      <c r="AM1592" s="131"/>
      <c r="AN1592" s="131"/>
      <c r="AO1592" s="131"/>
      <c r="AP1592" s="131"/>
      <c r="AQ1592" s="131"/>
      <c r="AR1592" s="131"/>
      <c r="AS1592" s="131"/>
      <c r="AT1592" s="131"/>
      <c r="AU1592" s="131"/>
      <c r="AV1592" s="131"/>
      <c r="AW1592" s="131"/>
      <c r="AX1592" s="131"/>
      <c r="AY1592" s="131"/>
      <c r="AZ1592" s="131"/>
      <c r="BA1592" s="131"/>
      <c r="BB1592" s="131"/>
      <c r="BC1592" s="131"/>
      <c r="BD1592" s="131"/>
      <c r="BE1592" s="131"/>
      <c r="BF1592" s="131"/>
    </row>
    <row r="1593" spans="25:58">
      <c r="Y1593" s="131"/>
      <c r="Z1593" s="131"/>
      <c r="AA1593" s="131"/>
      <c r="AB1593" s="131"/>
      <c r="AC1593" s="131"/>
      <c r="AD1593" s="131"/>
      <c r="AE1593" s="131"/>
      <c r="AF1593" s="131"/>
      <c r="AG1593" s="131"/>
      <c r="AH1593" s="131"/>
      <c r="AI1593" s="131"/>
      <c r="AJ1593" s="131"/>
      <c r="AK1593" s="131"/>
      <c r="AL1593" s="131"/>
      <c r="AM1593" s="131"/>
      <c r="AN1593" s="131"/>
      <c r="AO1593" s="131"/>
      <c r="AP1593" s="131"/>
      <c r="AQ1593" s="131"/>
      <c r="AR1593" s="131"/>
      <c r="AS1593" s="131"/>
      <c r="AT1593" s="131"/>
      <c r="AU1593" s="131"/>
      <c r="AV1593" s="131"/>
      <c r="AW1593" s="131"/>
      <c r="AX1593" s="131"/>
      <c r="AY1593" s="131"/>
      <c r="AZ1593" s="131"/>
      <c r="BA1593" s="131"/>
      <c r="BB1593" s="131"/>
      <c r="BC1593" s="131"/>
      <c r="BD1593" s="131"/>
      <c r="BE1593" s="131"/>
      <c r="BF1593" s="131"/>
    </row>
    <row r="1594" spans="25:58">
      <c r="Y1594" s="131"/>
      <c r="Z1594" s="131"/>
      <c r="AA1594" s="131"/>
      <c r="AB1594" s="131"/>
      <c r="AC1594" s="131"/>
      <c r="AD1594" s="131"/>
      <c r="AE1594" s="131"/>
      <c r="AF1594" s="131"/>
      <c r="AG1594" s="131"/>
      <c r="AH1594" s="131"/>
      <c r="AI1594" s="131"/>
      <c r="AJ1594" s="131"/>
      <c r="AK1594" s="131"/>
      <c r="AL1594" s="131"/>
      <c r="AM1594" s="131"/>
      <c r="AN1594" s="131"/>
      <c r="AO1594" s="131"/>
      <c r="AP1594" s="131"/>
      <c r="AQ1594" s="131"/>
      <c r="AR1594" s="131"/>
      <c r="AS1594" s="131"/>
      <c r="AT1594" s="131"/>
      <c r="AU1594" s="131"/>
      <c r="AV1594" s="131"/>
      <c r="AW1594" s="131"/>
      <c r="AX1594" s="131"/>
      <c r="AY1594" s="131"/>
      <c r="AZ1594" s="131"/>
      <c r="BA1594" s="131"/>
      <c r="BB1594" s="131"/>
      <c r="BC1594" s="131"/>
      <c r="BD1594" s="131"/>
      <c r="BE1594" s="131"/>
      <c r="BF1594" s="131"/>
    </row>
    <row r="1595" spans="25:58">
      <c r="Y1595" s="131"/>
      <c r="Z1595" s="131"/>
      <c r="AA1595" s="131"/>
      <c r="AB1595" s="131"/>
      <c r="AC1595" s="131"/>
      <c r="AD1595" s="131"/>
      <c r="AE1595" s="131"/>
      <c r="AF1595" s="131"/>
      <c r="AG1595" s="131"/>
      <c r="AH1595" s="131"/>
      <c r="AI1595" s="131"/>
      <c r="AJ1595" s="131"/>
      <c r="AK1595" s="131"/>
      <c r="AL1595" s="131"/>
      <c r="AM1595" s="131"/>
      <c r="AN1595" s="131"/>
      <c r="AO1595" s="131"/>
      <c r="AP1595" s="131"/>
      <c r="AQ1595" s="131"/>
      <c r="AR1595" s="131"/>
      <c r="AS1595" s="131"/>
      <c r="AT1595" s="131"/>
      <c r="AU1595" s="131"/>
      <c r="AV1595" s="131"/>
      <c r="AW1595" s="131"/>
      <c r="AX1595" s="131"/>
      <c r="AY1595" s="131"/>
      <c r="AZ1595" s="131"/>
      <c r="BA1595" s="131"/>
      <c r="BB1595" s="131"/>
      <c r="BC1595" s="131"/>
      <c r="BD1595" s="131"/>
      <c r="BE1595" s="131"/>
      <c r="BF1595" s="131"/>
    </row>
    <row r="1596" spans="25:58">
      <c r="Y1596" s="131"/>
      <c r="Z1596" s="131"/>
      <c r="AA1596" s="131"/>
      <c r="AB1596" s="131"/>
      <c r="AC1596" s="131"/>
      <c r="AD1596" s="131"/>
      <c r="AE1596" s="131"/>
      <c r="AF1596" s="131"/>
      <c r="AG1596" s="131"/>
      <c r="AH1596" s="131"/>
      <c r="AI1596" s="131"/>
      <c r="AJ1596" s="131"/>
      <c r="AK1596" s="131"/>
      <c r="AL1596" s="131"/>
      <c r="AM1596" s="131"/>
      <c r="AN1596" s="131"/>
      <c r="AO1596" s="131"/>
      <c r="AP1596" s="131"/>
      <c r="AQ1596" s="131"/>
      <c r="AR1596" s="131"/>
      <c r="AS1596" s="131"/>
      <c r="AT1596" s="131"/>
      <c r="AU1596" s="131"/>
      <c r="AV1596" s="131"/>
      <c r="AW1596" s="131"/>
      <c r="AX1596" s="131"/>
      <c r="AY1596" s="131"/>
      <c r="AZ1596" s="131"/>
      <c r="BA1596" s="131"/>
      <c r="BB1596" s="131"/>
      <c r="BC1596" s="131"/>
      <c r="BD1596" s="131"/>
      <c r="BE1596" s="131"/>
      <c r="BF1596" s="131"/>
    </row>
    <row r="1597" spans="25:58">
      <c r="Y1597" s="131"/>
      <c r="Z1597" s="131"/>
      <c r="AA1597" s="131"/>
      <c r="AB1597" s="131"/>
      <c r="AC1597" s="131"/>
      <c r="AD1597" s="131"/>
      <c r="AE1597" s="131"/>
      <c r="AF1597" s="131"/>
      <c r="AG1597" s="131"/>
      <c r="AH1597" s="131"/>
      <c r="AI1597" s="131"/>
      <c r="AJ1597" s="131"/>
      <c r="AK1597" s="131"/>
      <c r="AL1597" s="131"/>
      <c r="AM1597" s="131"/>
      <c r="AN1597" s="131"/>
      <c r="AO1597" s="131"/>
      <c r="AP1597" s="131"/>
      <c r="AQ1597" s="131"/>
      <c r="AR1597" s="131"/>
      <c r="AS1597" s="131"/>
      <c r="AT1597" s="131"/>
      <c r="AU1597" s="131"/>
      <c r="AV1597" s="131"/>
      <c r="AW1597" s="131"/>
      <c r="AX1597" s="131"/>
      <c r="AY1597" s="131"/>
      <c r="AZ1597" s="131"/>
      <c r="BA1597" s="131"/>
      <c r="BB1597" s="131"/>
      <c r="BC1597" s="131"/>
      <c r="BD1597" s="131"/>
      <c r="BE1597" s="131"/>
      <c r="BF1597" s="131"/>
    </row>
    <row r="1598" spans="25:58">
      <c r="Y1598" s="131"/>
      <c r="Z1598" s="131"/>
      <c r="AA1598" s="131"/>
      <c r="AB1598" s="131"/>
      <c r="AC1598" s="131"/>
      <c r="AD1598" s="131"/>
      <c r="AE1598" s="131"/>
      <c r="AF1598" s="131"/>
      <c r="AG1598" s="131"/>
      <c r="AH1598" s="131"/>
      <c r="AI1598" s="131"/>
      <c r="AJ1598" s="131"/>
      <c r="AK1598" s="131"/>
      <c r="AL1598" s="131"/>
      <c r="AM1598" s="131"/>
      <c r="AN1598" s="131"/>
      <c r="AO1598" s="131"/>
      <c r="AP1598" s="131"/>
      <c r="AQ1598" s="131"/>
      <c r="AR1598" s="131"/>
      <c r="AS1598" s="131"/>
      <c r="AT1598" s="131"/>
      <c r="AU1598" s="131"/>
      <c r="AV1598" s="131"/>
      <c r="AW1598" s="131"/>
      <c r="AX1598" s="131"/>
      <c r="AY1598" s="131"/>
      <c r="AZ1598" s="131"/>
      <c r="BA1598" s="131"/>
      <c r="BB1598" s="131"/>
      <c r="BC1598" s="131"/>
      <c r="BD1598" s="131"/>
      <c r="BE1598" s="131"/>
      <c r="BF1598" s="131"/>
    </row>
    <row r="1599" spans="25:58">
      <c r="Y1599" s="131"/>
      <c r="Z1599" s="131"/>
      <c r="AA1599" s="131"/>
      <c r="AB1599" s="131"/>
      <c r="AC1599" s="131"/>
      <c r="AD1599" s="131"/>
      <c r="AE1599" s="131"/>
      <c r="AF1599" s="131"/>
      <c r="AG1599" s="131"/>
      <c r="AH1599" s="131"/>
      <c r="AI1599" s="131"/>
      <c r="AJ1599" s="131"/>
      <c r="AK1599" s="131"/>
      <c r="AL1599" s="131"/>
      <c r="AM1599" s="131"/>
      <c r="AN1599" s="131"/>
      <c r="AO1599" s="131"/>
      <c r="AP1599" s="131"/>
      <c r="AQ1599" s="131"/>
      <c r="AR1599" s="131"/>
      <c r="AS1599" s="131"/>
      <c r="AT1599" s="131"/>
      <c r="AU1599" s="131"/>
      <c r="AV1599" s="131"/>
      <c r="AW1599" s="131"/>
      <c r="AX1599" s="131"/>
      <c r="AY1599" s="131"/>
      <c r="AZ1599" s="131"/>
      <c r="BA1599" s="131"/>
      <c r="BB1599" s="131"/>
      <c r="BC1599" s="131"/>
      <c r="BD1599" s="131"/>
      <c r="BE1599" s="131"/>
      <c r="BF1599" s="131"/>
    </row>
    <row r="1600" spans="25:58">
      <c r="Y1600" s="131"/>
      <c r="Z1600" s="131"/>
      <c r="AA1600" s="131"/>
      <c r="AB1600" s="131"/>
      <c r="AC1600" s="131"/>
      <c r="AD1600" s="131"/>
      <c r="AE1600" s="131"/>
      <c r="AF1600" s="131"/>
      <c r="AG1600" s="131"/>
      <c r="AH1600" s="131"/>
      <c r="AI1600" s="131"/>
      <c r="AJ1600" s="131"/>
      <c r="AK1600" s="131"/>
      <c r="AL1600" s="131"/>
      <c r="AM1600" s="131"/>
      <c r="AN1600" s="131"/>
      <c r="AO1600" s="131"/>
      <c r="AP1600" s="131"/>
      <c r="AQ1600" s="131"/>
      <c r="AR1600" s="131"/>
      <c r="AS1600" s="131"/>
      <c r="AT1600" s="131"/>
      <c r="AU1600" s="131"/>
      <c r="AV1600" s="131"/>
      <c r="AW1600" s="131"/>
      <c r="AX1600" s="131"/>
      <c r="AY1600" s="131"/>
      <c r="AZ1600" s="131"/>
      <c r="BA1600" s="131"/>
      <c r="BB1600" s="131"/>
      <c r="BC1600" s="131"/>
      <c r="BD1600" s="131"/>
      <c r="BE1600" s="131"/>
      <c r="BF1600" s="131"/>
    </row>
    <row r="1601" spans="25:58">
      <c r="Y1601" s="131"/>
      <c r="Z1601" s="131"/>
      <c r="AA1601" s="131"/>
      <c r="AB1601" s="131"/>
      <c r="AC1601" s="131"/>
      <c r="AD1601" s="131"/>
      <c r="AE1601" s="131"/>
      <c r="AF1601" s="131"/>
      <c r="AG1601" s="131"/>
      <c r="AH1601" s="131"/>
      <c r="AI1601" s="131"/>
      <c r="AJ1601" s="131"/>
      <c r="AK1601" s="131"/>
      <c r="AL1601" s="131"/>
      <c r="AM1601" s="131"/>
      <c r="AN1601" s="131"/>
      <c r="AO1601" s="131"/>
      <c r="AP1601" s="131"/>
      <c r="AQ1601" s="131"/>
      <c r="AR1601" s="131"/>
      <c r="AS1601" s="131"/>
      <c r="AT1601" s="131"/>
      <c r="AU1601" s="131"/>
      <c r="AV1601" s="131"/>
      <c r="AW1601" s="131"/>
      <c r="AX1601" s="131"/>
      <c r="AY1601" s="131"/>
      <c r="AZ1601" s="131"/>
      <c r="BA1601" s="131"/>
      <c r="BB1601" s="131"/>
      <c r="BC1601" s="131"/>
      <c r="BD1601" s="131"/>
      <c r="BE1601" s="131"/>
      <c r="BF1601" s="131"/>
    </row>
    <row r="1602" spans="25:58">
      <c r="Y1602" s="131"/>
      <c r="Z1602" s="131"/>
      <c r="AA1602" s="131"/>
      <c r="AB1602" s="131"/>
      <c r="AC1602" s="131"/>
      <c r="AD1602" s="131"/>
      <c r="AE1602" s="131"/>
      <c r="AF1602" s="131"/>
      <c r="AG1602" s="131"/>
      <c r="AH1602" s="131"/>
      <c r="AI1602" s="131"/>
      <c r="AJ1602" s="131"/>
      <c r="AK1602" s="131"/>
      <c r="AL1602" s="131"/>
      <c r="AM1602" s="131"/>
      <c r="AN1602" s="131"/>
      <c r="AO1602" s="131"/>
      <c r="AP1602" s="131"/>
      <c r="AQ1602" s="131"/>
      <c r="AR1602" s="131"/>
      <c r="AS1602" s="131"/>
      <c r="AT1602" s="131"/>
      <c r="AU1602" s="131"/>
      <c r="AV1602" s="131"/>
      <c r="AW1602" s="131"/>
      <c r="AX1602" s="131"/>
      <c r="AY1602" s="131"/>
      <c r="AZ1602" s="131"/>
      <c r="BA1602" s="131"/>
      <c r="BB1602" s="131"/>
      <c r="BC1602" s="131"/>
      <c r="BD1602" s="131"/>
      <c r="BE1602" s="131"/>
      <c r="BF1602" s="131"/>
    </row>
    <row r="1603" spans="25:58">
      <c r="Y1603" s="131"/>
      <c r="Z1603" s="131"/>
      <c r="AA1603" s="131"/>
      <c r="AB1603" s="131"/>
      <c r="AC1603" s="131"/>
      <c r="AD1603" s="131"/>
      <c r="AE1603" s="131"/>
      <c r="AF1603" s="131"/>
      <c r="AG1603" s="131"/>
      <c r="AH1603" s="131"/>
      <c r="AI1603" s="131"/>
      <c r="AJ1603" s="131"/>
      <c r="AK1603" s="131"/>
      <c r="AL1603" s="131"/>
      <c r="AM1603" s="131"/>
      <c r="AN1603" s="131"/>
      <c r="AO1603" s="131"/>
      <c r="AP1603" s="131"/>
      <c r="AQ1603" s="131"/>
      <c r="AR1603" s="131"/>
      <c r="AS1603" s="131"/>
      <c r="AT1603" s="131"/>
      <c r="AU1603" s="131"/>
      <c r="AV1603" s="131"/>
      <c r="AW1603" s="131"/>
      <c r="AX1603" s="131"/>
      <c r="AY1603" s="131"/>
      <c r="AZ1603" s="131"/>
      <c r="BA1603" s="131"/>
      <c r="BB1603" s="131"/>
      <c r="BC1603" s="131"/>
      <c r="BD1603" s="131"/>
      <c r="BE1603" s="131"/>
      <c r="BF1603" s="131"/>
    </row>
    <row r="1604" spans="25:58">
      <c r="Y1604" s="131"/>
      <c r="Z1604" s="131"/>
      <c r="AA1604" s="131"/>
      <c r="AB1604" s="131"/>
      <c r="AC1604" s="131"/>
      <c r="AD1604" s="131"/>
      <c r="AE1604" s="131"/>
      <c r="AF1604" s="131"/>
      <c r="AG1604" s="131"/>
      <c r="AH1604" s="131"/>
      <c r="AI1604" s="131"/>
      <c r="AJ1604" s="131"/>
      <c r="AK1604" s="131"/>
      <c r="AL1604" s="131"/>
      <c r="AM1604" s="131"/>
      <c r="AN1604" s="131"/>
      <c r="AO1604" s="131"/>
      <c r="AP1604" s="131"/>
      <c r="AQ1604" s="131"/>
      <c r="AR1604" s="131"/>
      <c r="AS1604" s="131"/>
      <c r="AT1604" s="131"/>
      <c r="AU1604" s="131"/>
      <c r="AV1604" s="131"/>
      <c r="AW1604" s="131"/>
      <c r="AX1604" s="131"/>
      <c r="AY1604" s="131"/>
      <c r="AZ1604" s="131"/>
      <c r="BA1604" s="131"/>
      <c r="BB1604" s="131"/>
      <c r="BC1604" s="131"/>
      <c r="BD1604" s="131"/>
      <c r="BE1604" s="131"/>
      <c r="BF1604" s="131"/>
    </row>
    <row r="1605" spans="25:58">
      <c r="Y1605" s="131"/>
      <c r="Z1605" s="131"/>
      <c r="AA1605" s="131"/>
      <c r="AB1605" s="131"/>
      <c r="AC1605" s="131"/>
      <c r="AD1605" s="131"/>
      <c r="AE1605" s="131"/>
      <c r="AF1605" s="131"/>
      <c r="AG1605" s="131"/>
      <c r="AH1605" s="131"/>
      <c r="AI1605" s="131"/>
      <c r="AJ1605" s="131"/>
      <c r="AK1605" s="131"/>
      <c r="AL1605" s="131"/>
      <c r="AM1605" s="131"/>
      <c r="AN1605" s="131"/>
      <c r="AO1605" s="131"/>
      <c r="AP1605" s="131"/>
      <c r="AQ1605" s="131"/>
      <c r="AR1605" s="131"/>
      <c r="AS1605" s="131"/>
      <c r="AT1605" s="131"/>
      <c r="AU1605" s="131"/>
      <c r="AV1605" s="131"/>
      <c r="AW1605" s="131"/>
      <c r="AX1605" s="131"/>
      <c r="AY1605" s="131"/>
      <c r="AZ1605" s="131"/>
      <c r="BA1605" s="131"/>
      <c r="BB1605" s="131"/>
      <c r="BC1605" s="131"/>
      <c r="BD1605" s="131"/>
      <c r="BE1605" s="131"/>
      <c r="BF1605" s="131"/>
    </row>
    <row r="1606" spans="25:58">
      <c r="Y1606" s="131"/>
      <c r="Z1606" s="131"/>
      <c r="AA1606" s="131"/>
      <c r="AB1606" s="131"/>
      <c r="AC1606" s="131"/>
      <c r="AD1606" s="131"/>
      <c r="AE1606" s="131"/>
      <c r="AF1606" s="131"/>
      <c r="AG1606" s="131"/>
      <c r="AH1606" s="131"/>
      <c r="AI1606" s="131"/>
      <c r="AJ1606" s="131"/>
      <c r="AK1606" s="131"/>
      <c r="AL1606" s="131"/>
      <c r="AM1606" s="131"/>
      <c r="AN1606" s="131"/>
      <c r="AO1606" s="131"/>
      <c r="AP1606" s="131"/>
      <c r="AQ1606" s="131"/>
      <c r="AR1606" s="131"/>
      <c r="AS1606" s="131"/>
      <c r="AT1606" s="131"/>
      <c r="AU1606" s="131"/>
      <c r="AV1606" s="131"/>
      <c r="AW1606" s="131"/>
      <c r="AX1606" s="131"/>
      <c r="AY1606" s="131"/>
      <c r="AZ1606" s="131"/>
      <c r="BA1606" s="131"/>
      <c r="BB1606" s="131"/>
      <c r="BC1606" s="131"/>
      <c r="BD1606" s="131"/>
      <c r="BE1606" s="131"/>
      <c r="BF1606" s="131"/>
    </row>
    <row r="1607" spans="25:58">
      <c r="Y1607" s="131"/>
      <c r="Z1607" s="131"/>
      <c r="AA1607" s="131"/>
      <c r="AB1607" s="131"/>
      <c r="AC1607" s="131"/>
      <c r="AD1607" s="131"/>
      <c r="AE1607" s="131"/>
      <c r="AF1607" s="131"/>
      <c r="AG1607" s="131"/>
      <c r="AH1607" s="131"/>
      <c r="AI1607" s="131"/>
      <c r="AJ1607" s="131"/>
      <c r="AK1607" s="131"/>
      <c r="AL1607" s="131"/>
      <c r="AM1607" s="131"/>
      <c r="AN1607" s="131"/>
      <c r="AO1607" s="131"/>
      <c r="AP1607" s="131"/>
      <c r="AQ1607" s="131"/>
      <c r="AR1607" s="131"/>
      <c r="AS1607" s="131"/>
      <c r="AT1607" s="131"/>
      <c r="AU1607" s="131"/>
      <c r="AV1607" s="131"/>
      <c r="AW1607" s="131"/>
      <c r="AX1607" s="131"/>
      <c r="AY1607" s="131"/>
      <c r="AZ1607" s="131"/>
      <c r="BA1607" s="131"/>
      <c r="BB1607" s="131"/>
      <c r="BC1607" s="131"/>
      <c r="BD1607" s="131"/>
      <c r="BE1607" s="131"/>
      <c r="BF1607" s="131"/>
    </row>
    <row r="1608" spans="25:58">
      <c r="Y1608" s="131"/>
      <c r="Z1608" s="131"/>
      <c r="AA1608" s="131"/>
      <c r="AB1608" s="131"/>
      <c r="AC1608" s="131"/>
      <c r="AD1608" s="131"/>
      <c r="AE1608" s="131"/>
      <c r="AF1608" s="131"/>
      <c r="AG1608" s="131"/>
      <c r="AH1608" s="131"/>
      <c r="AI1608" s="131"/>
      <c r="AJ1608" s="131"/>
      <c r="AK1608" s="131"/>
      <c r="AL1608" s="131"/>
      <c r="AM1608" s="131"/>
      <c r="AN1608" s="131"/>
      <c r="AO1608" s="131"/>
      <c r="AP1608" s="131"/>
      <c r="AQ1608" s="131"/>
      <c r="AR1608" s="131"/>
      <c r="AS1608" s="131"/>
      <c r="AT1608" s="131"/>
      <c r="AU1608" s="131"/>
      <c r="AV1608" s="131"/>
      <c r="AW1608" s="131"/>
      <c r="AX1608" s="131"/>
      <c r="AY1608" s="131"/>
      <c r="AZ1608" s="131"/>
      <c r="BA1608" s="131"/>
      <c r="BB1608" s="131"/>
      <c r="BC1608" s="131"/>
      <c r="BD1608" s="131"/>
      <c r="BE1608" s="131"/>
      <c r="BF1608" s="131"/>
    </row>
    <row r="1609" spans="25:58">
      <c r="Y1609" s="131"/>
      <c r="Z1609" s="131"/>
      <c r="AA1609" s="131"/>
      <c r="AB1609" s="131"/>
      <c r="AC1609" s="131"/>
      <c r="AD1609" s="131"/>
      <c r="AE1609" s="131"/>
      <c r="AF1609" s="131"/>
      <c r="AG1609" s="131"/>
      <c r="AH1609" s="131"/>
      <c r="AI1609" s="131"/>
      <c r="AJ1609" s="131"/>
      <c r="AK1609" s="131"/>
      <c r="AL1609" s="131"/>
      <c r="AM1609" s="131"/>
      <c r="AN1609" s="131"/>
      <c r="AO1609" s="131"/>
      <c r="AP1609" s="131"/>
      <c r="AQ1609" s="131"/>
      <c r="AR1609" s="131"/>
      <c r="AS1609" s="131"/>
      <c r="AT1609" s="131"/>
      <c r="AU1609" s="131"/>
      <c r="AV1609" s="131"/>
      <c r="AW1609" s="131"/>
      <c r="AX1609" s="131"/>
      <c r="AY1609" s="131"/>
      <c r="AZ1609" s="131"/>
      <c r="BA1609" s="131"/>
      <c r="BB1609" s="131"/>
      <c r="BC1609" s="131"/>
      <c r="BD1609" s="131"/>
      <c r="BE1609" s="131"/>
      <c r="BF1609" s="131"/>
    </row>
    <row r="1610" spans="25:58">
      <c r="Y1610" s="131"/>
      <c r="Z1610" s="131"/>
      <c r="AA1610" s="131"/>
      <c r="AB1610" s="131"/>
      <c r="AC1610" s="131"/>
      <c r="AD1610" s="131"/>
      <c r="AE1610" s="131"/>
      <c r="AF1610" s="131"/>
      <c r="AG1610" s="131"/>
      <c r="AH1610" s="131"/>
      <c r="AI1610" s="131"/>
      <c r="AJ1610" s="131"/>
      <c r="AK1610" s="131"/>
      <c r="AL1610" s="131"/>
      <c r="AM1610" s="131"/>
      <c r="AN1610" s="131"/>
      <c r="AO1610" s="131"/>
      <c r="AP1610" s="131"/>
      <c r="AQ1610" s="131"/>
      <c r="AR1610" s="131"/>
      <c r="AS1610" s="131"/>
      <c r="AT1610" s="131"/>
      <c r="AU1610" s="131"/>
      <c r="AV1610" s="131"/>
      <c r="AW1610" s="131"/>
      <c r="AX1610" s="131"/>
      <c r="AY1610" s="131"/>
      <c r="AZ1610" s="131"/>
      <c r="BA1610" s="131"/>
      <c r="BB1610" s="131"/>
      <c r="BC1610" s="131"/>
      <c r="BD1610" s="131"/>
      <c r="BE1610" s="131"/>
      <c r="BF1610" s="131"/>
    </row>
    <row r="1611" spans="25:58">
      <c r="Y1611" s="131"/>
      <c r="Z1611" s="131"/>
      <c r="AA1611" s="131"/>
      <c r="AB1611" s="131"/>
      <c r="AC1611" s="131"/>
      <c r="AD1611" s="131"/>
      <c r="AE1611" s="131"/>
      <c r="AF1611" s="131"/>
      <c r="AG1611" s="131"/>
      <c r="AH1611" s="131"/>
      <c r="AI1611" s="131"/>
      <c r="AJ1611" s="131"/>
      <c r="AK1611" s="131"/>
      <c r="AL1611" s="131"/>
      <c r="AM1611" s="131"/>
      <c r="AN1611" s="131"/>
      <c r="AO1611" s="131"/>
      <c r="AP1611" s="131"/>
      <c r="AQ1611" s="131"/>
      <c r="AR1611" s="131"/>
      <c r="AS1611" s="131"/>
      <c r="AT1611" s="131"/>
      <c r="AU1611" s="131"/>
      <c r="AV1611" s="131"/>
      <c r="AW1611" s="131"/>
      <c r="AX1611" s="131"/>
      <c r="AY1611" s="131"/>
      <c r="AZ1611" s="131"/>
      <c r="BA1611" s="131"/>
      <c r="BB1611" s="131"/>
      <c r="BC1611" s="131"/>
      <c r="BD1611" s="131"/>
      <c r="BE1611" s="131"/>
      <c r="BF1611" s="131"/>
    </row>
    <row r="1612" spans="25:58">
      <c r="Y1612" s="131"/>
      <c r="Z1612" s="131"/>
      <c r="AA1612" s="131"/>
      <c r="AB1612" s="131"/>
      <c r="AC1612" s="131"/>
      <c r="AD1612" s="131"/>
      <c r="AE1612" s="131"/>
      <c r="AF1612" s="131"/>
      <c r="AG1612" s="131"/>
      <c r="AH1612" s="131"/>
      <c r="AI1612" s="131"/>
      <c r="AJ1612" s="131"/>
      <c r="AK1612" s="131"/>
      <c r="AL1612" s="131"/>
      <c r="AM1612" s="131"/>
      <c r="AN1612" s="131"/>
      <c r="AO1612" s="131"/>
      <c r="AP1612" s="131"/>
      <c r="AQ1612" s="131"/>
      <c r="AR1612" s="131"/>
      <c r="AS1612" s="131"/>
      <c r="AT1612" s="131"/>
      <c r="AU1612" s="131"/>
      <c r="AV1612" s="131"/>
      <c r="AW1612" s="131"/>
      <c r="AX1612" s="131"/>
      <c r="AY1612" s="131"/>
      <c r="AZ1612" s="131"/>
      <c r="BA1612" s="131"/>
      <c r="BB1612" s="131"/>
      <c r="BC1612" s="131"/>
      <c r="BD1612" s="131"/>
      <c r="BE1612" s="131"/>
      <c r="BF1612" s="131"/>
    </row>
    <row r="1613" spans="25:58">
      <c r="Y1613" s="131"/>
      <c r="Z1613" s="131"/>
      <c r="AA1613" s="131"/>
      <c r="AB1613" s="131"/>
      <c r="AC1613" s="131"/>
      <c r="AD1613" s="131"/>
      <c r="AE1613" s="131"/>
      <c r="AF1613" s="131"/>
      <c r="AG1613" s="131"/>
      <c r="AH1613" s="131"/>
      <c r="AI1613" s="131"/>
      <c r="AJ1613" s="131"/>
      <c r="AK1613" s="131"/>
      <c r="AL1613" s="131"/>
      <c r="AM1613" s="131"/>
      <c r="AN1613" s="131"/>
      <c r="AO1613" s="131"/>
      <c r="AP1613" s="131"/>
      <c r="AQ1613" s="131"/>
      <c r="AR1613" s="131"/>
      <c r="AS1613" s="131"/>
      <c r="AT1613" s="131"/>
      <c r="AU1613" s="131"/>
      <c r="AV1613" s="131"/>
      <c r="AW1613" s="131"/>
      <c r="AX1613" s="131"/>
      <c r="AY1613" s="131"/>
      <c r="AZ1613" s="131"/>
      <c r="BA1613" s="131"/>
      <c r="BB1613" s="131"/>
      <c r="BC1613" s="131"/>
      <c r="BD1613" s="131"/>
      <c r="BE1613" s="131"/>
      <c r="BF1613" s="131"/>
    </row>
    <row r="1614" spans="25:58">
      <c r="Y1614" s="131"/>
      <c r="Z1614" s="131"/>
      <c r="AA1614" s="131"/>
      <c r="AB1614" s="131"/>
      <c r="AC1614" s="131"/>
      <c r="AD1614" s="131"/>
      <c r="AE1614" s="131"/>
      <c r="AF1614" s="131"/>
      <c r="AG1614" s="131"/>
      <c r="AH1614" s="131"/>
      <c r="AI1614" s="131"/>
      <c r="AJ1614" s="131"/>
      <c r="AK1614" s="131"/>
      <c r="AL1614" s="131"/>
      <c r="AM1614" s="131"/>
      <c r="AN1614" s="131"/>
      <c r="AO1614" s="131"/>
      <c r="AP1614" s="131"/>
      <c r="AQ1614" s="131"/>
      <c r="AR1614" s="131"/>
      <c r="AS1614" s="131"/>
      <c r="AT1614" s="131"/>
      <c r="AU1614" s="131"/>
      <c r="AV1614" s="131"/>
      <c r="AW1614" s="131"/>
      <c r="AX1614" s="131"/>
      <c r="AY1614" s="131"/>
      <c r="AZ1614" s="131"/>
      <c r="BA1614" s="131"/>
      <c r="BB1614" s="131"/>
      <c r="BC1614" s="131"/>
      <c r="BD1614" s="131"/>
      <c r="BE1614" s="131"/>
      <c r="BF1614" s="131"/>
    </row>
    <row r="1615" spans="25:58">
      <c r="Y1615" s="131"/>
      <c r="Z1615" s="131"/>
      <c r="AA1615" s="131"/>
      <c r="AB1615" s="131"/>
      <c r="AC1615" s="131"/>
      <c r="AD1615" s="131"/>
      <c r="AE1615" s="131"/>
      <c r="AF1615" s="131"/>
      <c r="AG1615" s="131"/>
      <c r="AH1615" s="131"/>
      <c r="AI1615" s="131"/>
      <c r="AJ1615" s="131"/>
      <c r="AK1615" s="131"/>
      <c r="AL1615" s="131"/>
      <c r="AM1615" s="131"/>
      <c r="AN1615" s="131"/>
      <c r="AO1615" s="131"/>
      <c r="AP1615" s="131"/>
      <c r="AQ1615" s="131"/>
      <c r="AR1615" s="131"/>
      <c r="AS1615" s="131"/>
      <c r="AT1615" s="131"/>
      <c r="AU1615" s="131"/>
      <c r="AV1615" s="131"/>
      <c r="AW1615" s="131"/>
      <c r="AX1615" s="131"/>
      <c r="AY1615" s="131"/>
      <c r="AZ1615" s="131"/>
      <c r="BA1615" s="131"/>
      <c r="BB1615" s="131"/>
      <c r="BC1615" s="131"/>
      <c r="BD1615" s="131"/>
      <c r="BE1615" s="131"/>
      <c r="BF1615" s="131"/>
    </row>
    <row r="1616" spans="25:58">
      <c r="Y1616" s="131"/>
      <c r="Z1616" s="131"/>
      <c r="AA1616" s="131"/>
      <c r="AB1616" s="131"/>
      <c r="AC1616" s="131"/>
      <c r="AD1616" s="131"/>
      <c r="AE1616" s="131"/>
      <c r="AF1616" s="131"/>
      <c r="AG1616" s="131"/>
      <c r="AH1616" s="131"/>
      <c r="AI1616" s="131"/>
      <c r="AJ1616" s="131"/>
      <c r="AK1616" s="131"/>
      <c r="AL1616" s="131"/>
      <c r="AM1616" s="131"/>
      <c r="AN1616" s="131"/>
      <c r="AO1616" s="131"/>
      <c r="AP1616" s="131"/>
      <c r="AQ1616" s="131"/>
      <c r="AR1616" s="131"/>
      <c r="AS1616" s="131"/>
      <c r="AT1616" s="131"/>
      <c r="AU1616" s="131"/>
      <c r="AV1616" s="131"/>
      <c r="AW1616" s="131"/>
      <c r="AX1616" s="131"/>
      <c r="AY1616" s="131"/>
      <c r="AZ1616" s="131"/>
      <c r="BA1616" s="131"/>
      <c r="BB1616" s="131"/>
      <c r="BC1616" s="131"/>
      <c r="BD1616" s="131"/>
      <c r="BE1616" s="131"/>
      <c r="BF1616" s="131"/>
    </row>
    <row r="1617" spans="25:58">
      <c r="Y1617" s="131"/>
      <c r="Z1617" s="131"/>
      <c r="AA1617" s="131"/>
      <c r="AB1617" s="131"/>
      <c r="AC1617" s="131"/>
      <c r="AD1617" s="131"/>
      <c r="AE1617" s="131"/>
      <c r="AF1617" s="131"/>
      <c r="AG1617" s="131"/>
      <c r="AH1617" s="131"/>
      <c r="AI1617" s="131"/>
      <c r="AJ1617" s="131"/>
      <c r="AK1617" s="131"/>
      <c r="AL1617" s="131"/>
      <c r="AM1617" s="131"/>
      <c r="AN1617" s="131"/>
      <c r="AO1617" s="131"/>
      <c r="AP1617" s="131"/>
      <c r="AQ1617" s="131"/>
      <c r="AR1617" s="131"/>
      <c r="AS1617" s="131"/>
      <c r="AT1617" s="131"/>
      <c r="AU1617" s="131"/>
      <c r="AV1617" s="131"/>
      <c r="AW1617" s="131"/>
      <c r="AX1617" s="131"/>
      <c r="AY1617" s="131"/>
      <c r="AZ1617" s="131"/>
      <c r="BA1617" s="131"/>
      <c r="BB1617" s="131"/>
      <c r="BC1617" s="131"/>
      <c r="BD1617" s="131"/>
      <c r="BE1617" s="131"/>
      <c r="BF1617" s="131"/>
    </row>
    <row r="1618" spans="25:58">
      <c r="Y1618" s="131"/>
      <c r="Z1618" s="131"/>
      <c r="AA1618" s="131"/>
      <c r="AB1618" s="131"/>
      <c r="AC1618" s="131"/>
      <c r="AD1618" s="131"/>
      <c r="AE1618" s="131"/>
      <c r="AF1618" s="131"/>
      <c r="AG1618" s="131"/>
      <c r="AH1618" s="131"/>
      <c r="AI1618" s="131"/>
      <c r="AJ1618" s="131"/>
      <c r="AK1618" s="131"/>
      <c r="AL1618" s="131"/>
      <c r="AM1618" s="131"/>
      <c r="AN1618" s="131"/>
      <c r="AO1618" s="131"/>
      <c r="AP1618" s="131"/>
      <c r="AQ1618" s="131"/>
      <c r="AR1618" s="131"/>
      <c r="AS1618" s="131"/>
      <c r="AT1618" s="131"/>
      <c r="AU1618" s="131"/>
      <c r="AV1618" s="131"/>
      <c r="AW1618" s="131"/>
      <c r="AX1618" s="131"/>
      <c r="AY1618" s="131"/>
      <c r="AZ1618" s="131"/>
      <c r="BA1618" s="131"/>
      <c r="BB1618" s="131"/>
      <c r="BC1618" s="131"/>
      <c r="BD1618" s="131"/>
      <c r="BE1618" s="131"/>
      <c r="BF1618" s="131"/>
    </row>
    <row r="1619" spans="25:58">
      <c r="Y1619" s="131"/>
      <c r="Z1619" s="131"/>
      <c r="AA1619" s="131"/>
      <c r="AB1619" s="131"/>
      <c r="AC1619" s="131"/>
      <c r="AD1619" s="131"/>
      <c r="AE1619" s="131"/>
      <c r="AF1619" s="131"/>
      <c r="AG1619" s="131"/>
      <c r="AH1619" s="131"/>
      <c r="AI1619" s="131"/>
      <c r="AJ1619" s="131"/>
      <c r="AK1619" s="131"/>
      <c r="AL1619" s="131"/>
      <c r="AM1619" s="131"/>
      <c r="AN1619" s="131"/>
      <c r="AO1619" s="131"/>
      <c r="AP1619" s="131"/>
      <c r="AQ1619" s="131"/>
      <c r="AR1619" s="131"/>
      <c r="AS1619" s="131"/>
      <c r="AT1619" s="131"/>
      <c r="AU1619" s="131"/>
      <c r="AV1619" s="131"/>
      <c r="AW1619" s="131"/>
      <c r="AX1619" s="131"/>
      <c r="AY1619" s="131"/>
      <c r="AZ1619" s="131"/>
      <c r="BA1619" s="131"/>
      <c r="BB1619" s="131"/>
      <c r="BC1619" s="131"/>
      <c r="BD1619" s="131"/>
      <c r="BE1619" s="131"/>
      <c r="BF1619" s="131"/>
    </row>
    <row r="1620" spans="25:58">
      <c r="Y1620" s="131"/>
      <c r="Z1620" s="131"/>
      <c r="AA1620" s="131"/>
      <c r="AB1620" s="131"/>
      <c r="AC1620" s="131"/>
      <c r="AD1620" s="131"/>
      <c r="AE1620" s="131"/>
      <c r="AF1620" s="131"/>
      <c r="AG1620" s="131"/>
      <c r="AH1620" s="131"/>
      <c r="AI1620" s="131"/>
      <c r="AJ1620" s="131"/>
      <c r="AK1620" s="131"/>
      <c r="AL1620" s="131"/>
      <c r="AM1620" s="131"/>
      <c r="AN1620" s="131"/>
      <c r="AO1620" s="131"/>
      <c r="AP1620" s="131"/>
      <c r="AQ1620" s="131"/>
      <c r="AR1620" s="131"/>
      <c r="AS1620" s="131"/>
      <c r="AT1620" s="131"/>
      <c r="AU1620" s="131"/>
      <c r="AV1620" s="131"/>
      <c r="AW1620" s="131"/>
      <c r="AX1620" s="131"/>
      <c r="AY1620" s="131"/>
      <c r="AZ1620" s="131"/>
      <c r="BA1620" s="131"/>
      <c r="BB1620" s="131"/>
      <c r="BC1620" s="131"/>
      <c r="BD1620" s="131"/>
      <c r="BE1620" s="131"/>
      <c r="BF1620" s="131"/>
    </row>
    <row r="1621" spans="25:58">
      <c r="Y1621" s="131"/>
      <c r="Z1621" s="131"/>
      <c r="AA1621" s="131"/>
      <c r="AB1621" s="131"/>
      <c r="AC1621" s="131"/>
      <c r="AD1621" s="131"/>
      <c r="AE1621" s="131"/>
      <c r="AF1621" s="131"/>
      <c r="AG1621" s="131"/>
      <c r="AH1621" s="131"/>
      <c r="AI1621" s="131"/>
      <c r="AJ1621" s="131"/>
      <c r="AK1621" s="131"/>
      <c r="AL1621" s="131"/>
      <c r="AM1621" s="131"/>
      <c r="AN1621" s="131"/>
      <c r="AO1621" s="131"/>
      <c r="AP1621" s="131"/>
      <c r="AQ1621" s="131"/>
      <c r="AR1621" s="131"/>
      <c r="AS1621" s="131"/>
      <c r="AT1621" s="131"/>
      <c r="AU1621" s="131"/>
      <c r="AV1621" s="131"/>
      <c r="AW1621" s="131"/>
      <c r="AX1621" s="131"/>
      <c r="AY1621" s="131"/>
      <c r="AZ1621" s="131"/>
      <c r="BA1621" s="131"/>
      <c r="BB1621" s="131"/>
      <c r="BC1621" s="131"/>
      <c r="BD1621" s="131"/>
      <c r="BE1621" s="131"/>
      <c r="BF1621" s="131"/>
    </row>
    <row r="1622" spans="25:58">
      <c r="Y1622" s="131"/>
      <c r="Z1622" s="131"/>
      <c r="AA1622" s="131"/>
      <c r="AB1622" s="131"/>
      <c r="AC1622" s="131"/>
      <c r="AD1622" s="131"/>
      <c r="AE1622" s="131"/>
      <c r="AF1622" s="131"/>
      <c r="AG1622" s="131"/>
      <c r="AH1622" s="131"/>
      <c r="AI1622" s="131"/>
      <c r="AJ1622" s="131"/>
      <c r="AK1622" s="131"/>
      <c r="AL1622" s="131"/>
      <c r="AM1622" s="131"/>
      <c r="AN1622" s="131"/>
      <c r="AO1622" s="131"/>
      <c r="AP1622" s="131"/>
      <c r="AQ1622" s="131"/>
      <c r="AR1622" s="131"/>
      <c r="AS1622" s="131"/>
      <c r="AT1622" s="131"/>
      <c r="AU1622" s="131"/>
      <c r="AV1622" s="131"/>
      <c r="AW1622" s="131"/>
      <c r="AX1622" s="131"/>
      <c r="AY1622" s="131"/>
      <c r="AZ1622" s="131"/>
      <c r="BA1622" s="131"/>
      <c r="BB1622" s="131"/>
      <c r="BC1622" s="131"/>
      <c r="BD1622" s="131"/>
      <c r="BE1622" s="131"/>
      <c r="BF1622" s="131"/>
    </row>
  </sheetData>
  <mergeCells count="25">
    <mergeCell ref="D32:F32"/>
    <mergeCell ref="G32:J32"/>
    <mergeCell ref="N32:O32"/>
    <mergeCell ref="D33:F33"/>
    <mergeCell ref="N33:O33"/>
    <mergeCell ref="D30:F30"/>
    <mergeCell ref="G30:J30"/>
    <mergeCell ref="N30:O30"/>
    <mergeCell ref="D31:F31"/>
    <mergeCell ref="G31:J31"/>
    <mergeCell ref="N31:O31"/>
    <mergeCell ref="R2:S2"/>
    <mergeCell ref="D28:F28"/>
    <mergeCell ref="G28:J28"/>
    <mergeCell ref="N28:O28"/>
    <mergeCell ref="D29:F29"/>
    <mergeCell ref="G29:J29"/>
    <mergeCell ref="N29:O29"/>
    <mergeCell ref="D27:F27"/>
    <mergeCell ref="G27:J27"/>
    <mergeCell ref="N27:O27"/>
    <mergeCell ref="D2:F2"/>
    <mergeCell ref="G2:J2"/>
    <mergeCell ref="K2:L2"/>
    <mergeCell ref="N2:O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Sheet7"/>
  <dimension ref="A1:AO97"/>
  <sheetViews>
    <sheetView workbookViewId="0">
      <selection activeCell="A5" sqref="A5"/>
    </sheetView>
  </sheetViews>
  <sheetFormatPr defaultRowHeight="12.75"/>
  <cols>
    <col min="1" max="1" width="13" customWidth="1"/>
    <col min="2" max="2" width="24.42578125" customWidth="1"/>
    <col min="3" max="3" width="8.5703125" customWidth="1"/>
    <col min="4" max="4" width="10.42578125" customWidth="1"/>
    <col min="5" max="5" width="9.28515625" customWidth="1"/>
    <col min="6" max="7" width="11.42578125" customWidth="1"/>
    <col min="8" max="8" width="14.85546875" customWidth="1"/>
    <col min="9" max="9" width="16.140625" customWidth="1"/>
    <col min="11" max="12" width="11.5703125" customWidth="1"/>
    <col min="13" max="13" width="5.5703125" customWidth="1"/>
    <col min="14" max="14" width="15.140625" customWidth="1"/>
    <col min="15" max="18" width="11.5703125" customWidth="1"/>
    <col min="19" max="19" width="14.28515625" customWidth="1"/>
    <col min="20" max="20" width="6.85546875" customWidth="1"/>
    <col min="21" max="21" width="15.5703125" customWidth="1"/>
    <col min="22" max="22" width="12" customWidth="1"/>
    <col min="23" max="23" width="14.140625" customWidth="1"/>
    <col min="24" max="25" width="14.28515625" customWidth="1"/>
    <col min="26" max="26" width="9.42578125" customWidth="1"/>
    <col min="27" max="27" width="18" customWidth="1"/>
    <col min="28" max="30" width="15.140625" customWidth="1"/>
    <col min="31" max="32" width="13.28515625" customWidth="1"/>
    <col min="33" max="33" width="13.5703125" customWidth="1"/>
    <col min="34" max="34" width="12" customWidth="1"/>
  </cols>
  <sheetData>
    <row r="1" spans="1:34">
      <c r="A1" s="323" t="s">
        <v>421</v>
      </c>
      <c r="B1" s="310"/>
      <c r="C1" s="310"/>
      <c r="D1" s="310"/>
      <c r="E1" s="310"/>
    </row>
    <row r="4" spans="1:34" ht="31.5" customHeight="1">
      <c r="B4" s="89" t="s">
        <v>194</v>
      </c>
      <c r="C4" s="51"/>
      <c r="D4" s="51"/>
      <c r="E4" s="51"/>
      <c r="F4" s="51"/>
      <c r="G4" s="51"/>
    </row>
    <row r="5" spans="1:34" ht="29.25" customHeight="1">
      <c r="B5" s="90" t="s">
        <v>195</v>
      </c>
      <c r="C5" s="90"/>
      <c r="D5" s="90"/>
      <c r="E5" s="51"/>
      <c r="F5" s="51"/>
      <c r="G5" s="51"/>
    </row>
    <row r="7" spans="1:34">
      <c r="H7" s="51" t="s">
        <v>196</v>
      </c>
      <c r="I7" s="51"/>
      <c r="J7" s="51"/>
      <c r="K7" s="51"/>
      <c r="L7" s="51"/>
      <c r="N7" s="51" t="s">
        <v>197</v>
      </c>
      <c r="O7" s="51"/>
      <c r="P7" s="51"/>
      <c r="Q7" s="51"/>
      <c r="R7" s="51"/>
      <c r="S7" s="51"/>
    </row>
    <row r="8" spans="1:34" ht="82.5" customHeight="1">
      <c r="B8" s="91" t="s">
        <v>198</v>
      </c>
      <c r="C8" s="539" t="s">
        <v>199</v>
      </c>
      <c r="D8" s="540"/>
      <c r="E8" s="540"/>
      <c r="F8" s="540"/>
      <c r="G8" s="541"/>
      <c r="H8" s="91" t="s">
        <v>200</v>
      </c>
      <c r="I8" s="91" t="s">
        <v>201</v>
      </c>
      <c r="J8" s="91"/>
      <c r="K8" s="91" t="s">
        <v>202</v>
      </c>
      <c r="L8" s="91" t="s">
        <v>203</v>
      </c>
      <c r="M8" s="92"/>
      <c r="N8" s="91"/>
      <c r="O8" s="91" t="s">
        <v>204</v>
      </c>
      <c r="P8" s="91"/>
      <c r="Q8" s="91"/>
      <c r="R8" s="91"/>
      <c r="S8" s="91"/>
      <c r="T8" s="92"/>
      <c r="U8" s="92"/>
      <c r="V8" s="92"/>
      <c r="W8" s="92"/>
      <c r="X8" s="93"/>
      <c r="Y8" s="94"/>
      <c r="AB8" s="95"/>
      <c r="AC8" s="95"/>
      <c r="AD8" s="96" t="s">
        <v>205</v>
      </c>
      <c r="AE8" s="95"/>
      <c r="AF8" s="95"/>
      <c r="AG8" s="97">
        <v>0.4</v>
      </c>
      <c r="AH8" s="97">
        <v>0.2</v>
      </c>
    </row>
    <row r="9" spans="1:34" ht="68.25" customHeight="1">
      <c r="B9" s="98" t="s">
        <v>160</v>
      </c>
      <c r="C9" s="99" t="s">
        <v>206</v>
      </c>
      <c r="D9" s="99" t="s">
        <v>56</v>
      </c>
      <c r="E9" s="99" t="s">
        <v>207</v>
      </c>
      <c r="F9" s="99" t="s">
        <v>208</v>
      </c>
      <c r="G9" s="99" t="s">
        <v>209</v>
      </c>
      <c r="H9" s="99" t="s">
        <v>116</v>
      </c>
      <c r="I9" s="99" t="s">
        <v>116</v>
      </c>
      <c r="J9" s="99" t="s">
        <v>56</v>
      </c>
      <c r="K9" s="99" t="s">
        <v>210</v>
      </c>
      <c r="L9" s="99" t="s">
        <v>211</v>
      </c>
      <c r="M9" s="100"/>
      <c r="N9" s="99" t="s">
        <v>160</v>
      </c>
      <c r="O9" s="99" t="s">
        <v>212</v>
      </c>
      <c r="P9" s="99" t="s">
        <v>56</v>
      </c>
      <c r="Q9" s="99" t="s">
        <v>207</v>
      </c>
      <c r="R9" s="99" t="s">
        <v>213</v>
      </c>
      <c r="S9" s="99" t="s">
        <v>214</v>
      </c>
      <c r="T9" s="100"/>
      <c r="U9" s="99" t="s">
        <v>198</v>
      </c>
      <c r="V9" s="99" t="s">
        <v>215</v>
      </c>
      <c r="W9" s="99" t="s">
        <v>214</v>
      </c>
      <c r="X9" s="99" t="s">
        <v>216</v>
      </c>
      <c r="Y9" s="99" t="s">
        <v>217</v>
      </c>
      <c r="AA9" s="99" t="s">
        <v>198</v>
      </c>
      <c r="AB9" s="91" t="s">
        <v>218</v>
      </c>
      <c r="AC9" s="91" t="s">
        <v>219</v>
      </c>
      <c r="AD9" s="91" t="s">
        <v>220</v>
      </c>
      <c r="AE9" s="91" t="s">
        <v>221</v>
      </c>
      <c r="AF9" s="91" t="s">
        <v>222</v>
      </c>
      <c r="AG9" s="91" t="str">
        <f>CONCATENATE("Savings @ ",TEXT(AG8,"0%")," in aMW")</f>
        <v>Savings @ 40% in aMW</v>
      </c>
      <c r="AH9" s="91" t="str">
        <f>CONCATENATE("Savings @ ",TEXT(AH8,"0%")," in aMW")</f>
        <v>Savings @ 20% in aMW</v>
      </c>
    </row>
    <row r="10" spans="1:34">
      <c r="B10" s="101" t="s">
        <v>10</v>
      </c>
      <c r="C10" s="102">
        <v>12.656658263829009</v>
      </c>
      <c r="D10" s="103">
        <v>105</v>
      </c>
      <c r="E10" s="102">
        <v>3.1686971475565597</v>
      </c>
      <c r="F10" s="102">
        <f t="shared" ref="F10:F19" si="0">C10+E10</f>
        <v>15.825355411385569</v>
      </c>
      <c r="G10" s="102">
        <f t="shared" ref="G10:G19" si="1">C10-E10</f>
        <v>9.487961116272448</v>
      </c>
      <c r="H10" s="104">
        <v>3.0444568869705861</v>
      </c>
      <c r="I10" s="104">
        <v>2.9822316269028462</v>
      </c>
      <c r="J10" s="105">
        <v>105</v>
      </c>
      <c r="K10" s="106">
        <f t="shared" ref="K10:K19" si="2">H10/C10</f>
        <v>0.24054192058509044</v>
      </c>
      <c r="L10" s="105">
        <v>2967.8627071516012</v>
      </c>
      <c r="M10" s="105"/>
      <c r="N10" s="107" t="s">
        <v>10</v>
      </c>
      <c r="O10" s="104">
        <v>0.15772286537406049</v>
      </c>
      <c r="P10" s="105">
        <v>102</v>
      </c>
      <c r="Q10" s="104">
        <v>5.3641846503626224E-2</v>
      </c>
      <c r="R10" s="108">
        <v>4300</v>
      </c>
      <c r="S10" s="104">
        <f>O10*R10/1000</f>
        <v>0.67820832110846019</v>
      </c>
      <c r="T10" s="104"/>
      <c r="U10" s="107" t="s">
        <v>10</v>
      </c>
      <c r="V10" s="109">
        <f>I10</f>
        <v>2.9822316269028462</v>
      </c>
      <c r="W10" s="109">
        <f>S10</f>
        <v>0.67820832110846019</v>
      </c>
      <c r="X10" s="109">
        <f>SUM(I10,S10)</f>
        <v>3.6604399480113061</v>
      </c>
      <c r="Y10" s="110">
        <f>X10/C10</f>
        <v>0.28921061718734564</v>
      </c>
      <c r="AA10" s="107" t="s">
        <v>10</v>
      </c>
      <c r="AB10" s="85">
        <f>VLOOKUP(B10,$B$32:$D$43,2,)</f>
        <v>368.872052</v>
      </c>
      <c r="AC10" s="85">
        <f>AB10*1000000*C10/1000/8760</f>
        <v>532.95519466225608</v>
      </c>
      <c r="AD10" s="85">
        <f>AB10*1000000*I10/1000/8760</f>
        <v>125.57784243777982</v>
      </c>
      <c r="AE10" s="85">
        <f>S10*AB10*1000000/1000/8760</f>
        <v>28.558458343693225</v>
      </c>
      <c r="AF10" s="85">
        <f>SUM(AD10:AE10)</f>
        <v>154.13630078147304</v>
      </c>
      <c r="AG10" s="85">
        <f>AF10*$AG$8</f>
        <v>61.65452031258922</v>
      </c>
      <c r="AH10" s="85">
        <f>AF10*$AH$8</f>
        <v>30.82726015629461</v>
      </c>
    </row>
    <row r="11" spans="1:34">
      <c r="B11" s="101" t="s">
        <v>60</v>
      </c>
      <c r="C11" s="102">
        <v>45.794204797954812</v>
      </c>
      <c r="D11" s="103">
        <v>43</v>
      </c>
      <c r="E11" s="102">
        <v>6.1560723290902191</v>
      </c>
      <c r="F11" s="102">
        <f t="shared" si="0"/>
        <v>51.950277127045034</v>
      </c>
      <c r="G11" s="102">
        <f t="shared" si="1"/>
        <v>39.63813246886459</v>
      </c>
      <c r="H11" s="104">
        <v>6.3315049774065066</v>
      </c>
      <c r="I11" s="104">
        <v>6.3315049774065066</v>
      </c>
      <c r="J11" s="105">
        <v>43</v>
      </c>
      <c r="K11" s="106">
        <f t="shared" si="2"/>
        <v>0.13825996117502787</v>
      </c>
      <c r="L11" s="105">
        <v>5405.868510801869</v>
      </c>
      <c r="M11" s="105"/>
      <c r="N11" s="107" t="s">
        <v>60</v>
      </c>
      <c r="O11" s="104">
        <v>0.43664170869555319</v>
      </c>
      <c r="P11" s="105">
        <v>43</v>
      </c>
      <c r="Q11" s="104">
        <v>0.20150230835461891</v>
      </c>
      <c r="R11" s="108">
        <v>4300</v>
      </c>
      <c r="S11" s="104">
        <f t="shared" ref="S11:S20" si="3">O11*R11/1000</f>
        <v>1.8775593473908787</v>
      </c>
      <c r="T11" s="104"/>
      <c r="U11" s="107" t="s">
        <v>60</v>
      </c>
      <c r="V11" s="109">
        <f t="shared" ref="V11:V20" si="4">I11</f>
        <v>6.3315049774065066</v>
      </c>
      <c r="W11" s="109">
        <f t="shared" ref="W11:W20" si="5">S11</f>
        <v>1.8775593473908787</v>
      </c>
      <c r="X11" s="109">
        <f t="shared" ref="X11:X20" si="6">SUM(I11,S11)</f>
        <v>8.2090643247973851</v>
      </c>
      <c r="Y11" s="110">
        <f t="shared" ref="Y11:Y20" si="7">X11/C11</f>
        <v>0.17925989458744801</v>
      </c>
      <c r="AA11" s="107" t="s">
        <v>60</v>
      </c>
      <c r="AB11" s="85">
        <f t="shared" ref="AB11:AB19" si="8">VLOOKUP(B11,$B$32:$D$43,2,)</f>
        <v>53.036738999999997</v>
      </c>
      <c r="AC11" s="85">
        <f t="shared" ref="AC11:AC19" si="9">AB11*1000000*C11/1000/8760</f>
        <v>277.25745292028279</v>
      </c>
      <c r="AD11" s="85">
        <f t="shared" ref="AD11:AD19" si="10">AB11*1000000*I11/1000/8760</f>
        <v>38.333604676245415</v>
      </c>
      <c r="AE11" s="85">
        <f t="shared" ref="AE11:AE19" si="11">S11*AB11*1000000/1000/8760</f>
        <v>11.367537107828808</v>
      </c>
      <c r="AF11" s="85">
        <f t="shared" ref="AF11:AF20" si="12">SUM(AD11:AE11)</f>
        <v>49.701141784074224</v>
      </c>
      <c r="AG11" s="85">
        <f t="shared" ref="AG11:AG20" si="13">AF11*$AG$8</f>
        <v>19.880456713629691</v>
      </c>
      <c r="AH11" s="85">
        <f t="shared" ref="AH11:AH20" si="14">AF11*$AH$8</f>
        <v>9.9402283568148455</v>
      </c>
    </row>
    <row r="12" spans="1:34">
      <c r="B12" s="101" t="s">
        <v>28</v>
      </c>
      <c r="C12" s="102">
        <v>56.971802114558251</v>
      </c>
      <c r="D12" s="103">
        <v>74</v>
      </c>
      <c r="E12" s="102">
        <v>4.2319953343453198</v>
      </c>
      <c r="F12" s="102">
        <f t="shared" si="0"/>
        <v>61.203797448903572</v>
      </c>
      <c r="G12" s="102">
        <f t="shared" si="1"/>
        <v>52.73980678021293</v>
      </c>
      <c r="H12" s="104">
        <v>8.2846877579699569</v>
      </c>
      <c r="I12" s="104">
        <v>8.2846877579699569</v>
      </c>
      <c r="J12" s="105">
        <v>74</v>
      </c>
      <c r="K12" s="106">
        <f t="shared" si="2"/>
        <v>0.14541733718219413</v>
      </c>
      <c r="L12" s="105">
        <v>7180.9530695134035</v>
      </c>
      <c r="M12" s="105"/>
      <c r="N12" s="107" t="s">
        <v>28</v>
      </c>
      <c r="O12" s="104">
        <v>0.26032202198271615</v>
      </c>
      <c r="P12" s="105">
        <v>74</v>
      </c>
      <c r="Q12" s="104">
        <v>0.11904090633134305</v>
      </c>
      <c r="R12" s="108">
        <v>4300</v>
      </c>
      <c r="S12" s="104">
        <f t="shared" si="3"/>
        <v>1.1193846945256793</v>
      </c>
      <c r="T12" s="104"/>
      <c r="U12" s="107" t="s">
        <v>28</v>
      </c>
      <c r="V12" s="109">
        <f t="shared" si="4"/>
        <v>8.2846877579699569</v>
      </c>
      <c r="W12" s="109">
        <f t="shared" si="5"/>
        <v>1.1193846945256793</v>
      </c>
      <c r="X12" s="109">
        <f t="shared" si="6"/>
        <v>9.4040724524956367</v>
      </c>
      <c r="Y12" s="110">
        <f t="shared" si="7"/>
        <v>0.16506538504058613</v>
      </c>
      <c r="AA12" s="107" t="s">
        <v>28</v>
      </c>
      <c r="AB12" s="85">
        <f t="shared" si="8"/>
        <v>77.120838000000006</v>
      </c>
      <c r="AC12" s="85">
        <f t="shared" si="9"/>
        <v>501.56542482247767</v>
      </c>
      <c r="AD12" s="85">
        <f t="shared" si="10"/>
        <v>72.936308500340672</v>
      </c>
      <c r="AE12" s="85">
        <f t="shared" si="11"/>
        <v>9.8547814710267581</v>
      </c>
      <c r="AF12" s="85">
        <f t="shared" si="12"/>
        <v>82.791089971367427</v>
      </c>
      <c r="AG12" s="85">
        <f t="shared" si="13"/>
        <v>33.116435988546975</v>
      </c>
      <c r="AH12" s="85">
        <f t="shared" si="14"/>
        <v>16.558217994273488</v>
      </c>
    </row>
    <row r="13" spans="1:34">
      <c r="B13" s="101" t="s">
        <v>13</v>
      </c>
      <c r="C13" s="102">
        <v>14.289973062869723</v>
      </c>
      <c r="D13" s="103">
        <v>72</v>
      </c>
      <c r="E13" s="102">
        <v>1.3982477471034773</v>
      </c>
      <c r="F13" s="102">
        <f t="shared" si="0"/>
        <v>15.688220809973201</v>
      </c>
      <c r="G13" s="102">
        <f t="shared" si="1"/>
        <v>12.891725315766246</v>
      </c>
      <c r="H13" s="104">
        <v>2.6970341827592521</v>
      </c>
      <c r="I13" s="104">
        <v>2.6463220143590998</v>
      </c>
      <c r="J13" s="105">
        <v>73</v>
      </c>
      <c r="K13" s="106">
        <f t="shared" si="2"/>
        <v>0.18873612783547344</v>
      </c>
      <c r="L13" s="105">
        <v>2924.0724824030326</v>
      </c>
      <c r="M13" s="105"/>
      <c r="N13" s="107" t="s">
        <v>13</v>
      </c>
      <c r="O13" s="104">
        <v>0.10259832460348207</v>
      </c>
      <c r="P13" s="105">
        <v>71</v>
      </c>
      <c r="Q13" s="104">
        <v>1.9361976277696355E-2</v>
      </c>
      <c r="R13" s="108">
        <v>4300</v>
      </c>
      <c r="S13" s="104">
        <f t="shared" si="3"/>
        <v>0.44117279579497287</v>
      </c>
      <c r="T13" s="104"/>
      <c r="U13" s="107" t="s">
        <v>13</v>
      </c>
      <c r="V13" s="109">
        <f t="shared" si="4"/>
        <v>2.6463220143590998</v>
      </c>
      <c r="W13" s="109">
        <f t="shared" si="5"/>
        <v>0.44117279579497287</v>
      </c>
      <c r="X13" s="109">
        <f t="shared" si="6"/>
        <v>3.0874948101540727</v>
      </c>
      <c r="Y13" s="110">
        <f t="shared" si="7"/>
        <v>0.21606022604594327</v>
      </c>
      <c r="AA13" s="107" t="s">
        <v>13</v>
      </c>
      <c r="AB13" s="85">
        <f t="shared" si="8"/>
        <v>171.04092800000001</v>
      </c>
      <c r="AC13" s="85">
        <f t="shared" si="9"/>
        <v>279.01486915162559</v>
      </c>
      <c r="AD13" s="85">
        <f t="shared" si="10"/>
        <v>51.670019762877828</v>
      </c>
      <c r="AE13" s="85">
        <f t="shared" si="11"/>
        <v>8.6139959362016736</v>
      </c>
      <c r="AF13" s="85">
        <f t="shared" si="12"/>
        <v>60.284015699079504</v>
      </c>
      <c r="AG13" s="85">
        <f t="shared" si="13"/>
        <v>24.113606279631803</v>
      </c>
      <c r="AH13" s="85">
        <f t="shared" si="14"/>
        <v>12.056803139815901</v>
      </c>
    </row>
    <row r="14" spans="1:34">
      <c r="B14" s="101" t="s">
        <v>31</v>
      </c>
      <c r="C14" s="102">
        <v>15.98362928524149</v>
      </c>
      <c r="D14" s="103">
        <v>117</v>
      </c>
      <c r="E14" s="102">
        <v>1.4895057538042131</v>
      </c>
      <c r="F14" s="102">
        <f t="shared" si="0"/>
        <v>17.473135039045701</v>
      </c>
      <c r="G14" s="102">
        <f t="shared" si="1"/>
        <v>14.494123531437276</v>
      </c>
      <c r="H14" s="104">
        <v>2.9923343600821086</v>
      </c>
      <c r="I14" s="104">
        <v>2.7289663261946573</v>
      </c>
      <c r="J14" s="105">
        <v>117</v>
      </c>
      <c r="K14" s="106">
        <f t="shared" si="2"/>
        <v>0.18721244760381708</v>
      </c>
      <c r="L14" s="105">
        <v>2996.929816600104</v>
      </c>
      <c r="M14" s="105"/>
      <c r="N14" s="107" t="s">
        <v>31</v>
      </c>
      <c r="O14" s="104">
        <v>0.13694201484289967</v>
      </c>
      <c r="P14" s="105">
        <v>114</v>
      </c>
      <c r="Q14" s="104">
        <v>3.9621553031031376E-2</v>
      </c>
      <c r="R14" s="108">
        <v>4300</v>
      </c>
      <c r="S14" s="104">
        <f t="shared" si="3"/>
        <v>0.5888506638244686</v>
      </c>
      <c r="T14" s="104"/>
      <c r="U14" s="107" t="s">
        <v>31</v>
      </c>
      <c r="V14" s="109">
        <f t="shared" si="4"/>
        <v>2.7289663261946573</v>
      </c>
      <c r="W14" s="109">
        <f t="shared" si="5"/>
        <v>0.5888506638244686</v>
      </c>
      <c r="X14" s="109">
        <f t="shared" si="6"/>
        <v>3.3178169900191259</v>
      </c>
      <c r="Y14" s="110">
        <f t="shared" si="7"/>
        <v>0.2075759472901838</v>
      </c>
      <c r="AA14" s="107" t="s">
        <v>31</v>
      </c>
      <c r="AB14" s="85">
        <f t="shared" si="8"/>
        <v>734.35812599999997</v>
      </c>
      <c r="AC14" s="85">
        <f t="shared" si="9"/>
        <v>1339.9210101128606</v>
      </c>
      <c r="AD14" s="85">
        <f t="shared" si="10"/>
        <v>228.77152936317501</v>
      </c>
      <c r="AE14" s="85">
        <f t="shared" si="11"/>
        <v>49.363843605022005</v>
      </c>
      <c r="AF14" s="85">
        <f t="shared" si="12"/>
        <v>278.13537296819703</v>
      </c>
      <c r="AG14" s="85">
        <f t="shared" si="13"/>
        <v>111.25414918727881</v>
      </c>
      <c r="AH14" s="85">
        <f t="shared" si="14"/>
        <v>55.627074593639406</v>
      </c>
    </row>
    <row r="15" spans="1:34">
      <c r="B15" s="101" t="s">
        <v>61</v>
      </c>
      <c r="C15" s="102">
        <v>15.252452894286778</v>
      </c>
      <c r="D15" s="103">
        <v>70</v>
      </c>
      <c r="E15" s="102">
        <v>1.685955313157196</v>
      </c>
      <c r="F15" s="102">
        <f t="shared" si="0"/>
        <v>16.938408207443974</v>
      </c>
      <c r="G15" s="102">
        <f t="shared" si="1"/>
        <v>13.566497581129582</v>
      </c>
      <c r="H15" s="104">
        <v>6.4134393224246997</v>
      </c>
      <c r="I15" s="104">
        <v>6.2875508772087194</v>
      </c>
      <c r="J15" s="105">
        <v>70</v>
      </c>
      <c r="K15" s="106">
        <f t="shared" si="2"/>
        <v>0.42048576493732548</v>
      </c>
      <c r="L15" s="105">
        <v>5629.1089151696196</v>
      </c>
      <c r="M15" s="105"/>
      <c r="N15" s="107" t="s">
        <v>61</v>
      </c>
      <c r="O15" s="104">
        <v>7.0371990255371983E-2</v>
      </c>
      <c r="P15" s="105">
        <v>67</v>
      </c>
      <c r="Q15" s="104">
        <v>1.4524641761212502E-2</v>
      </c>
      <c r="R15" s="108">
        <v>4300</v>
      </c>
      <c r="S15" s="104">
        <f t="shared" si="3"/>
        <v>0.30259955809809952</v>
      </c>
      <c r="T15" s="104"/>
      <c r="U15" s="107" t="s">
        <v>61</v>
      </c>
      <c r="V15" s="109">
        <f t="shared" si="4"/>
        <v>6.2875508772087194</v>
      </c>
      <c r="W15" s="109">
        <f t="shared" si="5"/>
        <v>0.30259955809809952</v>
      </c>
      <c r="X15" s="109">
        <f t="shared" si="6"/>
        <v>6.5901504353068185</v>
      </c>
      <c r="Y15" s="110">
        <f t="shared" si="7"/>
        <v>0.4320715153806729</v>
      </c>
      <c r="AA15" s="107" t="s">
        <v>61</v>
      </c>
      <c r="AB15" s="85">
        <f t="shared" si="8"/>
        <v>125.160636</v>
      </c>
      <c r="AC15" s="85">
        <f t="shared" si="9"/>
        <v>217.923139818376</v>
      </c>
      <c r="AD15" s="85">
        <f t="shared" si="10"/>
        <v>89.834916286963605</v>
      </c>
      <c r="AE15" s="85">
        <f t="shared" si="11"/>
        <v>4.3234649708763797</v>
      </c>
      <c r="AF15" s="85">
        <f t="shared" si="12"/>
        <v>94.158381257839977</v>
      </c>
      <c r="AG15" s="85">
        <f t="shared" si="13"/>
        <v>37.663352503135989</v>
      </c>
      <c r="AH15" s="85">
        <f t="shared" si="14"/>
        <v>18.831676251567995</v>
      </c>
    </row>
    <row r="16" spans="1:34">
      <c r="B16" s="101" t="s">
        <v>30</v>
      </c>
      <c r="C16" s="102">
        <v>12.76253350138645</v>
      </c>
      <c r="D16" s="103">
        <v>132</v>
      </c>
      <c r="E16" s="102">
        <v>1.0991599898264006</v>
      </c>
      <c r="F16" s="102">
        <f t="shared" si="0"/>
        <v>13.861693491212851</v>
      </c>
      <c r="G16" s="102">
        <f t="shared" si="1"/>
        <v>11.663373511560049</v>
      </c>
      <c r="H16" s="104">
        <v>5.0235432384856367</v>
      </c>
      <c r="I16" s="104">
        <v>5.026786699731927</v>
      </c>
      <c r="J16" s="105">
        <v>131</v>
      </c>
      <c r="K16" s="106">
        <f t="shared" si="2"/>
        <v>0.39361645851428378</v>
      </c>
      <c r="L16" s="105">
        <v>4224.9019225439497</v>
      </c>
      <c r="M16" s="105"/>
      <c r="N16" s="107" t="s">
        <v>30</v>
      </c>
      <c r="O16" s="104">
        <v>0.28431590929099099</v>
      </c>
      <c r="P16" s="105">
        <v>130</v>
      </c>
      <c r="Q16" s="104">
        <v>8.2287697444958355E-2</v>
      </c>
      <c r="R16" s="108">
        <v>4300</v>
      </c>
      <c r="S16" s="104">
        <f t="shared" si="3"/>
        <v>1.2225584099512612</v>
      </c>
      <c r="T16" s="104"/>
      <c r="U16" s="107" t="s">
        <v>30</v>
      </c>
      <c r="V16" s="109">
        <f t="shared" si="4"/>
        <v>5.026786699731927</v>
      </c>
      <c r="W16" s="109">
        <f t="shared" si="5"/>
        <v>1.2225584099512612</v>
      </c>
      <c r="X16" s="109">
        <f t="shared" si="6"/>
        <v>6.2493451096831887</v>
      </c>
      <c r="Y16" s="110">
        <f t="shared" si="7"/>
        <v>0.48966336574194264</v>
      </c>
      <c r="AA16" s="107" t="s">
        <v>30</v>
      </c>
      <c r="AB16" s="85">
        <f t="shared" si="8"/>
        <v>570.92948799999999</v>
      </c>
      <c r="AC16" s="85">
        <f t="shared" si="9"/>
        <v>831.79300428417957</v>
      </c>
      <c r="AD16" s="85">
        <f t="shared" si="10"/>
        <v>327.61880784967565</v>
      </c>
      <c r="AE16" s="85">
        <f t="shared" si="11"/>
        <v>79.679754228717769</v>
      </c>
      <c r="AF16" s="85">
        <f t="shared" si="12"/>
        <v>407.29856207839339</v>
      </c>
      <c r="AG16" s="85">
        <f t="shared" si="13"/>
        <v>162.91942483135736</v>
      </c>
      <c r="AH16" s="85">
        <f t="shared" si="14"/>
        <v>81.45971241567868</v>
      </c>
    </row>
    <row r="17" spans="2:34">
      <c r="B17" s="101" t="s">
        <v>29</v>
      </c>
      <c r="C17" s="102">
        <v>9.5809179430278242</v>
      </c>
      <c r="D17" s="103">
        <v>75</v>
      </c>
      <c r="E17" s="102">
        <v>0.81002513493070427</v>
      </c>
      <c r="F17" s="102">
        <f t="shared" si="0"/>
        <v>10.390943077958529</v>
      </c>
      <c r="G17" s="102">
        <f t="shared" si="1"/>
        <v>8.7708928080971198</v>
      </c>
      <c r="H17" s="104">
        <v>2.5447133650411797</v>
      </c>
      <c r="I17" s="104">
        <v>2.5102426991993956</v>
      </c>
      <c r="J17" s="105">
        <v>75</v>
      </c>
      <c r="K17" s="106">
        <f t="shared" si="2"/>
        <v>0.2656022502408556</v>
      </c>
      <c r="L17" s="105">
        <v>2683.598548342979</v>
      </c>
      <c r="M17" s="105"/>
      <c r="N17" s="107" t="s">
        <v>29</v>
      </c>
      <c r="O17" s="104">
        <v>0.10641166515684555</v>
      </c>
      <c r="P17" s="105">
        <v>74</v>
      </c>
      <c r="Q17" s="104">
        <v>2.0666258072524368E-2</v>
      </c>
      <c r="R17" s="108">
        <v>4300</v>
      </c>
      <c r="S17" s="104">
        <f t="shared" si="3"/>
        <v>0.45757016017443591</v>
      </c>
      <c r="T17" s="104"/>
      <c r="U17" s="107" t="s">
        <v>29</v>
      </c>
      <c r="V17" s="109">
        <f t="shared" si="4"/>
        <v>2.5102426991993956</v>
      </c>
      <c r="W17" s="109">
        <f t="shared" si="5"/>
        <v>0.45757016017443591</v>
      </c>
      <c r="X17" s="109">
        <f t="shared" si="6"/>
        <v>2.9678128593738315</v>
      </c>
      <c r="Y17" s="110">
        <f t="shared" si="7"/>
        <v>0.30976289297348097</v>
      </c>
      <c r="AA17" s="107" t="s">
        <v>29</v>
      </c>
      <c r="AB17" s="85">
        <f t="shared" si="8"/>
        <v>245.353161</v>
      </c>
      <c r="AC17" s="85">
        <f t="shared" si="9"/>
        <v>268.3457194752848</v>
      </c>
      <c r="AD17" s="85">
        <f t="shared" si="10"/>
        <v>70.307760402482174</v>
      </c>
      <c r="AE17" s="85">
        <f t="shared" si="11"/>
        <v>12.815785979232208</v>
      </c>
      <c r="AF17" s="85">
        <f t="shared" si="12"/>
        <v>83.123546381714377</v>
      </c>
      <c r="AG17" s="85">
        <f t="shared" si="13"/>
        <v>33.249418552685754</v>
      </c>
      <c r="AH17" s="85">
        <f t="shared" si="14"/>
        <v>16.624709276342877</v>
      </c>
    </row>
    <row r="18" spans="2:34">
      <c r="B18" s="101" t="s">
        <v>16</v>
      </c>
      <c r="C18" s="102">
        <v>6.0495189796425537</v>
      </c>
      <c r="D18" s="103">
        <v>43</v>
      </c>
      <c r="E18" s="102">
        <v>2.2843814625599155</v>
      </c>
      <c r="F18" s="102">
        <f t="shared" si="0"/>
        <v>8.3339004422024701</v>
      </c>
      <c r="G18" s="102">
        <f t="shared" si="1"/>
        <v>3.7651375170826382</v>
      </c>
      <c r="H18" s="104">
        <v>1.5590237925303492</v>
      </c>
      <c r="I18" s="104">
        <v>1.5590237925303492</v>
      </c>
      <c r="J18" s="105">
        <v>43</v>
      </c>
      <c r="K18" s="106">
        <f t="shared" si="2"/>
        <v>0.25771037296959876</v>
      </c>
      <c r="L18" s="105">
        <v>2669.8160168503773</v>
      </c>
      <c r="M18" s="105"/>
      <c r="N18" s="107" t="s">
        <v>16</v>
      </c>
      <c r="O18" s="104">
        <v>8.3532634554250654E-2</v>
      </c>
      <c r="P18" s="105">
        <v>43</v>
      </c>
      <c r="Q18" s="104">
        <v>2.2922980433797369E-2</v>
      </c>
      <c r="R18" s="108">
        <v>4300</v>
      </c>
      <c r="S18" s="104">
        <f t="shared" si="3"/>
        <v>0.35919032858327776</v>
      </c>
      <c r="T18" s="104"/>
      <c r="U18" s="107" t="s">
        <v>16</v>
      </c>
      <c r="V18" s="109">
        <f t="shared" si="4"/>
        <v>1.5590237925303492</v>
      </c>
      <c r="W18" s="109">
        <f t="shared" si="5"/>
        <v>0.35919032858327776</v>
      </c>
      <c r="X18" s="109">
        <f t="shared" si="6"/>
        <v>1.918214121113627</v>
      </c>
      <c r="Y18" s="110">
        <f t="shared" si="7"/>
        <v>0.31708539597423796</v>
      </c>
      <c r="AA18" s="107" t="s">
        <v>16</v>
      </c>
      <c r="AB18" s="85">
        <f t="shared" si="8"/>
        <v>442.22405399999997</v>
      </c>
      <c r="AC18" s="85">
        <f t="shared" si="9"/>
        <v>305.3930146035928</v>
      </c>
      <c r="AD18" s="85">
        <f t="shared" si="10"/>
        <v>78.702947695802038</v>
      </c>
      <c r="AE18" s="85">
        <f t="shared" si="11"/>
        <v>18.132717267544422</v>
      </c>
      <c r="AF18" s="85">
        <f t="shared" si="12"/>
        <v>96.83566496334646</v>
      </c>
      <c r="AG18" s="85">
        <f t="shared" si="13"/>
        <v>38.734265985338588</v>
      </c>
      <c r="AH18" s="85">
        <f t="shared" si="14"/>
        <v>19.367132992669294</v>
      </c>
    </row>
    <row r="19" spans="2:34">
      <c r="B19" s="101" t="s">
        <v>9</v>
      </c>
      <c r="C19" s="102">
        <v>12.887541280192677</v>
      </c>
      <c r="D19" s="103">
        <v>81</v>
      </c>
      <c r="E19" s="102">
        <v>1.4055804963225296</v>
      </c>
      <c r="F19" s="102">
        <f t="shared" si="0"/>
        <v>14.293121776515207</v>
      </c>
      <c r="G19" s="102">
        <f t="shared" si="1"/>
        <v>11.481960783870147</v>
      </c>
      <c r="H19" s="104">
        <v>3.8716062643362705</v>
      </c>
      <c r="I19" s="104">
        <v>3.4104514624963524</v>
      </c>
      <c r="J19" s="105">
        <v>81</v>
      </c>
      <c r="K19" s="106">
        <f t="shared" si="2"/>
        <v>0.30041465475549478</v>
      </c>
      <c r="L19" s="105">
        <v>4049.7798031758457</v>
      </c>
      <c r="M19" s="105"/>
      <c r="N19" s="107" t="s">
        <v>9</v>
      </c>
      <c r="O19" s="104">
        <v>0.14552691811087146</v>
      </c>
      <c r="P19" s="105">
        <v>78</v>
      </c>
      <c r="Q19" s="104">
        <v>3.5074311983207408E-2</v>
      </c>
      <c r="R19" s="108">
        <v>4300</v>
      </c>
      <c r="S19" s="104">
        <f t="shared" si="3"/>
        <v>0.62576574787674721</v>
      </c>
      <c r="T19" s="104"/>
      <c r="U19" s="107" t="s">
        <v>9</v>
      </c>
      <c r="V19" s="109">
        <f t="shared" si="4"/>
        <v>3.4104514624963524</v>
      </c>
      <c r="W19" s="109">
        <f t="shared" si="5"/>
        <v>0.62576574787674721</v>
      </c>
      <c r="X19" s="109">
        <f t="shared" si="6"/>
        <v>4.0362172103731</v>
      </c>
      <c r="Y19" s="110">
        <f t="shared" si="7"/>
        <v>0.31318752915084791</v>
      </c>
      <c r="AA19" s="107" t="s">
        <v>9</v>
      </c>
      <c r="AB19" s="85">
        <f t="shared" si="8"/>
        <v>333.43446499999999</v>
      </c>
      <c r="AC19" s="85">
        <f t="shared" si="9"/>
        <v>490.54228674959592</v>
      </c>
      <c r="AD19" s="85">
        <f t="shared" si="10"/>
        <v>129.81302041163687</v>
      </c>
      <c r="AE19" s="85">
        <f t="shared" si="11"/>
        <v>23.818706319475808</v>
      </c>
      <c r="AF19" s="85">
        <f t="shared" si="12"/>
        <v>153.63172673111268</v>
      </c>
      <c r="AG19" s="85">
        <f t="shared" si="13"/>
        <v>61.452690692445074</v>
      </c>
      <c r="AH19" s="85">
        <f t="shared" si="14"/>
        <v>30.726345346222537</v>
      </c>
    </row>
    <row r="20" spans="2:34">
      <c r="B20" s="101" t="s">
        <v>8</v>
      </c>
      <c r="C20" s="102">
        <v>14.157051986345268</v>
      </c>
      <c r="D20" s="103">
        <v>812</v>
      </c>
      <c r="E20" s="102">
        <v>0.8151900707346188</v>
      </c>
      <c r="F20" s="102">
        <f>C20+E20</f>
        <v>14.972242057079887</v>
      </c>
      <c r="G20" s="102">
        <f>C20-E20</f>
        <v>13.341861915610648</v>
      </c>
      <c r="H20" s="104">
        <v>3.5</v>
      </c>
      <c r="I20" s="104">
        <v>3.4</v>
      </c>
      <c r="J20" s="105">
        <v>812</v>
      </c>
      <c r="K20" s="106">
        <f>H20/C20</f>
        <v>0.24722661210651858</v>
      </c>
      <c r="L20" s="105">
        <v>3505.4325425970255</v>
      </c>
      <c r="M20" s="105"/>
      <c r="N20" s="107" t="s">
        <v>8</v>
      </c>
      <c r="O20" s="104">
        <v>0.16121646249693089</v>
      </c>
      <c r="P20" s="105">
        <v>796</v>
      </c>
      <c r="Q20" s="104">
        <v>2.0181831717537343E-2</v>
      </c>
      <c r="R20" s="108">
        <v>4300</v>
      </c>
      <c r="S20" s="104">
        <f t="shared" si="3"/>
        <v>0.69323078873680288</v>
      </c>
      <c r="T20" s="104"/>
      <c r="U20" s="107" t="s">
        <v>8</v>
      </c>
      <c r="V20" s="109">
        <f t="shared" si="4"/>
        <v>3.4</v>
      </c>
      <c r="W20" s="109">
        <f t="shared" si="5"/>
        <v>0.69323078873680288</v>
      </c>
      <c r="X20" s="109">
        <f t="shared" si="6"/>
        <v>4.0932307887368031</v>
      </c>
      <c r="Y20" s="110">
        <f t="shared" si="7"/>
        <v>0.28913016584842649</v>
      </c>
      <c r="AA20" s="107" t="s">
        <v>8</v>
      </c>
      <c r="AB20" s="111">
        <f>SUM(AB10:AB19)</f>
        <v>3121.530487</v>
      </c>
      <c r="AC20" s="111">
        <f>SUM(AC10:AC19)</f>
        <v>5044.7111166005325</v>
      </c>
      <c r="AD20" s="111">
        <f t="shared" ref="AD20:AE20" si="15">SUM(AD10:AD19)</f>
        <v>1213.5667573869789</v>
      </c>
      <c r="AE20" s="111">
        <f t="shared" si="15"/>
        <v>246.52904522961907</v>
      </c>
      <c r="AF20" s="111">
        <f t="shared" si="12"/>
        <v>1460.0958026165979</v>
      </c>
      <c r="AG20" s="85">
        <f t="shared" si="13"/>
        <v>584.03832104663923</v>
      </c>
      <c r="AH20" s="85">
        <f t="shared" si="14"/>
        <v>292.01916052331961</v>
      </c>
    </row>
    <row r="21" spans="2:34">
      <c r="B21" s="101"/>
      <c r="C21" s="102"/>
      <c r="D21" s="103"/>
      <c r="E21" s="102"/>
      <c r="F21" s="102"/>
      <c r="G21" s="102"/>
      <c r="H21" s="109"/>
      <c r="I21" s="109"/>
      <c r="J21" s="105"/>
      <c r="K21" s="106"/>
      <c r="L21" s="105"/>
      <c r="M21" s="105"/>
    </row>
    <row r="22" spans="2:34">
      <c r="B22" s="101" t="s">
        <v>12</v>
      </c>
      <c r="C22" s="102"/>
      <c r="D22" s="103"/>
      <c r="E22" s="102"/>
      <c r="F22" s="102"/>
      <c r="G22" s="102"/>
      <c r="H22" s="109"/>
      <c r="I22" s="109"/>
      <c r="J22" s="105"/>
      <c r="K22" s="106"/>
      <c r="L22" s="105"/>
      <c r="M22" s="105"/>
      <c r="N22" s="105"/>
      <c r="O22" s="105"/>
      <c r="P22" s="105"/>
      <c r="Q22" s="105"/>
      <c r="R22" s="105"/>
      <c r="S22" s="105"/>
      <c r="T22" s="105"/>
      <c r="U22" s="105" t="s">
        <v>12</v>
      </c>
      <c r="V22" s="105"/>
      <c r="W22" s="105"/>
      <c r="X22" s="105"/>
      <c r="Y22" s="105"/>
      <c r="AD22" s="112">
        <f>AD20/$AC20</f>
        <v>0.24056219064626286</v>
      </c>
      <c r="AE22" s="112">
        <f>AE20/$AC20</f>
        <v>4.8868813204857413E-2</v>
      </c>
      <c r="AF22" s="112">
        <f>AF20/$AC20</f>
        <v>0.28943100385112025</v>
      </c>
      <c r="AG22" s="85"/>
      <c r="AH22" s="85"/>
    </row>
    <row r="23" spans="2:34">
      <c r="B23" s="101" t="s">
        <v>323</v>
      </c>
      <c r="C23" s="102"/>
      <c r="D23" s="103"/>
      <c r="E23" s="102"/>
      <c r="F23" s="102"/>
      <c r="G23" s="102"/>
      <c r="H23" s="109"/>
      <c r="I23" s="109"/>
      <c r="J23" s="105"/>
      <c r="K23" s="106"/>
      <c r="L23" s="105"/>
      <c r="M23" s="105"/>
      <c r="N23" s="105"/>
      <c r="O23" s="105"/>
      <c r="P23" s="105"/>
      <c r="Q23" s="105"/>
      <c r="R23" s="105"/>
      <c r="S23" s="105"/>
      <c r="T23" s="105"/>
      <c r="U23" s="105" t="s">
        <v>17</v>
      </c>
      <c r="V23" s="105"/>
      <c r="W23" s="105"/>
      <c r="X23" s="105"/>
      <c r="Y23" s="105"/>
      <c r="AA23" s="107" t="s">
        <v>223</v>
      </c>
      <c r="AB23" s="85">
        <f>ROUND(AD20,-2)</f>
        <v>1200</v>
      </c>
      <c r="AD23" s="112"/>
      <c r="AE23" s="112"/>
      <c r="AF23" s="112"/>
      <c r="AG23" s="85"/>
      <c r="AH23" s="85"/>
    </row>
    <row r="24" spans="2:34">
      <c r="B24" s="101"/>
      <c r="C24" s="102"/>
      <c r="D24" s="103"/>
      <c r="E24" s="102"/>
      <c r="F24" s="102"/>
      <c r="G24" s="102"/>
      <c r="H24" s="109"/>
      <c r="I24" s="109"/>
      <c r="J24" s="105"/>
      <c r="K24" s="106"/>
      <c r="L24" s="105"/>
      <c r="M24" s="105"/>
      <c r="N24" s="105"/>
      <c r="O24" s="105"/>
      <c r="P24" s="105"/>
      <c r="Q24" s="105"/>
      <c r="R24" s="105"/>
      <c r="S24" s="105"/>
      <c r="T24" s="105"/>
      <c r="U24" s="105"/>
      <c r="V24" s="105"/>
      <c r="W24" s="105"/>
      <c r="X24" s="105"/>
      <c r="Y24" s="105"/>
      <c r="AA24" s="107" t="s">
        <v>224</v>
      </c>
      <c r="AB24" s="85">
        <f>ROUND(AE20,-1)</f>
        <v>250</v>
      </c>
      <c r="AD24" s="112"/>
      <c r="AE24" s="112"/>
      <c r="AF24" s="112"/>
      <c r="AG24" s="85"/>
      <c r="AH24" s="85"/>
    </row>
    <row r="25" spans="2:34">
      <c r="B25" s="101"/>
      <c r="C25" s="102"/>
      <c r="D25" s="103"/>
      <c r="E25" s="102"/>
      <c r="F25" s="102"/>
      <c r="G25" s="102"/>
      <c r="H25" s="109"/>
      <c r="I25" s="109"/>
      <c r="J25" s="105"/>
      <c r="K25" s="106"/>
      <c r="L25" s="105"/>
      <c r="M25" s="105"/>
      <c r="N25" s="105"/>
      <c r="O25" s="105"/>
      <c r="P25" s="105"/>
      <c r="Q25" s="105"/>
      <c r="R25" s="105"/>
      <c r="S25" s="105"/>
      <c r="T25" s="105"/>
      <c r="U25" s="105"/>
      <c r="V25" s="105"/>
      <c r="W25" s="105"/>
      <c r="X25" s="105"/>
      <c r="Y25" s="105"/>
      <c r="AA25" s="107" t="s">
        <v>225</v>
      </c>
      <c r="AB25" s="85">
        <f>ROUND(AC20-AB23-AB24,-2)</f>
        <v>3600</v>
      </c>
      <c r="AD25" s="112"/>
      <c r="AE25" s="112"/>
      <c r="AF25" s="112"/>
      <c r="AG25" s="85"/>
      <c r="AH25" s="85"/>
    </row>
    <row r="26" spans="2:34">
      <c r="B26" s="101"/>
      <c r="C26" s="102"/>
      <c r="D26" s="103"/>
      <c r="E26" s="102"/>
      <c r="F26" s="102"/>
      <c r="G26" s="102"/>
      <c r="H26" s="109"/>
      <c r="I26" s="109"/>
      <c r="J26" s="105"/>
      <c r="K26" s="106"/>
      <c r="L26" s="105"/>
      <c r="M26" s="105"/>
      <c r="N26" s="105"/>
      <c r="O26" s="105"/>
      <c r="P26" s="105"/>
      <c r="Q26" s="105"/>
      <c r="R26" s="105"/>
      <c r="S26" s="105"/>
      <c r="T26" s="105"/>
      <c r="U26" s="105"/>
      <c r="V26" s="105"/>
      <c r="W26" s="105"/>
      <c r="X26" s="105"/>
      <c r="Y26" s="105"/>
    </row>
    <row r="27" spans="2:34">
      <c r="B27" s="101"/>
      <c r="C27" s="102"/>
      <c r="D27" s="103"/>
      <c r="E27" s="102"/>
      <c r="F27" s="102"/>
      <c r="G27" s="102"/>
      <c r="H27" s="109"/>
      <c r="I27" s="109"/>
      <c r="J27" s="105"/>
      <c r="K27" s="106"/>
      <c r="L27" s="105"/>
      <c r="M27" s="105"/>
      <c r="N27" s="105"/>
      <c r="O27" s="105"/>
      <c r="P27" s="105"/>
      <c r="Q27" s="105"/>
      <c r="R27" s="105"/>
      <c r="S27" s="105"/>
      <c r="T27" s="105"/>
      <c r="U27" s="105"/>
      <c r="V27" s="105"/>
      <c r="W27" s="105"/>
      <c r="X27" s="105"/>
      <c r="Y27" s="105"/>
      <c r="AB27" s="85"/>
      <c r="AC27" s="85"/>
    </row>
    <row r="28" spans="2:34">
      <c r="B28" s="113"/>
      <c r="C28" s="113"/>
      <c r="D28" s="113"/>
      <c r="E28" s="113"/>
      <c r="F28" s="113"/>
      <c r="G28" s="113"/>
      <c r="H28" s="113"/>
      <c r="I28" s="113"/>
      <c r="J28" s="113"/>
      <c r="K28" s="113"/>
      <c r="L28" s="113"/>
      <c r="M28" s="113"/>
      <c r="N28" s="113"/>
      <c r="O28" s="113"/>
      <c r="P28" s="113"/>
      <c r="Q28" s="113"/>
      <c r="R28" s="113"/>
      <c r="S28" s="113"/>
      <c r="T28" s="113"/>
      <c r="U28" s="113"/>
      <c r="V28" s="113"/>
      <c r="W28" s="113"/>
      <c r="X28" s="113"/>
      <c r="Y28" s="113"/>
    </row>
    <row r="29" spans="2:34">
      <c r="B29" s="113"/>
      <c r="C29" s="113"/>
      <c r="D29" s="113"/>
      <c r="E29" s="113"/>
      <c r="F29" s="113"/>
      <c r="G29" s="113"/>
      <c r="H29" s="113"/>
      <c r="I29" s="113"/>
      <c r="J29" s="113"/>
      <c r="K29" s="106"/>
      <c r="L29" s="105"/>
      <c r="M29" s="105"/>
      <c r="N29" s="105"/>
      <c r="O29" s="105"/>
      <c r="P29" s="105"/>
      <c r="Q29" s="105"/>
      <c r="R29" s="105"/>
      <c r="S29" s="105"/>
      <c r="T29" s="105"/>
      <c r="U29" s="105"/>
      <c r="V29" s="105"/>
      <c r="W29" s="105"/>
      <c r="X29" s="105"/>
      <c r="Y29" s="105"/>
    </row>
    <row r="31" spans="2:34">
      <c r="B31" s="60" t="s">
        <v>160</v>
      </c>
      <c r="C31" s="60" t="s">
        <v>161</v>
      </c>
      <c r="D31" s="60" t="s">
        <v>162</v>
      </c>
      <c r="I31" s="84"/>
    </row>
    <row r="32" spans="2:34">
      <c r="B32" t="s">
        <v>10</v>
      </c>
      <c r="C32" s="56">
        <v>368.872052</v>
      </c>
      <c r="D32" s="27">
        <v>0.11817025447491648</v>
      </c>
    </row>
    <row r="33" spans="2:4">
      <c r="B33" t="s">
        <v>60</v>
      </c>
      <c r="C33" s="56">
        <v>53.036738999999997</v>
      </c>
      <c r="D33" s="27">
        <v>1.6990620216870558E-2</v>
      </c>
    </row>
    <row r="34" spans="2:4">
      <c r="B34" t="s">
        <v>28</v>
      </c>
      <c r="C34" s="56">
        <v>77.120838000000006</v>
      </c>
      <c r="D34" s="27">
        <v>2.4706097960977565E-2</v>
      </c>
    </row>
    <row r="35" spans="2:4">
      <c r="B35" t="s">
        <v>13</v>
      </c>
      <c r="C35" s="56">
        <v>171.04092800000001</v>
      </c>
      <c r="D35" s="27">
        <v>5.4793931602565189E-2</v>
      </c>
    </row>
    <row r="36" spans="2:4">
      <c r="B36" t="s">
        <v>31</v>
      </c>
      <c r="C36" s="56">
        <v>734.35812599999997</v>
      </c>
      <c r="D36" s="27">
        <v>0.23525579168882868</v>
      </c>
    </row>
    <row r="37" spans="2:4">
      <c r="B37" t="s">
        <v>61</v>
      </c>
      <c r="C37" s="56">
        <v>125.160636</v>
      </c>
      <c r="D37" s="27">
        <v>4.0095919780776437E-2</v>
      </c>
    </row>
    <row r="38" spans="2:4">
      <c r="B38" t="s">
        <v>30</v>
      </c>
      <c r="C38" s="56">
        <v>570.92948799999999</v>
      </c>
      <c r="D38" s="27">
        <v>0.18290050037239952</v>
      </c>
    </row>
    <row r="39" spans="2:4">
      <c r="B39" t="s">
        <v>29</v>
      </c>
      <c r="C39" s="56">
        <v>245.353161</v>
      </c>
      <c r="D39" s="27">
        <v>7.8600277018534212E-2</v>
      </c>
    </row>
    <row r="40" spans="2:4">
      <c r="B40" t="s">
        <v>16</v>
      </c>
      <c r="C40" s="56">
        <v>442.22405399999997</v>
      </c>
      <c r="D40" s="27">
        <v>0.14166898444263054</v>
      </c>
    </row>
    <row r="41" spans="2:4">
      <c r="B41" t="s">
        <v>9</v>
      </c>
      <c r="C41" s="56">
        <v>333.43446499999999</v>
      </c>
      <c r="D41" s="27">
        <v>0.10681762244150075</v>
      </c>
    </row>
    <row r="43" spans="2:4" ht="15">
      <c r="B43" s="63" t="s">
        <v>8</v>
      </c>
      <c r="C43" s="56">
        <v>3121.530487</v>
      </c>
      <c r="D43" s="27">
        <v>0.99999999999999989</v>
      </c>
    </row>
    <row r="53" spans="41:41">
      <c r="AO53" s="114"/>
    </row>
    <row r="55" spans="41:41">
      <c r="AO55">
        <f>250*0.35</f>
        <v>87.5</v>
      </c>
    </row>
    <row r="65" spans="2:6">
      <c r="B65" t="s">
        <v>226</v>
      </c>
    </row>
    <row r="66" spans="2:6">
      <c r="B66" s="60"/>
      <c r="C66" s="60" t="s">
        <v>183</v>
      </c>
      <c r="D66" s="60"/>
      <c r="E66" s="60"/>
      <c r="F66" s="60"/>
    </row>
    <row r="67" spans="2:6" ht="63.75">
      <c r="B67" s="86" t="s">
        <v>59</v>
      </c>
      <c r="C67" s="86" t="s">
        <v>184</v>
      </c>
      <c r="D67" s="86" t="s">
        <v>192</v>
      </c>
      <c r="E67" s="86" t="s">
        <v>227</v>
      </c>
      <c r="F67" s="86" t="s">
        <v>228</v>
      </c>
    </row>
    <row r="68" spans="2:6">
      <c r="B68" t="s">
        <v>10</v>
      </c>
      <c r="C68">
        <v>368872051.99999982</v>
      </c>
      <c r="D68">
        <v>4668687505.2413597</v>
      </c>
      <c r="E68">
        <v>1100061899.7549508</v>
      </c>
      <c r="F68" s="84">
        <f>E68/C68</f>
        <v>2.9822316269028462</v>
      </c>
    </row>
    <row r="69" spans="2:6">
      <c r="B69" t="s">
        <v>28</v>
      </c>
      <c r="C69">
        <v>77120838</v>
      </c>
      <c r="D69">
        <v>4393713121.4449034</v>
      </c>
      <c r="E69">
        <v>638922062.4629842</v>
      </c>
      <c r="F69" s="84">
        <f t="shared" ref="F69:F78" si="16">E69/C69</f>
        <v>8.2846877579699569</v>
      </c>
    </row>
    <row r="70" spans="2:6">
      <c r="B70" t="s">
        <v>13</v>
      </c>
      <c r="C70">
        <v>171040928</v>
      </c>
      <c r="D70">
        <v>2444170253.7682405</v>
      </c>
      <c r="E70">
        <v>452629373.12280977</v>
      </c>
      <c r="F70" s="84">
        <f t="shared" si="16"/>
        <v>2.6463220143590998</v>
      </c>
    </row>
    <row r="71" spans="2:6">
      <c r="B71" t="s">
        <v>31</v>
      </c>
      <c r="C71">
        <v>734358126.00000012</v>
      </c>
      <c r="D71">
        <v>11737708048.588659</v>
      </c>
      <c r="E71">
        <v>2004038597.2214136</v>
      </c>
      <c r="F71" s="84">
        <f t="shared" si="16"/>
        <v>2.7289663261946573</v>
      </c>
    </row>
    <row r="72" spans="2:6">
      <c r="B72" t="s">
        <v>9</v>
      </c>
      <c r="C72">
        <v>333434465.00000012</v>
      </c>
      <c r="D72">
        <v>4297150431.9264603</v>
      </c>
      <c r="E72">
        <v>1137162058.8059392</v>
      </c>
      <c r="F72" s="84">
        <f t="shared" si="16"/>
        <v>3.4104514624963524</v>
      </c>
    </row>
    <row r="73" spans="2:6">
      <c r="B73" t="s">
        <v>158</v>
      </c>
      <c r="C73">
        <v>125160635.99999996</v>
      </c>
      <c r="D73">
        <v>1909006704.8089726</v>
      </c>
      <c r="E73">
        <v>786953866.67380095</v>
      </c>
      <c r="F73" s="84">
        <f t="shared" si="16"/>
        <v>6.2875508772087194</v>
      </c>
    </row>
    <row r="74" spans="2:6">
      <c r="B74" t="s">
        <v>14</v>
      </c>
      <c r="C74">
        <v>53036739.000000015</v>
      </c>
      <c r="D74">
        <v>2428775287.5816765</v>
      </c>
      <c r="E74">
        <v>335802376.96390986</v>
      </c>
      <c r="F74" s="84">
        <f t="shared" si="16"/>
        <v>6.3315049774065066</v>
      </c>
    </row>
    <row r="75" spans="2:6">
      <c r="B75" t="s">
        <v>72</v>
      </c>
      <c r="C75">
        <v>570929487.99999964</v>
      </c>
      <c r="D75">
        <v>7286506717.5294113</v>
      </c>
      <c r="E75">
        <v>2869940756.7631569</v>
      </c>
      <c r="F75" s="84">
        <f t="shared" si="16"/>
        <v>5.026786699731927</v>
      </c>
    </row>
    <row r="76" spans="2:6">
      <c r="B76" t="s">
        <v>73</v>
      </c>
      <c r="C76">
        <v>245353160.99999994</v>
      </c>
      <c r="D76">
        <v>2350708502.6034951</v>
      </c>
      <c r="E76">
        <v>615895981.12574375</v>
      </c>
      <c r="F76" s="84">
        <f t="shared" si="16"/>
        <v>2.5102426991993956</v>
      </c>
    </row>
    <row r="77" spans="2:6">
      <c r="B77" t="s">
        <v>16</v>
      </c>
      <c r="C77">
        <v>442224054.00000012</v>
      </c>
      <c r="D77">
        <v>2675242807.9274745</v>
      </c>
      <c r="E77">
        <v>689437821.81522608</v>
      </c>
      <c r="F77" s="84">
        <f t="shared" si="16"/>
        <v>1.5590237925303492</v>
      </c>
    </row>
    <row r="78" spans="2:6">
      <c r="B78" t="s">
        <v>62</v>
      </c>
      <c r="C78">
        <v>3121530486.9999995</v>
      </c>
      <c r="D78">
        <v>44191669381.420647</v>
      </c>
      <c r="E78">
        <v>10630844794.709936</v>
      </c>
      <c r="F78" s="84">
        <f t="shared" si="16"/>
        <v>3.405651438928246</v>
      </c>
    </row>
    <row r="85" spans="2:6">
      <c r="B85" s="60"/>
      <c r="C85" s="60" t="s">
        <v>183</v>
      </c>
      <c r="D85" s="60"/>
      <c r="E85" s="60"/>
      <c r="F85" s="60"/>
    </row>
    <row r="86" spans="2:6" ht="63.75">
      <c r="B86" s="86" t="s">
        <v>59</v>
      </c>
      <c r="C86" s="86" t="s">
        <v>184</v>
      </c>
      <c r="D86" s="86" t="s">
        <v>185</v>
      </c>
      <c r="E86" s="86"/>
      <c r="F86" s="86" t="s">
        <v>229</v>
      </c>
    </row>
    <row r="87" spans="2:6">
      <c r="B87" t="s">
        <v>10</v>
      </c>
      <c r="C87">
        <v>368872051.99999982</v>
      </c>
      <c r="D87">
        <v>1094761606841.2856</v>
      </c>
      <c r="F87" s="85">
        <f>D87/C87</f>
        <v>2967.8627071516012</v>
      </c>
    </row>
    <row r="88" spans="2:6">
      <c r="B88" t="s">
        <v>28</v>
      </c>
      <c r="C88">
        <v>77120838</v>
      </c>
      <c r="D88">
        <v>553801118359.5459</v>
      </c>
      <c r="F88" s="85">
        <f t="shared" ref="F88:F97" si="17">D88/C88</f>
        <v>7180.9530695134035</v>
      </c>
    </row>
    <row r="89" spans="2:6">
      <c r="B89" t="s">
        <v>13</v>
      </c>
      <c r="C89">
        <v>171040928</v>
      </c>
      <c r="D89">
        <v>500136070929.47839</v>
      </c>
      <c r="F89" s="85">
        <f t="shared" si="17"/>
        <v>2924.0724824030326</v>
      </c>
    </row>
    <row r="90" spans="2:6">
      <c r="B90" t="s">
        <v>31</v>
      </c>
      <c r="C90">
        <v>734358126.00000012</v>
      </c>
      <c r="D90">
        <v>2200819763871.9766</v>
      </c>
      <c r="F90" s="85">
        <f t="shared" si="17"/>
        <v>2996.929816600104</v>
      </c>
    </row>
    <row r="91" spans="2:6">
      <c r="B91" t="s">
        <v>9</v>
      </c>
      <c r="C91">
        <v>333434465.00000012</v>
      </c>
      <c r="D91">
        <v>1350336162039.7439</v>
      </c>
      <c r="F91" s="85">
        <f t="shared" si="17"/>
        <v>4049.7798031758457</v>
      </c>
    </row>
    <row r="92" spans="2:6">
      <c r="B92" t="s">
        <v>158</v>
      </c>
      <c r="C92">
        <v>125160635.99999996</v>
      </c>
      <c r="D92">
        <v>704542851935.89941</v>
      </c>
      <c r="F92" s="85">
        <f t="shared" si="17"/>
        <v>5629.1089151696196</v>
      </c>
    </row>
    <row r="93" spans="2:6">
      <c r="B93" t="s">
        <v>14</v>
      </c>
      <c r="C93">
        <v>53036739.000000015</v>
      </c>
      <c r="D93">
        <v>286709637275.71747</v>
      </c>
      <c r="F93" s="85">
        <f t="shared" si="17"/>
        <v>5405.868510801869</v>
      </c>
    </row>
    <row r="94" spans="2:6">
      <c r="B94" t="s">
        <v>72</v>
      </c>
      <c r="C94">
        <v>570929487.99999964</v>
      </c>
      <c r="D94">
        <v>2412121091488.2314</v>
      </c>
      <c r="F94" s="85">
        <f t="shared" si="17"/>
        <v>4224.9019225439497</v>
      </c>
    </row>
    <row r="95" spans="2:6">
      <c r="B95" t="s">
        <v>73</v>
      </c>
      <c r="C95">
        <v>245353160.99999994</v>
      </c>
      <c r="D95">
        <v>658429386690.96106</v>
      </c>
      <c r="F95" s="85">
        <f t="shared" si="17"/>
        <v>2683.598548342979</v>
      </c>
    </row>
    <row r="96" spans="2:6">
      <c r="B96" t="s">
        <v>16</v>
      </c>
      <c r="C96">
        <v>442224054.00000012</v>
      </c>
      <c r="D96">
        <v>1180656862405.7065</v>
      </c>
      <c r="F96" s="85">
        <f t="shared" si="17"/>
        <v>2669.8160168503773</v>
      </c>
    </row>
    <row r="97" spans="2:6">
      <c r="B97" t="s">
        <v>62</v>
      </c>
      <c r="C97">
        <v>3121530486.9999995</v>
      </c>
      <c r="D97">
        <v>10942314551838.547</v>
      </c>
      <c r="F97" s="85">
        <f t="shared" si="17"/>
        <v>3505.4325425970278</v>
      </c>
    </row>
  </sheetData>
  <mergeCells count="1">
    <mergeCell ref="C8:G8"/>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sheetPr codeName="Sheet9">
    <tabColor rgb="FFFF0000"/>
  </sheetPr>
  <dimension ref="A1:AD116"/>
  <sheetViews>
    <sheetView topLeftCell="C1" workbookViewId="0">
      <selection activeCell="F85" sqref="F85"/>
    </sheetView>
  </sheetViews>
  <sheetFormatPr defaultRowHeight="12.75"/>
  <cols>
    <col min="1" max="1" width="3.85546875" customWidth="1"/>
    <col min="3" max="3" width="9" customWidth="1"/>
    <col min="4" max="4" width="18" customWidth="1"/>
    <col min="5" max="5" width="31" customWidth="1"/>
    <col min="6" max="6" width="12.28515625" customWidth="1"/>
    <col min="7" max="7" width="13.5703125" customWidth="1"/>
    <col min="8" max="16" width="12.28515625" customWidth="1"/>
    <col min="18" max="18" width="26.85546875" customWidth="1"/>
    <col min="19" max="22" width="13.5703125" customWidth="1"/>
    <col min="23" max="29" width="14.28515625" customWidth="1"/>
  </cols>
  <sheetData>
    <row r="1" spans="1:30">
      <c r="A1" s="323" t="s">
        <v>415</v>
      </c>
      <c r="B1" s="322"/>
      <c r="C1" s="322"/>
      <c r="D1" s="322"/>
      <c r="E1" s="322"/>
      <c r="F1" t="s">
        <v>417</v>
      </c>
    </row>
    <row r="4" spans="1:30">
      <c r="E4" s="309" t="s">
        <v>403</v>
      </c>
      <c r="F4" s="310"/>
      <c r="G4" s="310"/>
      <c r="H4" s="310"/>
      <c r="I4" s="310"/>
      <c r="K4" s="83" t="s">
        <v>355</v>
      </c>
      <c r="L4" s="83"/>
      <c r="M4" s="83" t="s">
        <v>356</v>
      </c>
    </row>
    <row r="5" spans="1:30" ht="15">
      <c r="E5" s="280" t="s">
        <v>350</v>
      </c>
    </row>
    <row r="6" spans="1:30">
      <c r="E6" s="60"/>
      <c r="F6" s="60" t="s">
        <v>58</v>
      </c>
      <c r="G6" s="60"/>
      <c r="H6" s="60"/>
      <c r="I6" s="60"/>
      <c r="J6" s="60"/>
      <c r="K6" s="60"/>
      <c r="L6" s="60"/>
      <c r="M6" s="60"/>
      <c r="N6" s="60"/>
      <c r="O6" s="60"/>
      <c r="P6" s="60"/>
    </row>
    <row r="7" spans="1:30" ht="15">
      <c r="E7" s="281"/>
      <c r="F7" s="282" t="s">
        <v>31</v>
      </c>
      <c r="G7" s="282" t="s">
        <v>30</v>
      </c>
      <c r="H7" s="282" t="s">
        <v>29</v>
      </c>
      <c r="I7" s="282" t="s">
        <v>16</v>
      </c>
      <c r="J7" s="282" t="s">
        <v>28</v>
      </c>
      <c r="K7" s="282" t="s">
        <v>60</v>
      </c>
      <c r="L7" s="282" t="s">
        <v>13</v>
      </c>
      <c r="M7" s="282" t="s">
        <v>61</v>
      </c>
      <c r="N7" s="282" t="s">
        <v>10</v>
      </c>
      <c r="O7" s="282" t="s">
        <v>9</v>
      </c>
      <c r="P7" s="282" t="s">
        <v>8</v>
      </c>
    </row>
    <row r="8" spans="1:30" ht="15">
      <c r="E8" s="281" t="s">
        <v>351</v>
      </c>
      <c r="F8" s="283">
        <v>734.35812599999997</v>
      </c>
      <c r="G8" s="283">
        <v>570.92948799999999</v>
      </c>
      <c r="H8" s="283">
        <v>245.353161</v>
      </c>
      <c r="I8" s="283">
        <v>442.22405399999997</v>
      </c>
      <c r="J8" s="283">
        <v>77.120838000000006</v>
      </c>
      <c r="K8" s="283">
        <v>53.036738999999997</v>
      </c>
      <c r="L8" s="283">
        <v>171.04092800000001</v>
      </c>
      <c r="M8" s="283">
        <v>125.160636</v>
      </c>
      <c r="N8" s="283">
        <v>368.872052</v>
      </c>
      <c r="O8" s="283">
        <v>333.43446499999999</v>
      </c>
      <c r="P8" s="283">
        <v>3121.530487</v>
      </c>
    </row>
    <row r="9" spans="1:30" ht="15">
      <c r="E9" s="284" t="s">
        <v>352</v>
      </c>
      <c r="F9" s="285">
        <v>650.54001137797991</v>
      </c>
      <c r="G9" s="285">
        <v>564.9112233943406</v>
      </c>
      <c r="H9" s="285">
        <v>242.20078207390807</v>
      </c>
      <c r="I9" s="285">
        <v>442.22405399999974</v>
      </c>
      <c r="J9" s="285">
        <v>77.120838000000035</v>
      </c>
      <c r="K9" s="285">
        <v>53.036739000000026</v>
      </c>
      <c r="L9" s="285">
        <v>162.45541231101569</v>
      </c>
      <c r="M9" s="285">
        <v>121.63171042753739</v>
      </c>
      <c r="N9" s="285">
        <v>361.05331650725986</v>
      </c>
      <c r="O9" s="285">
        <v>298.97088139499664</v>
      </c>
      <c r="P9" s="286">
        <v>2974.1449684870377</v>
      </c>
    </row>
    <row r="10" spans="1:30" ht="15">
      <c r="E10" s="295"/>
      <c r="F10" s="86"/>
      <c r="G10" s="86"/>
      <c r="H10" s="86"/>
      <c r="I10" s="86"/>
      <c r="J10" s="86"/>
      <c r="K10" s="86"/>
      <c r="L10" s="86"/>
      <c r="M10" s="86"/>
      <c r="N10" s="86"/>
      <c r="O10" s="86"/>
      <c r="P10" s="86"/>
      <c r="R10" t="s">
        <v>369</v>
      </c>
    </row>
    <row r="11" spans="1:30" ht="30">
      <c r="E11" s="296" t="s">
        <v>59</v>
      </c>
      <c r="F11" s="296" t="s">
        <v>31</v>
      </c>
      <c r="G11" s="296" t="s">
        <v>72</v>
      </c>
      <c r="H11" s="296" t="s">
        <v>73</v>
      </c>
      <c r="I11" s="296" t="s">
        <v>16</v>
      </c>
      <c r="J11" s="296" t="s">
        <v>28</v>
      </c>
      <c r="K11" s="296" t="s">
        <v>14</v>
      </c>
      <c r="L11" s="296" t="s">
        <v>13</v>
      </c>
      <c r="M11" s="296" t="s">
        <v>158</v>
      </c>
      <c r="N11" s="296" t="s">
        <v>10</v>
      </c>
      <c r="O11" s="296" t="s">
        <v>9</v>
      </c>
      <c r="P11" s="296" t="s">
        <v>62</v>
      </c>
      <c r="R11" s="296" t="s">
        <v>59</v>
      </c>
      <c r="S11" s="296" t="s">
        <v>31</v>
      </c>
      <c r="T11" s="296" t="s">
        <v>72</v>
      </c>
      <c r="U11" s="296" t="s">
        <v>73</v>
      </c>
      <c r="V11" s="296" t="s">
        <v>16</v>
      </c>
      <c r="W11" s="296" t="s">
        <v>28</v>
      </c>
      <c r="X11" s="296" t="s">
        <v>14</v>
      </c>
      <c r="Y11" s="296" t="s">
        <v>13</v>
      </c>
      <c r="Z11" s="296" t="s">
        <v>158</v>
      </c>
      <c r="AA11" s="296" t="s">
        <v>10</v>
      </c>
      <c r="AB11" s="296" t="s">
        <v>9</v>
      </c>
      <c r="AC11" s="296" t="s">
        <v>62</v>
      </c>
    </row>
    <row r="12" spans="1:30" ht="15">
      <c r="E12" s="287" t="s">
        <v>156</v>
      </c>
      <c r="F12" s="288">
        <v>0.89265208505377747</v>
      </c>
      <c r="G12" s="288">
        <v>0.80039535872978607</v>
      </c>
      <c r="H12" s="288">
        <v>0.79658466874815104</v>
      </c>
      <c r="I12" s="288">
        <v>0.34259427849965418</v>
      </c>
      <c r="J12" s="288">
        <v>0.91887021725604701</v>
      </c>
      <c r="K12" s="288">
        <v>0.48270543710831715</v>
      </c>
      <c r="L12" s="288">
        <v>0.17396844578344389</v>
      </c>
      <c r="M12" s="288">
        <v>0.45317444294711062</v>
      </c>
      <c r="N12" s="288">
        <v>0.54300492183257376</v>
      </c>
      <c r="O12" s="288">
        <v>0.60657864790717986</v>
      </c>
      <c r="P12" s="288">
        <v>0.65045444737987124</v>
      </c>
      <c r="R12" s="287" t="s">
        <v>156</v>
      </c>
      <c r="S12" s="300">
        <f>F12*1000</f>
        <v>892.65208505377745</v>
      </c>
      <c r="T12" s="300">
        <f t="shared" ref="T12:AC27" si="0">G12*1000</f>
        <v>800.39535872978604</v>
      </c>
      <c r="U12" s="300">
        <f t="shared" si="0"/>
        <v>796.58466874815099</v>
      </c>
      <c r="V12" s="300">
        <f t="shared" si="0"/>
        <v>342.59427849965419</v>
      </c>
      <c r="W12" s="300">
        <f t="shared" si="0"/>
        <v>918.870217256047</v>
      </c>
      <c r="X12" s="300">
        <f t="shared" si="0"/>
        <v>482.70543710831714</v>
      </c>
      <c r="Y12" s="300">
        <f t="shared" si="0"/>
        <v>173.96844578344388</v>
      </c>
      <c r="Z12" s="300">
        <f t="shared" si="0"/>
        <v>453.17444294711061</v>
      </c>
      <c r="AA12" s="300">
        <f t="shared" si="0"/>
        <v>543.00492183257381</v>
      </c>
      <c r="AB12" s="300">
        <f t="shared" si="0"/>
        <v>606.57864790717986</v>
      </c>
      <c r="AC12" s="300">
        <f t="shared" si="0"/>
        <v>650.45444737987123</v>
      </c>
      <c r="AD12" s="56"/>
    </row>
    <row r="13" spans="1:30">
      <c r="E13" s="289" t="s">
        <v>63</v>
      </c>
      <c r="F13" s="180">
        <v>0.10993314187801481</v>
      </c>
      <c r="G13" s="180">
        <v>0.12775543857134913</v>
      </c>
      <c r="H13" s="180">
        <v>7.0796672144830014E-2</v>
      </c>
      <c r="I13" s="180">
        <v>0.12374227415734916</v>
      </c>
      <c r="J13" s="180">
        <v>4.3154610844039591E-2</v>
      </c>
      <c r="K13" s="180">
        <v>0.21313246598756494</v>
      </c>
      <c r="L13" s="180">
        <v>2.2180937561898408E-2</v>
      </c>
      <c r="M13" s="180">
        <v>0.18689973570485161</v>
      </c>
      <c r="N13" s="180">
        <v>0.12832696169150087</v>
      </c>
      <c r="O13" s="75">
        <v>8.102356762228427E-2</v>
      </c>
      <c r="P13" s="75">
        <v>0.10997449437640613</v>
      </c>
      <c r="R13" s="289" t="s">
        <v>63</v>
      </c>
      <c r="S13" s="56">
        <f t="shared" ref="S13:S44" si="1">F13*1000</f>
        <v>109.93314187801481</v>
      </c>
      <c r="T13" s="56">
        <f t="shared" si="0"/>
        <v>127.75543857134913</v>
      </c>
      <c r="U13" s="56">
        <f t="shared" si="0"/>
        <v>70.796672144830012</v>
      </c>
      <c r="V13" s="56">
        <f t="shared" si="0"/>
        <v>123.74227415734916</v>
      </c>
      <c r="W13" s="56">
        <f t="shared" si="0"/>
        <v>43.154610844039588</v>
      </c>
      <c r="X13" s="56">
        <f t="shared" si="0"/>
        <v>213.13246598756493</v>
      </c>
      <c r="Y13" s="56">
        <f t="shared" si="0"/>
        <v>22.180937561898407</v>
      </c>
      <c r="Z13" s="56">
        <f t="shared" si="0"/>
        <v>186.89973570485159</v>
      </c>
      <c r="AA13" s="56">
        <f t="shared" si="0"/>
        <v>128.32696169150088</v>
      </c>
      <c r="AB13" s="56">
        <f t="shared" si="0"/>
        <v>81.023567622284276</v>
      </c>
      <c r="AC13" s="56">
        <f t="shared" si="0"/>
        <v>109.97449437640613</v>
      </c>
      <c r="AD13" s="56"/>
    </row>
    <row r="14" spans="1:30">
      <c r="E14" s="289" t="s">
        <v>150</v>
      </c>
      <c r="F14" s="180">
        <v>7.4250979109861767E-2</v>
      </c>
      <c r="G14" s="180">
        <v>3.1240134876229182E-2</v>
      </c>
      <c r="H14" s="180">
        <v>0.10328555129502368</v>
      </c>
      <c r="I14" s="180">
        <v>3.5155197882754292E-2</v>
      </c>
      <c r="J14" s="180">
        <v>1.7113647884170729E-4</v>
      </c>
      <c r="K14" s="180">
        <v>1.2972266191725948E-3</v>
      </c>
      <c r="L14" s="180">
        <v>5.9593342306508128E-3</v>
      </c>
      <c r="M14" s="180">
        <v>1.0136511291651955E-2</v>
      </c>
      <c r="N14" s="180">
        <v>4.7075493566841528E-2</v>
      </c>
      <c r="O14" s="75">
        <v>8.2117986527268996E-2</v>
      </c>
      <c r="P14" s="75">
        <v>5.0550376219154411E-2</v>
      </c>
      <c r="R14" s="289" t="s">
        <v>150</v>
      </c>
      <c r="S14" s="56">
        <f t="shared" si="1"/>
        <v>74.250979109861774</v>
      </c>
      <c r="T14" s="56">
        <f t="shared" si="0"/>
        <v>31.240134876229181</v>
      </c>
      <c r="U14" s="56">
        <f t="shared" si="0"/>
        <v>103.28555129502368</v>
      </c>
      <c r="V14" s="56">
        <f t="shared" si="0"/>
        <v>35.155197882754294</v>
      </c>
      <c r="W14" s="56">
        <f t="shared" si="0"/>
        <v>0.1711364788417073</v>
      </c>
      <c r="X14" s="56">
        <f t="shared" si="0"/>
        <v>1.2972266191725947</v>
      </c>
      <c r="Y14" s="56">
        <f t="shared" si="0"/>
        <v>5.9593342306508132</v>
      </c>
      <c r="Z14" s="56">
        <f t="shared" si="0"/>
        <v>10.136511291651955</v>
      </c>
      <c r="AA14" s="56">
        <f t="shared" si="0"/>
        <v>47.07549356684153</v>
      </c>
      <c r="AB14" s="56">
        <f t="shared" si="0"/>
        <v>82.117986527268997</v>
      </c>
      <c r="AC14" s="56">
        <f t="shared" si="0"/>
        <v>50.550376219154408</v>
      </c>
      <c r="AD14" s="56"/>
    </row>
    <row r="15" spans="1:30">
      <c r="E15" s="289" t="s">
        <v>151</v>
      </c>
      <c r="F15" s="180">
        <v>0.70846796406590096</v>
      </c>
      <c r="G15" s="180">
        <v>0.64139978528220776</v>
      </c>
      <c r="H15" s="180">
        <v>0.62250244530829735</v>
      </c>
      <c r="I15" s="180">
        <v>0.18369680645955069</v>
      </c>
      <c r="J15" s="180">
        <v>0.8755444699331657</v>
      </c>
      <c r="K15" s="180">
        <v>0.26827574450157959</v>
      </c>
      <c r="L15" s="180">
        <v>0.14582817399089468</v>
      </c>
      <c r="M15" s="180">
        <v>0.25613819595060705</v>
      </c>
      <c r="N15" s="180">
        <v>0.3676024665742314</v>
      </c>
      <c r="O15" s="75">
        <v>0.44343709375762663</v>
      </c>
      <c r="P15" s="75">
        <v>0.48992957678431065</v>
      </c>
      <c r="R15" s="289" t="s">
        <v>151</v>
      </c>
      <c r="S15" s="56">
        <f t="shared" si="1"/>
        <v>708.4679640659009</v>
      </c>
      <c r="T15" s="56">
        <f t="shared" si="0"/>
        <v>641.39978528220774</v>
      </c>
      <c r="U15" s="56">
        <f t="shared" si="0"/>
        <v>622.5024453082973</v>
      </c>
      <c r="V15" s="56">
        <f t="shared" si="0"/>
        <v>183.69680645955069</v>
      </c>
      <c r="W15" s="56">
        <f t="shared" si="0"/>
        <v>875.54446993316571</v>
      </c>
      <c r="X15" s="56">
        <f t="shared" si="0"/>
        <v>268.2757445015796</v>
      </c>
      <c r="Y15" s="56">
        <f t="shared" si="0"/>
        <v>145.82817399089467</v>
      </c>
      <c r="Z15" s="56">
        <f t="shared" si="0"/>
        <v>256.13819595060704</v>
      </c>
      <c r="AA15" s="56">
        <f t="shared" si="0"/>
        <v>367.60246657423141</v>
      </c>
      <c r="AB15" s="56">
        <f t="shared" si="0"/>
        <v>443.43709375762666</v>
      </c>
      <c r="AC15" s="56">
        <f t="shared" si="0"/>
        <v>489.92957678431065</v>
      </c>
      <c r="AD15" s="56"/>
    </row>
    <row r="16" spans="1:30" ht="15">
      <c r="E16" s="287" t="s">
        <v>157</v>
      </c>
      <c r="F16" s="288">
        <v>7.6033780758022043E-2</v>
      </c>
      <c r="G16" s="288">
        <v>3.9642526591318547E-2</v>
      </c>
      <c r="H16" s="288">
        <v>2.6787206397653217E-2</v>
      </c>
      <c r="I16" s="288">
        <v>1.2472966601277937E-3</v>
      </c>
      <c r="J16" s="288">
        <v>3.8736208757710259E-3</v>
      </c>
      <c r="K16" s="288">
        <v>0.26536178029944008</v>
      </c>
      <c r="L16" s="288">
        <v>0.15908567361884271</v>
      </c>
      <c r="M16" s="288">
        <v>9.288679997741113E-2</v>
      </c>
      <c r="N16" s="288">
        <v>0.1038669283725924</v>
      </c>
      <c r="O16" s="288">
        <v>6.9003865651600618E-2</v>
      </c>
      <c r="P16" s="288">
        <v>6.3394222085044152E-2</v>
      </c>
      <c r="R16" s="287" t="s">
        <v>157</v>
      </c>
      <c r="S16" s="300">
        <f t="shared" si="1"/>
        <v>76.033780758022047</v>
      </c>
      <c r="T16" s="300">
        <f t="shared" si="0"/>
        <v>39.64252659131855</v>
      </c>
      <c r="U16" s="300">
        <f t="shared" si="0"/>
        <v>26.787206397653218</v>
      </c>
      <c r="V16" s="300">
        <f t="shared" si="0"/>
        <v>1.2472966601277937</v>
      </c>
      <c r="W16" s="300">
        <f t="shared" si="0"/>
        <v>3.8736208757710258</v>
      </c>
      <c r="X16" s="300">
        <f t="shared" si="0"/>
        <v>265.36178029944006</v>
      </c>
      <c r="Y16" s="300">
        <f t="shared" si="0"/>
        <v>159.08567361884272</v>
      </c>
      <c r="Z16" s="300">
        <f t="shared" si="0"/>
        <v>92.88679997741113</v>
      </c>
      <c r="AA16" s="300">
        <f t="shared" si="0"/>
        <v>103.8669283725924</v>
      </c>
      <c r="AB16" s="300">
        <f t="shared" si="0"/>
        <v>69.00386565160062</v>
      </c>
      <c r="AC16" s="300">
        <f t="shared" si="0"/>
        <v>63.394222085044156</v>
      </c>
      <c r="AD16" s="56"/>
    </row>
    <row r="17" spans="5:30">
      <c r="E17" s="289" t="s">
        <v>41</v>
      </c>
      <c r="F17" s="180">
        <v>5.6236312858350644E-2</v>
      </c>
      <c r="G17" s="180">
        <v>1.9600546245511608E-2</v>
      </c>
      <c r="H17" s="180">
        <v>2.4242192774748404E-2</v>
      </c>
      <c r="I17" s="180">
        <v>9.3532086806910923E-4</v>
      </c>
      <c r="J17" s="180">
        <v>2.7809191982370225E-3</v>
      </c>
      <c r="K17" s="180">
        <v>5.7376804036138561E-2</v>
      </c>
      <c r="L17" s="180">
        <v>6.118037491803429E-2</v>
      </c>
      <c r="M17" s="180">
        <v>4.3995759298312467E-2</v>
      </c>
      <c r="N17" s="180">
        <v>4.7419538538205588E-2</v>
      </c>
      <c r="O17" s="75">
        <v>3.0072928316758087E-2</v>
      </c>
      <c r="P17" s="180">
        <v>3.3152875893385871E-2</v>
      </c>
      <c r="R17" s="289" t="s">
        <v>41</v>
      </c>
      <c r="S17" s="56">
        <f t="shared" si="1"/>
        <v>56.236312858350644</v>
      </c>
      <c r="T17" s="56">
        <f t="shared" si="0"/>
        <v>19.600546245511609</v>
      </c>
      <c r="U17" s="56">
        <f t="shared" si="0"/>
        <v>24.242192774748403</v>
      </c>
      <c r="V17" s="56">
        <f t="shared" si="0"/>
        <v>0.93532086806910919</v>
      </c>
      <c r="W17" s="56">
        <f t="shared" si="0"/>
        <v>2.7809191982370223</v>
      </c>
      <c r="X17" s="56">
        <f t="shared" si="0"/>
        <v>57.376804036138559</v>
      </c>
      <c r="Y17" s="56">
        <f t="shared" si="0"/>
        <v>61.180374918034289</v>
      </c>
      <c r="Z17" s="56">
        <f t="shared" si="0"/>
        <v>43.995759298312464</v>
      </c>
      <c r="AA17" s="56">
        <f t="shared" si="0"/>
        <v>47.419538538205586</v>
      </c>
      <c r="AB17" s="56">
        <f t="shared" si="0"/>
        <v>30.072928316758087</v>
      </c>
      <c r="AC17" s="56">
        <f t="shared" si="0"/>
        <v>33.152875893385868</v>
      </c>
      <c r="AD17" s="56"/>
    </row>
    <row r="18" spans="5:30">
      <c r="E18" s="289" t="s">
        <v>33</v>
      </c>
      <c r="F18" s="180">
        <v>1.5083139071286788E-4</v>
      </c>
      <c r="G18" s="180">
        <v>1.5194298568302221E-3</v>
      </c>
      <c r="H18" s="180">
        <v>0</v>
      </c>
      <c r="I18" s="180">
        <v>0</v>
      </c>
      <c r="J18" s="180">
        <v>0</v>
      </c>
      <c r="K18" s="180">
        <v>0</v>
      </c>
      <c r="L18" s="180">
        <v>1.6042444412488793E-3</v>
      </c>
      <c r="M18" s="180">
        <v>0</v>
      </c>
      <c r="N18" s="180">
        <v>7.9187441348620667E-4</v>
      </c>
      <c r="O18" s="75">
        <v>1.5991651796965198E-2</v>
      </c>
      <c r="P18" s="180">
        <v>2.1128862945805956E-3</v>
      </c>
      <c r="R18" s="289" t="s">
        <v>33</v>
      </c>
      <c r="S18" s="56">
        <f t="shared" si="1"/>
        <v>0.15083139071286789</v>
      </c>
      <c r="T18" s="56">
        <f t="shared" si="0"/>
        <v>1.519429856830222</v>
      </c>
      <c r="U18" s="56">
        <f t="shared" si="0"/>
        <v>0</v>
      </c>
      <c r="V18" s="56">
        <f t="shared" si="0"/>
        <v>0</v>
      </c>
      <c r="W18" s="56">
        <f t="shared" si="0"/>
        <v>0</v>
      </c>
      <c r="X18" s="56">
        <f t="shared" si="0"/>
        <v>0</v>
      </c>
      <c r="Y18" s="56">
        <f t="shared" si="0"/>
        <v>1.6042444412488794</v>
      </c>
      <c r="Z18" s="56">
        <f t="shared" si="0"/>
        <v>0</v>
      </c>
      <c r="AA18" s="56">
        <f t="shared" si="0"/>
        <v>0.79187441348620669</v>
      </c>
      <c r="AB18" s="56">
        <f t="shared" si="0"/>
        <v>15.991651796965197</v>
      </c>
      <c r="AC18" s="56">
        <f t="shared" si="0"/>
        <v>2.1128862945805955</v>
      </c>
      <c r="AD18" s="56"/>
    </row>
    <row r="19" spans="5:30">
      <c r="E19" s="289" t="s">
        <v>65</v>
      </c>
      <c r="F19" s="180">
        <v>1.8948777296166203E-2</v>
      </c>
      <c r="G19" s="180">
        <v>1.8037923014209298E-2</v>
      </c>
      <c r="H19" s="180">
        <v>1.1735669323204273E-3</v>
      </c>
      <c r="I19" s="180">
        <v>2.9226711695802565E-4</v>
      </c>
      <c r="J19" s="180">
        <v>7.9270362844686808E-4</v>
      </c>
      <c r="K19" s="180">
        <v>0.2063759949801787</v>
      </c>
      <c r="L19" s="180">
        <v>9.3476475232722359E-2</v>
      </c>
      <c r="M19" s="180">
        <v>4.8891040679098656E-2</v>
      </c>
      <c r="N19" s="180">
        <v>5.1441040523092785E-2</v>
      </c>
      <c r="O19" s="75">
        <v>2.1964316333242799E-2</v>
      </c>
      <c r="P19" s="180">
        <v>2.6968760251960624E-2</v>
      </c>
      <c r="R19" s="289" t="s">
        <v>65</v>
      </c>
      <c r="S19" s="56">
        <f t="shared" si="1"/>
        <v>18.948777296166202</v>
      </c>
      <c r="T19" s="56">
        <f t="shared" si="0"/>
        <v>18.037923014209298</v>
      </c>
      <c r="U19" s="56">
        <f t="shared" si="0"/>
        <v>1.1735669323204272</v>
      </c>
      <c r="V19" s="56">
        <f t="shared" si="0"/>
        <v>0.29226711695802565</v>
      </c>
      <c r="W19" s="56">
        <f t="shared" si="0"/>
        <v>0.79270362844686804</v>
      </c>
      <c r="X19" s="56">
        <f t="shared" si="0"/>
        <v>206.37599498017869</v>
      </c>
      <c r="Y19" s="56">
        <f t="shared" si="0"/>
        <v>93.476475232722365</v>
      </c>
      <c r="Z19" s="56">
        <f t="shared" si="0"/>
        <v>48.891040679098658</v>
      </c>
      <c r="AA19" s="56">
        <f t="shared" si="0"/>
        <v>51.441040523092788</v>
      </c>
      <c r="AB19" s="56">
        <f t="shared" si="0"/>
        <v>21.964316333242799</v>
      </c>
      <c r="AC19" s="56">
        <f t="shared" si="0"/>
        <v>26.968760251960624</v>
      </c>
      <c r="AD19" s="56"/>
    </row>
    <row r="20" spans="5:30">
      <c r="E20" s="289" t="s">
        <v>66</v>
      </c>
      <c r="F20" s="180">
        <v>6.9785921279232055E-4</v>
      </c>
      <c r="G20" s="180">
        <v>4.8462747476742541E-4</v>
      </c>
      <c r="H20" s="180">
        <v>1.3714466905843895E-3</v>
      </c>
      <c r="I20" s="180">
        <v>1.9708675100658897E-5</v>
      </c>
      <c r="J20" s="180">
        <v>2.9999804908713529E-4</v>
      </c>
      <c r="K20" s="180">
        <v>1.608981283122819E-3</v>
      </c>
      <c r="L20" s="180">
        <v>2.8245790268371729E-3</v>
      </c>
      <c r="M20" s="180">
        <v>0</v>
      </c>
      <c r="N20" s="180">
        <v>4.2144748978078265E-3</v>
      </c>
      <c r="O20" s="75">
        <v>9.7496920463453892E-4</v>
      </c>
      <c r="P20" s="180">
        <v>1.1596996451170604E-3</v>
      </c>
      <c r="R20" s="289" t="s">
        <v>66</v>
      </c>
      <c r="S20" s="56">
        <f t="shared" si="1"/>
        <v>0.69785921279232055</v>
      </c>
      <c r="T20" s="56">
        <f t="shared" si="0"/>
        <v>0.4846274747674254</v>
      </c>
      <c r="U20" s="56">
        <f t="shared" si="0"/>
        <v>1.3714466905843894</v>
      </c>
      <c r="V20" s="56">
        <f t="shared" si="0"/>
        <v>1.9708675100658896E-2</v>
      </c>
      <c r="W20" s="56">
        <f t="shared" si="0"/>
        <v>0.29999804908713529</v>
      </c>
      <c r="X20" s="56">
        <f t="shared" si="0"/>
        <v>1.608981283122819</v>
      </c>
      <c r="Y20" s="56">
        <f t="shared" si="0"/>
        <v>2.8245790268371729</v>
      </c>
      <c r="Z20" s="56">
        <f t="shared" si="0"/>
        <v>0</v>
      </c>
      <c r="AA20" s="56">
        <f t="shared" si="0"/>
        <v>4.2144748978078264</v>
      </c>
      <c r="AB20" s="56">
        <f t="shared" si="0"/>
        <v>0.97496920463453896</v>
      </c>
      <c r="AC20" s="56">
        <f t="shared" si="0"/>
        <v>1.1596996451170605</v>
      </c>
      <c r="AD20" s="56"/>
    </row>
    <row r="21" spans="5:30" ht="15">
      <c r="E21" s="287" t="s">
        <v>154</v>
      </c>
      <c r="F21" s="288">
        <v>7.1825433527574947E-3</v>
      </c>
      <c r="G21" s="288">
        <v>9.9046695294564946E-2</v>
      </c>
      <c r="H21" s="288">
        <v>2.881365617849498E-3</v>
      </c>
      <c r="I21" s="288">
        <v>4.7848384911336672E-3</v>
      </c>
      <c r="J21" s="288">
        <v>7.06476546169124E-2</v>
      </c>
      <c r="K21" s="288">
        <v>8.5634896349202488E-2</v>
      </c>
      <c r="L21" s="288">
        <v>2.8417359221847762E-2</v>
      </c>
      <c r="M21" s="288">
        <v>1.9736346187085491E-2</v>
      </c>
      <c r="N21" s="288">
        <v>6.645481469646132E-2</v>
      </c>
      <c r="O21" s="288">
        <v>3.0211020174364882E-2</v>
      </c>
      <c r="P21" s="288">
        <v>3.8152891143768991E-2</v>
      </c>
      <c r="R21" s="287" t="s">
        <v>154</v>
      </c>
      <c r="S21" s="300">
        <f t="shared" si="1"/>
        <v>7.1825433527574942</v>
      </c>
      <c r="T21" s="300">
        <f t="shared" si="0"/>
        <v>99.046695294564941</v>
      </c>
      <c r="U21" s="300">
        <f t="shared" si="0"/>
        <v>2.881365617849498</v>
      </c>
      <c r="V21" s="300">
        <f t="shared" si="0"/>
        <v>4.7848384911336668</v>
      </c>
      <c r="W21" s="300">
        <f t="shared" si="0"/>
        <v>70.647654616912405</v>
      </c>
      <c r="X21" s="300">
        <f t="shared" si="0"/>
        <v>85.634896349202492</v>
      </c>
      <c r="Y21" s="300">
        <f t="shared" si="0"/>
        <v>28.417359221847761</v>
      </c>
      <c r="Z21" s="300">
        <f t="shared" si="0"/>
        <v>19.736346187085491</v>
      </c>
      <c r="AA21" s="300">
        <f t="shared" si="0"/>
        <v>66.454814696461327</v>
      </c>
      <c r="AB21" s="300">
        <f t="shared" si="0"/>
        <v>30.211020174364883</v>
      </c>
      <c r="AC21" s="300">
        <f t="shared" si="0"/>
        <v>38.15289114376899</v>
      </c>
      <c r="AD21" s="56"/>
    </row>
    <row r="22" spans="5:30">
      <c r="E22" s="289" t="s">
        <v>41</v>
      </c>
      <c r="F22" s="180">
        <v>7.348509961908233E-4</v>
      </c>
      <c r="G22" s="180">
        <v>1.6968825917406966E-2</v>
      </c>
      <c r="H22" s="180">
        <v>1.4084694100452053E-4</v>
      </c>
      <c r="I22" s="180">
        <v>7.2498623981555725E-5</v>
      </c>
      <c r="J22" s="180">
        <v>3.0840461514894447E-3</v>
      </c>
      <c r="K22" s="180">
        <v>1.4554193642641437E-2</v>
      </c>
      <c r="L22" s="180">
        <v>5.9979052544748977E-4</v>
      </c>
      <c r="M22" s="180">
        <v>1.2051181455015342E-3</v>
      </c>
      <c r="N22" s="180">
        <v>5.4106705214138715E-3</v>
      </c>
      <c r="O22" s="75">
        <v>8.6060953262530966E-4</v>
      </c>
      <c r="P22" s="389">
        <v>4.5709650743749677E-3</v>
      </c>
      <c r="R22" s="289" t="s">
        <v>41</v>
      </c>
      <c r="S22" s="56">
        <f t="shared" si="1"/>
        <v>0.73485099619082328</v>
      </c>
      <c r="T22" s="56">
        <f t="shared" si="0"/>
        <v>16.968825917406967</v>
      </c>
      <c r="U22" s="56">
        <f t="shared" si="0"/>
        <v>0.14084694100452053</v>
      </c>
      <c r="V22" s="56">
        <f t="shared" si="0"/>
        <v>7.2498623981555724E-2</v>
      </c>
      <c r="W22" s="56">
        <f t="shared" si="0"/>
        <v>3.0840461514894448</v>
      </c>
      <c r="X22" s="56">
        <f t="shared" si="0"/>
        <v>14.554193642641437</v>
      </c>
      <c r="Y22" s="56">
        <f t="shared" si="0"/>
        <v>0.59979052544748979</v>
      </c>
      <c r="Z22" s="56">
        <f t="shared" si="0"/>
        <v>1.2051181455015343</v>
      </c>
      <c r="AA22" s="56">
        <f t="shared" si="0"/>
        <v>5.4106705214138717</v>
      </c>
      <c r="AB22" s="56">
        <f t="shared" si="0"/>
        <v>0.8606095326253097</v>
      </c>
      <c r="AC22" s="56">
        <f t="shared" si="0"/>
        <v>4.5709650743749677</v>
      </c>
      <c r="AD22" s="56"/>
    </row>
    <row r="23" spans="5:30">
      <c r="E23" s="289" t="s">
        <v>63</v>
      </c>
      <c r="F23" s="180">
        <v>0</v>
      </c>
      <c r="G23" s="180">
        <v>1.6766027756388981E-3</v>
      </c>
      <c r="H23" s="180">
        <v>3.8787196468457835E-5</v>
      </c>
      <c r="I23" s="180">
        <v>0</v>
      </c>
      <c r="J23" s="180">
        <v>0</v>
      </c>
      <c r="K23" s="180">
        <v>8.7735310704973798E-4</v>
      </c>
      <c r="L23" s="180">
        <v>0</v>
      </c>
      <c r="M23" s="180">
        <v>0</v>
      </c>
      <c r="N23" s="180">
        <v>0</v>
      </c>
      <c r="O23" s="75">
        <v>0</v>
      </c>
      <c r="P23" s="75">
        <v>3.3725927042195541E-4</v>
      </c>
      <c r="R23" s="289" t="s">
        <v>63</v>
      </c>
      <c r="S23" s="56">
        <f t="shared" si="1"/>
        <v>0</v>
      </c>
      <c r="T23" s="56">
        <f t="shared" si="0"/>
        <v>1.6766027756388981</v>
      </c>
      <c r="U23" s="56">
        <f t="shared" si="0"/>
        <v>3.8787196468457838E-2</v>
      </c>
      <c r="V23" s="56">
        <f t="shared" si="0"/>
        <v>0</v>
      </c>
      <c r="W23" s="56">
        <f t="shared" si="0"/>
        <v>0</v>
      </c>
      <c r="X23" s="56">
        <f t="shared" si="0"/>
        <v>0.87735310704973801</v>
      </c>
      <c r="Y23" s="56">
        <f t="shared" si="0"/>
        <v>0</v>
      </c>
      <c r="Z23" s="56">
        <f t="shared" si="0"/>
        <v>0</v>
      </c>
      <c r="AA23" s="56">
        <f t="shared" si="0"/>
        <v>0</v>
      </c>
      <c r="AB23" s="56">
        <f t="shared" si="0"/>
        <v>0</v>
      </c>
      <c r="AC23" s="56">
        <f t="shared" si="0"/>
        <v>0.33725927042195541</v>
      </c>
      <c r="AD23" s="56"/>
    </row>
    <row r="24" spans="5:30">
      <c r="E24" s="289" t="s">
        <v>150</v>
      </c>
      <c r="F24" s="180">
        <v>0</v>
      </c>
      <c r="G24" s="180">
        <v>3.3781398587730029E-3</v>
      </c>
      <c r="H24" s="180">
        <v>0</v>
      </c>
      <c r="I24" s="180">
        <v>0</v>
      </c>
      <c r="J24" s="180">
        <v>0</v>
      </c>
      <c r="K24" s="180">
        <v>0</v>
      </c>
      <c r="L24" s="180">
        <v>0</v>
      </c>
      <c r="M24" s="180">
        <v>0</v>
      </c>
      <c r="N24" s="180">
        <v>0</v>
      </c>
      <c r="O24" s="75">
        <v>0</v>
      </c>
      <c r="P24" s="75">
        <v>6.4164630192435743E-4</v>
      </c>
      <c r="R24" s="289" t="s">
        <v>150</v>
      </c>
      <c r="S24" s="56">
        <f t="shared" si="1"/>
        <v>0</v>
      </c>
      <c r="T24" s="56">
        <f t="shared" si="0"/>
        <v>3.3781398587730029</v>
      </c>
      <c r="U24" s="56">
        <f t="shared" si="0"/>
        <v>0</v>
      </c>
      <c r="V24" s="56">
        <f t="shared" si="0"/>
        <v>0</v>
      </c>
      <c r="W24" s="56">
        <f t="shared" si="0"/>
        <v>0</v>
      </c>
      <c r="X24" s="56">
        <f t="shared" si="0"/>
        <v>0</v>
      </c>
      <c r="Y24" s="56">
        <f t="shared" si="0"/>
        <v>0</v>
      </c>
      <c r="Z24" s="56">
        <f t="shared" si="0"/>
        <v>0</v>
      </c>
      <c r="AA24" s="56">
        <f t="shared" si="0"/>
        <v>0</v>
      </c>
      <c r="AB24" s="56">
        <f t="shared" si="0"/>
        <v>0</v>
      </c>
      <c r="AC24" s="56">
        <f t="shared" si="0"/>
        <v>0.64164630192435745</v>
      </c>
      <c r="AD24" s="56"/>
    </row>
    <row r="25" spans="5:30">
      <c r="E25" s="289" t="s">
        <v>151</v>
      </c>
      <c r="F25" s="180">
        <v>0</v>
      </c>
      <c r="G25" s="180">
        <v>1.7503643436246909E-2</v>
      </c>
      <c r="H25" s="180">
        <v>0</v>
      </c>
      <c r="I25" s="180">
        <v>0</v>
      </c>
      <c r="J25" s="180">
        <v>2.420636157988159E-4</v>
      </c>
      <c r="K25" s="180">
        <v>0</v>
      </c>
      <c r="L25" s="180">
        <v>0</v>
      </c>
      <c r="M25" s="180">
        <v>0</v>
      </c>
      <c r="N25" s="180">
        <v>0</v>
      </c>
      <c r="O25" s="75">
        <v>0</v>
      </c>
      <c r="P25" s="75">
        <v>3.3309313706277911E-3</v>
      </c>
      <c r="R25" s="289" t="s">
        <v>151</v>
      </c>
      <c r="S25" s="56">
        <f t="shared" si="1"/>
        <v>0</v>
      </c>
      <c r="T25" s="56">
        <f t="shared" si="0"/>
        <v>17.503643436246911</v>
      </c>
      <c r="U25" s="56">
        <f t="shared" si="0"/>
        <v>0</v>
      </c>
      <c r="V25" s="56">
        <f t="shared" si="0"/>
        <v>0</v>
      </c>
      <c r="W25" s="56">
        <f t="shared" si="0"/>
        <v>0.24206361579881591</v>
      </c>
      <c r="X25" s="56">
        <f t="shared" si="0"/>
        <v>0</v>
      </c>
      <c r="Y25" s="56">
        <f t="shared" si="0"/>
        <v>0</v>
      </c>
      <c r="Z25" s="56">
        <f t="shared" si="0"/>
        <v>0</v>
      </c>
      <c r="AA25" s="56">
        <f t="shared" si="0"/>
        <v>0</v>
      </c>
      <c r="AB25" s="56">
        <f t="shared" si="0"/>
        <v>0</v>
      </c>
      <c r="AC25" s="56">
        <f t="shared" si="0"/>
        <v>3.3309313706277912</v>
      </c>
      <c r="AD25" s="56"/>
    </row>
    <row r="26" spans="5:30">
      <c r="E26" s="289" t="s">
        <v>33</v>
      </c>
      <c r="F26" s="180">
        <v>3.4188027201362649E-4</v>
      </c>
      <c r="G26" s="180">
        <v>2.2517021377716846E-3</v>
      </c>
      <c r="H26" s="180">
        <v>0</v>
      </c>
      <c r="I26" s="180">
        <v>0</v>
      </c>
      <c r="J26" s="180">
        <v>1.4589494813916694E-2</v>
      </c>
      <c r="K26" s="180">
        <v>1.4568468037081467E-2</v>
      </c>
      <c r="L26" s="180">
        <v>0</v>
      </c>
      <c r="M26" s="180">
        <v>0</v>
      </c>
      <c r="N26" s="180">
        <v>5.3662704132125842E-3</v>
      </c>
      <c r="O26" s="75">
        <v>0</v>
      </c>
      <c r="P26" s="389">
        <v>1.7920264461919635E-3</v>
      </c>
      <c r="R26" s="289" t="s">
        <v>33</v>
      </c>
      <c r="S26" s="56">
        <f t="shared" si="1"/>
        <v>0.34188027201362647</v>
      </c>
      <c r="T26" s="56">
        <f t="shared" si="0"/>
        <v>2.2517021377716846</v>
      </c>
      <c r="U26" s="56">
        <f t="shared" si="0"/>
        <v>0</v>
      </c>
      <c r="V26" s="56">
        <f t="shared" si="0"/>
        <v>0</v>
      </c>
      <c r="W26" s="56">
        <f t="shared" si="0"/>
        <v>14.589494813916694</v>
      </c>
      <c r="X26" s="56">
        <f t="shared" si="0"/>
        <v>14.568468037081468</v>
      </c>
      <c r="Y26" s="56">
        <f t="shared" si="0"/>
        <v>0</v>
      </c>
      <c r="Z26" s="56">
        <f t="shared" si="0"/>
        <v>0</v>
      </c>
      <c r="AA26" s="56">
        <f t="shared" si="0"/>
        <v>5.3662704132125842</v>
      </c>
      <c r="AB26" s="56">
        <f t="shared" si="0"/>
        <v>0</v>
      </c>
      <c r="AC26" s="56">
        <f t="shared" si="0"/>
        <v>1.7920264461919635</v>
      </c>
      <c r="AD26" s="56"/>
    </row>
    <row r="27" spans="5:30">
      <c r="E27" s="289" t="s">
        <v>65</v>
      </c>
      <c r="F27" s="180">
        <v>5.3825356325240426E-3</v>
      </c>
      <c r="G27" s="180">
        <v>5.0148196567849163E-2</v>
      </c>
      <c r="H27" s="180">
        <v>2.5132918698663165E-3</v>
      </c>
      <c r="I27" s="180">
        <v>4.7123398671521108E-3</v>
      </c>
      <c r="J27" s="180">
        <v>5.1512757591526112E-2</v>
      </c>
      <c r="K27" s="180">
        <v>5.03772422340256E-2</v>
      </c>
      <c r="L27" s="180">
        <v>2.7627437906932888E-2</v>
      </c>
      <c r="M27" s="180">
        <v>1.8457760904007445E-2</v>
      </c>
      <c r="N27" s="180">
        <v>5.1455029758032886E-2</v>
      </c>
      <c r="O27" s="75">
        <v>2.9346174394395318E-2</v>
      </c>
      <c r="P27" s="75">
        <v>2.5302382451293272E-2</v>
      </c>
      <c r="R27" s="289" t="s">
        <v>65</v>
      </c>
      <c r="S27" s="56">
        <f t="shared" si="1"/>
        <v>5.3825356325240428</v>
      </c>
      <c r="T27" s="56">
        <f t="shared" si="0"/>
        <v>50.148196567849162</v>
      </c>
      <c r="U27" s="56">
        <f t="shared" si="0"/>
        <v>2.5132918698663165</v>
      </c>
      <c r="V27" s="56">
        <f t="shared" si="0"/>
        <v>4.7123398671521111</v>
      </c>
      <c r="W27" s="56">
        <f t="shared" si="0"/>
        <v>51.51275759152611</v>
      </c>
      <c r="X27" s="56">
        <f t="shared" si="0"/>
        <v>50.377242234025601</v>
      </c>
      <c r="Y27" s="56">
        <f t="shared" si="0"/>
        <v>27.627437906932887</v>
      </c>
      <c r="Z27" s="56">
        <f t="shared" si="0"/>
        <v>18.457760904007447</v>
      </c>
      <c r="AA27" s="56">
        <f t="shared" si="0"/>
        <v>51.455029758032886</v>
      </c>
      <c r="AB27" s="56">
        <f t="shared" si="0"/>
        <v>29.346174394395316</v>
      </c>
      <c r="AC27" s="56">
        <f t="shared" si="0"/>
        <v>25.302382451293273</v>
      </c>
      <c r="AD27" s="56"/>
    </row>
    <row r="28" spans="5:30">
      <c r="E28" s="289" t="s">
        <v>66</v>
      </c>
      <c r="F28" s="180">
        <v>7.2327645202900149E-4</v>
      </c>
      <c r="G28" s="180">
        <v>6.4732552983213665E-3</v>
      </c>
      <c r="H28" s="180">
        <v>1.8843961051020282E-4</v>
      </c>
      <c r="I28" s="180">
        <v>0</v>
      </c>
      <c r="J28" s="180">
        <v>1.1755879622998256E-3</v>
      </c>
      <c r="K28" s="180">
        <v>4.6158596810066277E-4</v>
      </c>
      <c r="L28" s="180">
        <v>1.9013078946737851E-4</v>
      </c>
      <c r="M28" s="180">
        <v>7.346713757651197E-5</v>
      </c>
      <c r="N28" s="180">
        <v>4.2228440038019777E-3</v>
      </c>
      <c r="O28" s="75">
        <v>4.2362473442521337E-6</v>
      </c>
      <c r="P28" s="75">
        <v>1.9682565995587848E-3</v>
      </c>
      <c r="R28" s="289" t="s">
        <v>66</v>
      </c>
      <c r="S28" s="56">
        <f t="shared" si="1"/>
        <v>0.72327645202900148</v>
      </c>
      <c r="T28" s="56">
        <f t="shared" ref="T28:T44" si="2">G28*1000</f>
        <v>6.4732552983213667</v>
      </c>
      <c r="U28" s="56">
        <f t="shared" ref="U28:U44" si="3">H28*1000</f>
        <v>0.18843961051020283</v>
      </c>
      <c r="V28" s="56">
        <f t="shared" ref="V28:V44" si="4">I28*1000</f>
        <v>0</v>
      </c>
      <c r="W28" s="56">
        <f t="shared" ref="W28:W44" si="5">J28*1000</f>
        <v>1.1755879622998255</v>
      </c>
      <c r="X28" s="56">
        <f t="shared" ref="X28:X44" si="6">K28*1000</f>
        <v>0.46158596810066277</v>
      </c>
      <c r="Y28" s="56">
        <f t="shared" ref="Y28:Y44" si="7">L28*1000</f>
        <v>0.19013078946737852</v>
      </c>
      <c r="Z28" s="56">
        <f t="shared" ref="Z28:Z44" si="8">M28*1000</f>
        <v>7.3467137576511965E-2</v>
      </c>
      <c r="AA28" s="56">
        <f t="shared" ref="AA28:AA44" si="9">N28*1000</f>
        <v>4.2228440038019777</v>
      </c>
      <c r="AB28" s="56">
        <f t="shared" ref="AB28:AB44" si="10">O28*1000</f>
        <v>4.236247344252134E-3</v>
      </c>
      <c r="AC28" s="56">
        <f t="shared" ref="AC28:AC44" si="11">P28*1000</f>
        <v>1.9682565995587848</v>
      </c>
      <c r="AD28" s="56"/>
    </row>
    <row r="29" spans="5:30">
      <c r="E29" s="289" t="s">
        <v>152</v>
      </c>
      <c r="F29" s="180">
        <v>0</v>
      </c>
      <c r="G29" s="180">
        <v>1.3148805892665899E-4</v>
      </c>
      <c r="H29" s="180">
        <v>0</v>
      </c>
      <c r="I29" s="180">
        <v>0</v>
      </c>
      <c r="J29" s="180">
        <v>4.3704481881516203E-5</v>
      </c>
      <c r="K29" s="180">
        <v>4.7960533603035706E-3</v>
      </c>
      <c r="L29" s="180">
        <v>0</v>
      </c>
      <c r="M29" s="180">
        <v>0</v>
      </c>
      <c r="N29" s="180">
        <v>0</v>
      </c>
      <c r="O29" s="75">
        <v>0</v>
      </c>
      <c r="P29" s="75">
        <v>1.1163431517813891E-4</v>
      </c>
      <c r="R29" s="289" t="s">
        <v>152</v>
      </c>
      <c r="S29" s="56">
        <f t="shared" si="1"/>
        <v>0</v>
      </c>
      <c r="T29" s="56">
        <f t="shared" si="2"/>
        <v>0.13148805892665899</v>
      </c>
      <c r="U29" s="56">
        <f t="shared" si="3"/>
        <v>0</v>
      </c>
      <c r="V29" s="56">
        <f t="shared" si="4"/>
        <v>0</v>
      </c>
      <c r="W29" s="56">
        <f t="shared" si="5"/>
        <v>4.3704481881516204E-2</v>
      </c>
      <c r="X29" s="56">
        <f t="shared" si="6"/>
        <v>4.7960533603035707</v>
      </c>
      <c r="Y29" s="56">
        <f t="shared" si="7"/>
        <v>0</v>
      </c>
      <c r="Z29" s="56">
        <f t="shared" si="8"/>
        <v>0</v>
      </c>
      <c r="AA29" s="56">
        <f t="shared" si="9"/>
        <v>0</v>
      </c>
      <c r="AB29" s="56">
        <f t="shared" si="10"/>
        <v>0</v>
      </c>
      <c r="AC29" s="56">
        <f t="shared" si="11"/>
        <v>0.11163431517813892</v>
      </c>
      <c r="AD29" s="56"/>
    </row>
    <row r="30" spans="5:30">
      <c r="E30" s="289" t="s">
        <v>153</v>
      </c>
      <c r="F30" s="180">
        <v>0</v>
      </c>
      <c r="G30" s="180">
        <v>5.1484124363029556E-4</v>
      </c>
      <c r="H30" s="180">
        <v>0</v>
      </c>
      <c r="I30" s="180">
        <v>0</v>
      </c>
      <c r="J30" s="180">
        <v>0</v>
      </c>
      <c r="K30" s="180">
        <v>0</v>
      </c>
      <c r="L30" s="180">
        <v>0</v>
      </c>
      <c r="M30" s="180">
        <v>0</v>
      </c>
      <c r="N30" s="180">
        <v>0</v>
      </c>
      <c r="O30" s="75">
        <v>0</v>
      </c>
      <c r="P30" s="75">
        <v>9.7789314197755997E-5</v>
      </c>
      <c r="R30" s="289" t="s">
        <v>153</v>
      </c>
      <c r="S30" s="56">
        <f t="shared" si="1"/>
        <v>0</v>
      </c>
      <c r="T30" s="56">
        <f t="shared" si="2"/>
        <v>0.5148412436302956</v>
      </c>
      <c r="U30" s="56">
        <f t="shared" si="3"/>
        <v>0</v>
      </c>
      <c r="V30" s="56">
        <f t="shared" si="4"/>
        <v>0</v>
      </c>
      <c r="W30" s="56">
        <f t="shared" si="5"/>
        <v>0</v>
      </c>
      <c r="X30" s="56">
        <f t="shared" si="6"/>
        <v>0</v>
      </c>
      <c r="Y30" s="56">
        <f t="shared" si="7"/>
        <v>0</v>
      </c>
      <c r="Z30" s="56">
        <f t="shared" si="8"/>
        <v>0</v>
      </c>
      <c r="AA30" s="56">
        <f t="shared" si="9"/>
        <v>0</v>
      </c>
      <c r="AB30" s="56">
        <f t="shared" si="10"/>
        <v>0</v>
      </c>
      <c r="AC30" s="56">
        <f t="shared" si="11"/>
        <v>9.7789314197755994E-2</v>
      </c>
      <c r="AD30" s="56"/>
    </row>
    <row r="31" spans="5:30" ht="15">
      <c r="E31" s="287" t="s">
        <v>155</v>
      </c>
      <c r="F31" s="288">
        <v>1.2876629616677052E-2</v>
      </c>
      <c r="G31" s="288">
        <v>0.21475104595310904</v>
      </c>
      <c r="H31" s="288">
        <v>0.11453735295908221</v>
      </c>
      <c r="I31" s="288">
        <v>0.16582513261698112</v>
      </c>
      <c r="J31" s="288">
        <v>5.2537744588992415E-2</v>
      </c>
      <c r="K31" s="288">
        <v>0</v>
      </c>
      <c r="L31" s="288">
        <v>4.9254339839440641E-3</v>
      </c>
      <c r="M31" s="288">
        <v>9.3789815167319573E-3</v>
      </c>
      <c r="N31" s="288">
        <v>0.12757543597929441</v>
      </c>
      <c r="O31" s="288">
        <v>8.6594677426482095E-2</v>
      </c>
      <c r="P31" s="288">
        <v>0.10379738115279299</v>
      </c>
      <c r="R31" s="287" t="s">
        <v>155</v>
      </c>
      <c r="S31" s="300">
        <f t="shared" si="1"/>
        <v>12.876629616677052</v>
      </c>
      <c r="T31" s="300">
        <f t="shared" si="2"/>
        <v>214.75104595310904</v>
      </c>
      <c r="U31" s="300">
        <f t="shared" si="3"/>
        <v>114.53735295908221</v>
      </c>
      <c r="V31" s="300">
        <f t="shared" si="4"/>
        <v>165.82513261698111</v>
      </c>
      <c r="W31" s="300">
        <f t="shared" si="5"/>
        <v>52.537744588992418</v>
      </c>
      <c r="X31" s="300">
        <f t="shared" si="6"/>
        <v>0</v>
      </c>
      <c r="Y31" s="300">
        <f t="shared" si="7"/>
        <v>4.925433983944064</v>
      </c>
      <c r="Z31" s="300">
        <f t="shared" si="8"/>
        <v>9.3789815167319581</v>
      </c>
      <c r="AA31" s="300">
        <f t="shared" si="9"/>
        <v>127.57543597929441</v>
      </c>
      <c r="AB31" s="300">
        <f t="shared" si="10"/>
        <v>86.594677426482093</v>
      </c>
      <c r="AC31" s="300">
        <f t="shared" si="11"/>
        <v>103.79738115279299</v>
      </c>
      <c r="AD31" s="56"/>
    </row>
    <row r="32" spans="5:30">
      <c r="E32" s="289" t="s">
        <v>41</v>
      </c>
      <c r="F32" s="180">
        <v>0</v>
      </c>
      <c r="G32" s="180">
        <v>0</v>
      </c>
      <c r="H32" s="180">
        <v>2.9257138364876829E-2</v>
      </c>
      <c r="I32" s="180">
        <v>0</v>
      </c>
      <c r="J32" s="180">
        <v>0</v>
      </c>
      <c r="K32" s="180">
        <v>0</v>
      </c>
      <c r="L32" s="180">
        <v>6.5690749409326064E-4</v>
      </c>
      <c r="M32" s="180">
        <v>3.4100642696729458E-3</v>
      </c>
      <c r="N32" s="180">
        <v>1.7582628768857526E-2</v>
      </c>
      <c r="O32" s="75">
        <v>6.4037460628744618E-3</v>
      </c>
      <c r="P32" s="75">
        <v>5.3361191614817657E-3</v>
      </c>
      <c r="R32" s="289" t="s">
        <v>41</v>
      </c>
      <c r="S32" s="56">
        <f t="shared" si="1"/>
        <v>0</v>
      </c>
      <c r="T32" s="56">
        <f t="shared" si="2"/>
        <v>0</v>
      </c>
      <c r="U32" s="56">
        <f t="shared" si="3"/>
        <v>29.25713836487683</v>
      </c>
      <c r="V32" s="56">
        <f t="shared" si="4"/>
        <v>0</v>
      </c>
      <c r="W32" s="56">
        <f t="shared" si="5"/>
        <v>0</v>
      </c>
      <c r="X32" s="56">
        <f t="shared" si="6"/>
        <v>0</v>
      </c>
      <c r="Y32" s="56">
        <f t="shared" si="7"/>
        <v>0.65690749409326066</v>
      </c>
      <c r="Z32" s="56">
        <f t="shared" si="8"/>
        <v>3.410064269672946</v>
      </c>
      <c r="AA32" s="56">
        <f t="shared" si="9"/>
        <v>17.582628768857525</v>
      </c>
      <c r="AB32" s="56">
        <f t="shared" si="10"/>
        <v>6.403746062874462</v>
      </c>
      <c r="AC32" s="56">
        <f t="shared" si="11"/>
        <v>5.3361191614817658</v>
      </c>
      <c r="AD32" s="56"/>
    </row>
    <row r="33" spans="5:30">
      <c r="E33" s="289" t="s">
        <v>150</v>
      </c>
      <c r="F33" s="180">
        <v>0</v>
      </c>
      <c r="G33" s="180">
        <v>7.7793788329492519E-2</v>
      </c>
      <c r="H33" s="180">
        <v>1.749808277502703E-2</v>
      </c>
      <c r="I33" s="180">
        <v>8.6338688657886381E-2</v>
      </c>
      <c r="J33" s="180">
        <v>3.6692832403102541E-3</v>
      </c>
      <c r="K33" s="180">
        <v>0</v>
      </c>
      <c r="L33" s="180">
        <v>3.1139085401733417E-3</v>
      </c>
      <c r="M33" s="180">
        <v>0</v>
      </c>
      <c r="N33" s="180">
        <v>2.3649036712331168E-2</v>
      </c>
      <c r="O33" s="75">
        <v>3.4317296178735884E-2</v>
      </c>
      <c r="P33" s="75">
        <v>3.5624680177179235E-2</v>
      </c>
      <c r="R33" s="289" t="s">
        <v>150</v>
      </c>
      <c r="S33" s="56">
        <f t="shared" si="1"/>
        <v>0</v>
      </c>
      <c r="T33" s="56">
        <f t="shared" si="2"/>
        <v>77.793788329492514</v>
      </c>
      <c r="U33" s="56">
        <f t="shared" si="3"/>
        <v>17.498082775027029</v>
      </c>
      <c r="V33" s="56">
        <f t="shared" si="4"/>
        <v>86.338688657886379</v>
      </c>
      <c r="W33" s="56">
        <f t="shared" si="5"/>
        <v>3.669283240310254</v>
      </c>
      <c r="X33" s="56">
        <f t="shared" si="6"/>
        <v>0</v>
      </c>
      <c r="Y33" s="56">
        <f t="shared" si="7"/>
        <v>3.1139085401733415</v>
      </c>
      <c r="Z33" s="56">
        <f t="shared" si="8"/>
        <v>0</v>
      </c>
      <c r="AA33" s="56">
        <f t="shared" si="9"/>
        <v>23.649036712331167</v>
      </c>
      <c r="AB33" s="56">
        <f t="shared" si="10"/>
        <v>34.317296178735887</v>
      </c>
      <c r="AC33" s="56">
        <f t="shared" si="11"/>
        <v>35.624680177179236</v>
      </c>
      <c r="AD33" s="56"/>
    </row>
    <row r="34" spans="5:30">
      <c r="E34" s="289" t="s">
        <v>151</v>
      </c>
      <c r="F34" s="180">
        <v>1.474951396458146E-3</v>
      </c>
      <c r="G34" s="180">
        <v>7.4184957216208935E-2</v>
      </c>
      <c r="H34" s="180">
        <v>3.18877500123977E-2</v>
      </c>
      <c r="I34" s="180">
        <v>2.7846555549722669E-2</v>
      </c>
      <c r="J34" s="180">
        <v>4.7257928925728471E-2</v>
      </c>
      <c r="K34" s="180">
        <v>0</v>
      </c>
      <c r="L34" s="180">
        <v>3.5934194357053545E-4</v>
      </c>
      <c r="M34" s="180">
        <v>0</v>
      </c>
      <c r="N34" s="180">
        <v>1.0141856672083758E-2</v>
      </c>
      <c r="O34" s="75">
        <v>7.7066520776726691E-3</v>
      </c>
      <c r="P34" s="75">
        <v>2.440158397056752E-2</v>
      </c>
      <c r="R34" s="289" t="s">
        <v>151</v>
      </c>
      <c r="S34" s="56">
        <f t="shared" si="1"/>
        <v>1.474951396458146</v>
      </c>
      <c r="T34" s="56">
        <f t="shared" si="2"/>
        <v>74.184957216208929</v>
      </c>
      <c r="U34" s="56">
        <f t="shared" si="3"/>
        <v>31.887750012397699</v>
      </c>
      <c r="V34" s="56">
        <f t="shared" si="4"/>
        <v>27.84655554972267</v>
      </c>
      <c r="W34" s="56">
        <f t="shared" si="5"/>
        <v>47.257928925728471</v>
      </c>
      <c r="X34" s="56">
        <f t="shared" si="6"/>
        <v>0</v>
      </c>
      <c r="Y34" s="56">
        <f t="shared" si="7"/>
        <v>0.35934194357053545</v>
      </c>
      <c r="Z34" s="56">
        <f t="shared" si="8"/>
        <v>0</v>
      </c>
      <c r="AA34" s="56">
        <f t="shared" si="9"/>
        <v>10.141856672083758</v>
      </c>
      <c r="AB34" s="56">
        <f t="shared" si="10"/>
        <v>7.7066520776726692</v>
      </c>
      <c r="AC34" s="56">
        <f t="shared" si="11"/>
        <v>24.401583970567518</v>
      </c>
      <c r="AD34" s="56"/>
    </row>
    <row r="35" spans="5:30">
      <c r="E35" s="289" t="s">
        <v>33</v>
      </c>
      <c r="F35" s="180">
        <v>1.1389455402095664E-2</v>
      </c>
      <c r="G35" s="180">
        <v>6.2772300407407569E-2</v>
      </c>
      <c r="H35" s="180">
        <v>3.5894381806780645E-2</v>
      </c>
      <c r="I35" s="180">
        <v>5.1639888409372066E-2</v>
      </c>
      <c r="J35" s="180">
        <v>1.6105324229536964E-3</v>
      </c>
      <c r="K35" s="180">
        <v>0</v>
      </c>
      <c r="L35" s="180">
        <v>7.952760061069262E-4</v>
      </c>
      <c r="M35" s="180">
        <v>5.9689172470590111E-3</v>
      </c>
      <c r="N35" s="180">
        <v>7.4345068580475571E-2</v>
      </c>
      <c r="O35" s="75">
        <v>3.7698662920588037E-2</v>
      </c>
      <c r="P35" s="75">
        <v>3.8159831140520836E-2</v>
      </c>
      <c r="R35" s="289" t="s">
        <v>33</v>
      </c>
      <c r="S35" s="56">
        <f t="shared" si="1"/>
        <v>11.389455402095663</v>
      </c>
      <c r="T35" s="56">
        <f t="shared" si="2"/>
        <v>62.77230040740757</v>
      </c>
      <c r="U35" s="56">
        <f t="shared" si="3"/>
        <v>35.894381806780643</v>
      </c>
      <c r="V35" s="56">
        <f t="shared" si="4"/>
        <v>51.639888409372062</v>
      </c>
      <c r="W35" s="56">
        <f t="shared" si="5"/>
        <v>1.6105324229536964</v>
      </c>
      <c r="X35" s="56">
        <f t="shared" si="6"/>
        <v>0</v>
      </c>
      <c r="Y35" s="56">
        <f t="shared" si="7"/>
        <v>0.79527600610692617</v>
      </c>
      <c r="Z35" s="56">
        <f t="shared" si="8"/>
        <v>5.9689172470590108</v>
      </c>
      <c r="AA35" s="56">
        <f t="shared" si="9"/>
        <v>74.345068580475569</v>
      </c>
      <c r="AB35" s="56">
        <f t="shared" si="10"/>
        <v>37.698662920588035</v>
      </c>
      <c r="AC35" s="56">
        <f t="shared" si="11"/>
        <v>38.159831140520836</v>
      </c>
      <c r="AD35" s="56"/>
    </row>
    <row r="36" spans="5:30">
      <c r="E36" s="289" t="s">
        <v>66</v>
      </c>
      <c r="F36" s="180">
        <v>1.2222818123243121E-5</v>
      </c>
      <c r="G36" s="180">
        <v>0</v>
      </c>
      <c r="H36" s="180">
        <v>0</v>
      </c>
      <c r="I36" s="180">
        <v>0</v>
      </c>
      <c r="J36" s="180">
        <v>0</v>
      </c>
      <c r="K36" s="180">
        <v>0</v>
      </c>
      <c r="L36" s="180">
        <v>0</v>
      </c>
      <c r="M36" s="180">
        <v>0</v>
      </c>
      <c r="N36" s="180">
        <v>1.8568452455463797E-3</v>
      </c>
      <c r="O36" s="75">
        <v>4.6832018661104155E-4</v>
      </c>
      <c r="P36" s="75">
        <v>2.751667030436356E-4</v>
      </c>
      <c r="R36" s="289" t="s">
        <v>66</v>
      </c>
      <c r="S36" s="56">
        <f t="shared" si="1"/>
        <v>1.222281812324312E-2</v>
      </c>
      <c r="T36" s="56">
        <f t="shared" si="2"/>
        <v>0</v>
      </c>
      <c r="U36" s="56">
        <f t="shared" si="3"/>
        <v>0</v>
      </c>
      <c r="V36" s="56">
        <f t="shared" si="4"/>
        <v>0</v>
      </c>
      <c r="W36" s="56">
        <f t="shared" si="5"/>
        <v>0</v>
      </c>
      <c r="X36" s="56">
        <f t="shared" si="6"/>
        <v>0</v>
      </c>
      <c r="Y36" s="56">
        <f t="shared" si="7"/>
        <v>0</v>
      </c>
      <c r="Z36" s="56">
        <f t="shared" si="8"/>
        <v>0</v>
      </c>
      <c r="AA36" s="56">
        <f t="shared" si="9"/>
        <v>1.8568452455463798</v>
      </c>
      <c r="AB36" s="56">
        <f t="shared" si="10"/>
        <v>0.46832018661104152</v>
      </c>
      <c r="AC36" s="56">
        <f t="shared" si="11"/>
        <v>0.27516670304363561</v>
      </c>
      <c r="AD36" s="56"/>
    </row>
    <row r="37" spans="5:30" ht="15">
      <c r="E37" s="287" t="s">
        <v>9</v>
      </c>
      <c r="F37" s="288">
        <v>7.6968092637645827E-2</v>
      </c>
      <c r="G37" s="288">
        <v>4.3796833226903038E-2</v>
      </c>
      <c r="H37" s="288">
        <v>4.6133381244941776E-2</v>
      </c>
      <c r="I37" s="288">
        <v>6.5181970674544218E-2</v>
      </c>
      <c r="J37" s="288">
        <v>0.10238460857844561</v>
      </c>
      <c r="K37" s="288">
        <v>0.34047392884997379</v>
      </c>
      <c r="L37" s="288">
        <v>0.52752663545710043</v>
      </c>
      <c r="M37" s="288">
        <v>0.52604195117550767</v>
      </c>
      <c r="N37" s="288">
        <v>0.18065183082573877</v>
      </c>
      <c r="O37" s="288">
        <v>0.13908365372188666</v>
      </c>
      <c r="P37" s="288">
        <v>0.13356920570368772</v>
      </c>
      <c r="R37" s="287" t="s">
        <v>9</v>
      </c>
      <c r="S37" s="300">
        <f t="shared" si="1"/>
        <v>76.968092637645825</v>
      </c>
      <c r="T37" s="300">
        <f t="shared" si="2"/>
        <v>43.79683322690304</v>
      </c>
      <c r="U37" s="300">
        <f t="shared" si="3"/>
        <v>46.133381244941774</v>
      </c>
      <c r="V37" s="300">
        <f t="shared" si="4"/>
        <v>65.181970674544218</v>
      </c>
      <c r="W37" s="300">
        <f t="shared" si="5"/>
        <v>102.38460857844561</v>
      </c>
      <c r="X37" s="300">
        <f t="shared" si="6"/>
        <v>340.47392884997379</v>
      </c>
      <c r="Y37" s="300">
        <f t="shared" si="7"/>
        <v>527.52663545710038</v>
      </c>
      <c r="Z37" s="300">
        <f t="shared" si="8"/>
        <v>526.04195117550762</v>
      </c>
      <c r="AA37" s="300">
        <f t="shared" si="9"/>
        <v>180.65183082573876</v>
      </c>
      <c r="AB37" s="300">
        <f t="shared" si="10"/>
        <v>139.08365372188666</v>
      </c>
      <c r="AC37" s="300">
        <f t="shared" si="11"/>
        <v>133.56920570368771</v>
      </c>
      <c r="AD37" s="56"/>
    </row>
    <row r="38" spans="5:30">
      <c r="E38" s="289" t="s">
        <v>41</v>
      </c>
      <c r="F38" s="180">
        <v>2.7861382997756388E-2</v>
      </c>
      <c r="G38" s="180">
        <v>1.1471057534810215E-2</v>
      </c>
      <c r="H38" s="180">
        <v>2.4266716255325459E-2</v>
      </c>
      <c r="I38" s="180">
        <v>1.7238656461116719E-2</v>
      </c>
      <c r="J38" s="180">
        <v>7.4518745959911929E-3</v>
      </c>
      <c r="K38" s="180">
        <v>7.0042139790153973E-2</v>
      </c>
      <c r="L38" s="180">
        <v>0.25621868458147945</v>
      </c>
      <c r="M38" s="180">
        <v>0.1576859754187612</v>
      </c>
      <c r="N38" s="180">
        <v>3.5814286926162023E-2</v>
      </c>
      <c r="O38" s="75">
        <v>8.5636659955323713E-2</v>
      </c>
      <c r="P38" s="75">
        <v>4.7654974618635292E-2</v>
      </c>
      <c r="R38" s="289" t="s">
        <v>41</v>
      </c>
      <c r="S38" s="56">
        <f t="shared" si="1"/>
        <v>27.861382997756387</v>
      </c>
      <c r="T38" s="56">
        <f t="shared" si="2"/>
        <v>11.471057534810216</v>
      </c>
      <c r="U38" s="56">
        <f t="shared" si="3"/>
        <v>24.266716255325459</v>
      </c>
      <c r="V38" s="56">
        <f t="shared" si="4"/>
        <v>17.238656461116719</v>
      </c>
      <c r="W38" s="56">
        <f t="shared" si="5"/>
        <v>7.4518745959911925</v>
      </c>
      <c r="X38" s="56">
        <f t="shared" si="6"/>
        <v>70.042139790153968</v>
      </c>
      <c r="Y38" s="56">
        <f t="shared" si="7"/>
        <v>256.21868458147947</v>
      </c>
      <c r="Z38" s="56">
        <f t="shared" si="8"/>
        <v>157.68597541876119</v>
      </c>
      <c r="AA38" s="56">
        <f t="shared" si="9"/>
        <v>35.814286926162026</v>
      </c>
      <c r="AB38" s="56">
        <f t="shared" si="10"/>
        <v>85.636659955323708</v>
      </c>
      <c r="AC38" s="56">
        <f t="shared" si="11"/>
        <v>47.654974618635293</v>
      </c>
      <c r="AD38" s="56"/>
    </row>
    <row r="39" spans="5:30">
      <c r="E39" s="289" t="s">
        <v>33</v>
      </c>
      <c r="F39" s="180">
        <v>1.1546619742523639E-2</v>
      </c>
      <c r="G39" s="180">
        <v>3.5635404756627293E-3</v>
      </c>
      <c r="H39" s="180">
        <v>6.0445353114569863E-3</v>
      </c>
      <c r="I39" s="180">
        <v>6.4479138558040036E-3</v>
      </c>
      <c r="J39" s="180">
        <v>5.0747450978871247E-2</v>
      </c>
      <c r="K39" s="180">
        <v>4.564054855511504E-2</v>
      </c>
      <c r="L39" s="180">
        <v>7.9481009352222777E-3</v>
      </c>
      <c r="M39" s="180">
        <v>4.1610839354634128E-3</v>
      </c>
      <c r="N39" s="180">
        <v>2.2232083019416642E-2</v>
      </c>
      <c r="O39" s="75">
        <v>1.5360613573435761E-2</v>
      </c>
      <c r="P39" s="75">
        <v>1.1630577313424588E-2</v>
      </c>
      <c r="R39" s="289" t="s">
        <v>33</v>
      </c>
      <c r="S39" s="56">
        <f t="shared" si="1"/>
        <v>11.546619742523639</v>
      </c>
      <c r="T39" s="56">
        <f t="shared" si="2"/>
        <v>3.5635404756627294</v>
      </c>
      <c r="U39" s="56">
        <f t="shared" si="3"/>
        <v>6.0445353114569862</v>
      </c>
      <c r="V39" s="56">
        <f t="shared" si="4"/>
        <v>6.4479138558040034</v>
      </c>
      <c r="W39" s="56">
        <f t="shared" si="5"/>
        <v>50.74745097887125</v>
      </c>
      <c r="X39" s="56">
        <f t="shared" si="6"/>
        <v>45.640548555115039</v>
      </c>
      <c r="Y39" s="56">
        <f t="shared" si="7"/>
        <v>7.9481009352222776</v>
      </c>
      <c r="Z39" s="56">
        <f t="shared" si="8"/>
        <v>4.161083935463413</v>
      </c>
      <c r="AA39" s="56">
        <f t="shared" si="9"/>
        <v>22.232083019416642</v>
      </c>
      <c r="AB39" s="56">
        <f t="shared" si="10"/>
        <v>15.360613573435762</v>
      </c>
      <c r="AC39" s="56">
        <f t="shared" si="11"/>
        <v>11.630577313424588</v>
      </c>
      <c r="AD39" s="56"/>
    </row>
    <row r="40" spans="5:30">
      <c r="E40" s="289" t="s">
        <v>65</v>
      </c>
      <c r="F40" s="180">
        <v>3.4557947785232829E-2</v>
      </c>
      <c r="G40" s="180">
        <v>2.5283529114479387E-2</v>
      </c>
      <c r="H40" s="180">
        <v>1.4413517331724338E-2</v>
      </c>
      <c r="I40" s="180">
        <v>4.1101497807189753E-2</v>
      </c>
      <c r="J40" s="180">
        <v>2.9507446970563365E-2</v>
      </c>
      <c r="K40" s="180">
        <v>0.21833843293953631</v>
      </c>
      <c r="L40" s="180">
        <v>0.22269429287957349</v>
      </c>
      <c r="M40" s="180">
        <v>0.35931576685683642</v>
      </c>
      <c r="N40" s="180">
        <v>0.11680158835570441</v>
      </c>
      <c r="O40" s="75">
        <v>2.9673580763382383E-2</v>
      </c>
      <c r="P40" s="75">
        <v>6.8326236567804205E-2</v>
      </c>
      <c r="R40" s="289" t="s">
        <v>65</v>
      </c>
      <c r="S40" s="56">
        <f t="shared" si="1"/>
        <v>34.557947785232827</v>
      </c>
      <c r="T40" s="56">
        <f t="shared" si="2"/>
        <v>25.283529114479386</v>
      </c>
      <c r="U40" s="56">
        <f t="shared" si="3"/>
        <v>14.413517331724337</v>
      </c>
      <c r="V40" s="56">
        <f t="shared" si="4"/>
        <v>41.101497807189752</v>
      </c>
      <c r="W40" s="56">
        <f t="shared" si="5"/>
        <v>29.507446970563365</v>
      </c>
      <c r="X40" s="56">
        <f t="shared" si="6"/>
        <v>218.33843293953632</v>
      </c>
      <c r="Y40" s="56">
        <f t="shared" si="7"/>
        <v>222.69429287957348</v>
      </c>
      <c r="Z40" s="56">
        <f t="shared" si="8"/>
        <v>359.31576685683643</v>
      </c>
      <c r="AA40" s="56">
        <f t="shared" si="9"/>
        <v>116.80158835570441</v>
      </c>
      <c r="AB40" s="56">
        <f t="shared" si="10"/>
        <v>29.673580763382382</v>
      </c>
      <c r="AC40" s="56">
        <f t="shared" si="11"/>
        <v>68.326236567804202</v>
      </c>
      <c r="AD40" s="56"/>
    </row>
    <row r="41" spans="5:30">
      <c r="E41" s="289" t="s">
        <v>66</v>
      </c>
      <c r="F41" s="180">
        <v>1.798775135338497E-3</v>
      </c>
      <c r="G41" s="180">
        <v>3.3513451045296943E-3</v>
      </c>
      <c r="H41" s="180">
        <v>8.8014670276818224E-4</v>
      </c>
      <c r="I41" s="180">
        <v>5.3249692015031736E-5</v>
      </c>
      <c r="J41" s="180">
        <v>1.1386720881428836E-2</v>
      </c>
      <c r="K41" s="180">
        <v>4.8416605251566849E-3</v>
      </c>
      <c r="L41" s="180">
        <v>1.601946664642941E-2</v>
      </c>
      <c r="M41" s="180">
        <v>3.6366148464767327E-3</v>
      </c>
      <c r="N41" s="180">
        <v>2.346697028960057E-3</v>
      </c>
      <c r="O41" s="75">
        <v>5.4432523598907908E-3</v>
      </c>
      <c r="P41" s="75">
        <v>3.3470059683713485E-3</v>
      </c>
      <c r="R41" s="289" t="s">
        <v>66</v>
      </c>
      <c r="S41" s="56">
        <f t="shared" si="1"/>
        <v>1.7987751353384971</v>
      </c>
      <c r="T41" s="56">
        <f t="shared" si="2"/>
        <v>3.3513451045296945</v>
      </c>
      <c r="U41" s="56">
        <f t="shared" si="3"/>
        <v>0.88014670276818219</v>
      </c>
      <c r="V41" s="56">
        <f t="shared" si="4"/>
        <v>5.3249692015031734E-2</v>
      </c>
      <c r="W41" s="56">
        <f t="shared" si="5"/>
        <v>11.386720881428836</v>
      </c>
      <c r="X41" s="56">
        <f t="shared" si="6"/>
        <v>4.8416605251566844</v>
      </c>
      <c r="Y41" s="56">
        <f t="shared" si="7"/>
        <v>16.019466646429411</v>
      </c>
      <c r="Z41" s="56">
        <f t="shared" si="8"/>
        <v>3.6366148464767325</v>
      </c>
      <c r="AA41" s="56">
        <f t="shared" si="9"/>
        <v>2.3466970289600568</v>
      </c>
      <c r="AB41" s="56">
        <f t="shared" si="10"/>
        <v>5.4432523598907911</v>
      </c>
      <c r="AC41" s="56">
        <f t="shared" si="11"/>
        <v>3.3470059683713487</v>
      </c>
      <c r="AD41" s="56"/>
    </row>
    <row r="42" spans="5:30">
      <c r="E42" s="289" t="s">
        <v>152</v>
      </c>
      <c r="F42" s="180">
        <v>1.8027235844663851E-4</v>
      </c>
      <c r="G42" s="180">
        <v>8.7605116100337934E-5</v>
      </c>
      <c r="H42" s="180">
        <v>1.2721976962408815E-4</v>
      </c>
      <c r="I42" s="180">
        <v>3.4065285841871224E-4</v>
      </c>
      <c r="J42" s="180">
        <v>3.2911151515909753E-3</v>
      </c>
      <c r="K42" s="180">
        <v>1.0967489705117244E-3</v>
      </c>
      <c r="L42" s="180">
        <v>2.525191123977988E-3</v>
      </c>
      <c r="M42" s="180">
        <v>3.9371847811736336E-5</v>
      </c>
      <c r="N42" s="180">
        <v>2.4722534708351341E-3</v>
      </c>
      <c r="O42" s="75">
        <v>3.9614417337407505E-4</v>
      </c>
      <c r="P42" s="75">
        <v>7.014699682081967E-4</v>
      </c>
      <c r="R42" s="289" t="s">
        <v>152</v>
      </c>
      <c r="S42" s="56">
        <f t="shared" si="1"/>
        <v>0.18027235844663853</v>
      </c>
      <c r="T42" s="56">
        <f t="shared" si="2"/>
        <v>8.7605116100337929E-2</v>
      </c>
      <c r="U42" s="56">
        <f t="shared" si="3"/>
        <v>0.12721976962408815</v>
      </c>
      <c r="V42" s="56">
        <f t="shared" si="4"/>
        <v>0.34065285841871223</v>
      </c>
      <c r="W42" s="56">
        <f t="shared" si="5"/>
        <v>3.2911151515909753</v>
      </c>
      <c r="X42" s="56">
        <f t="shared" si="6"/>
        <v>1.0967489705117244</v>
      </c>
      <c r="Y42" s="56">
        <f t="shared" si="7"/>
        <v>2.5251911239779878</v>
      </c>
      <c r="Z42" s="56">
        <f t="shared" si="8"/>
        <v>3.9371847811736332E-2</v>
      </c>
      <c r="AA42" s="56">
        <f t="shared" si="9"/>
        <v>2.4722534708351342</v>
      </c>
      <c r="AB42" s="56">
        <f t="shared" si="10"/>
        <v>0.39614417337407504</v>
      </c>
      <c r="AC42" s="56">
        <f t="shared" si="11"/>
        <v>0.70146996820819674</v>
      </c>
      <c r="AD42" s="56"/>
    </row>
    <row r="43" spans="5:30">
      <c r="E43" s="289" t="s">
        <v>153</v>
      </c>
      <c r="F43" s="180">
        <v>1.0230946183478363E-3</v>
      </c>
      <c r="G43" s="180">
        <v>3.9755881320674475E-5</v>
      </c>
      <c r="H43" s="180">
        <v>4.0124587404271965E-4</v>
      </c>
      <c r="I43" s="180">
        <v>0</v>
      </c>
      <c r="J43" s="180">
        <v>0</v>
      </c>
      <c r="K43" s="180">
        <v>5.1439806950003019E-4</v>
      </c>
      <c r="L43" s="180">
        <v>2.2120899290417797E-2</v>
      </c>
      <c r="M43" s="180">
        <v>1.2031382701582045E-3</v>
      </c>
      <c r="N43" s="180">
        <v>9.8492202466050958E-4</v>
      </c>
      <c r="O43" s="75">
        <v>2.5734028964799127E-3</v>
      </c>
      <c r="P43" s="75">
        <v>1.908941267244061E-3</v>
      </c>
      <c r="R43" s="289" t="s">
        <v>153</v>
      </c>
      <c r="S43" s="56">
        <f t="shared" si="1"/>
        <v>1.0230946183478362</v>
      </c>
      <c r="T43" s="56">
        <f t="shared" si="2"/>
        <v>3.9755881320674473E-2</v>
      </c>
      <c r="U43" s="56">
        <f t="shared" si="3"/>
        <v>0.40124587404271966</v>
      </c>
      <c r="V43" s="56">
        <f t="shared" si="4"/>
        <v>0</v>
      </c>
      <c r="W43" s="56">
        <f t="shared" si="5"/>
        <v>0</v>
      </c>
      <c r="X43" s="56">
        <f t="shared" si="6"/>
        <v>0.5143980695000302</v>
      </c>
      <c r="Y43" s="56">
        <f t="shared" si="7"/>
        <v>22.120899290417796</v>
      </c>
      <c r="Z43" s="56">
        <f t="shared" si="8"/>
        <v>1.2031382701582045</v>
      </c>
      <c r="AA43" s="56">
        <f t="shared" si="9"/>
        <v>0.9849220246605096</v>
      </c>
      <c r="AB43" s="56">
        <f t="shared" si="10"/>
        <v>2.5734028964799127</v>
      </c>
      <c r="AC43" s="56">
        <f t="shared" si="11"/>
        <v>1.9089412672440611</v>
      </c>
      <c r="AD43" s="56"/>
    </row>
    <row r="44" spans="5:30" ht="15">
      <c r="E44" s="290" t="s">
        <v>62</v>
      </c>
      <c r="F44" s="291">
        <v>1.0657131314188799</v>
      </c>
      <c r="G44" s="291">
        <v>1.1976324597956818</v>
      </c>
      <c r="H44" s="291">
        <v>0.9869239749676777</v>
      </c>
      <c r="I44" s="291">
        <v>0.57963351694244103</v>
      </c>
      <c r="J44" s="291">
        <v>1.1483138459161684</v>
      </c>
      <c r="K44" s="291">
        <v>1.1741760426069332</v>
      </c>
      <c r="L44" s="291">
        <v>0.89392354806517882</v>
      </c>
      <c r="M44" s="291">
        <v>1.1012185218038468</v>
      </c>
      <c r="N44" s="291">
        <v>1.0215539317066604</v>
      </c>
      <c r="O44" s="291">
        <v>0.93147186488151401</v>
      </c>
      <c r="P44" s="291">
        <v>0.98936814746516466</v>
      </c>
      <c r="R44" s="290" t="s">
        <v>62</v>
      </c>
      <c r="S44" s="301">
        <f t="shared" si="1"/>
        <v>1065.7131314188798</v>
      </c>
      <c r="T44" s="301">
        <f t="shared" si="2"/>
        <v>1197.6324597956818</v>
      </c>
      <c r="U44" s="301">
        <f t="shared" si="3"/>
        <v>986.92397496767774</v>
      </c>
      <c r="V44" s="301">
        <f t="shared" si="4"/>
        <v>579.63351694244102</v>
      </c>
      <c r="W44" s="301">
        <f t="shared" si="5"/>
        <v>1148.3138459161685</v>
      </c>
      <c r="X44" s="301">
        <f t="shared" si="6"/>
        <v>1174.1760426069332</v>
      </c>
      <c r="Y44" s="301">
        <f t="shared" si="7"/>
        <v>893.92354806517881</v>
      </c>
      <c r="Z44" s="301">
        <f t="shared" si="8"/>
        <v>1101.2185218038469</v>
      </c>
      <c r="AA44" s="301">
        <f t="shared" si="9"/>
        <v>1021.5539317066605</v>
      </c>
      <c r="AB44" s="301">
        <f t="shared" si="10"/>
        <v>931.47186488151397</v>
      </c>
      <c r="AC44" s="301">
        <f t="shared" si="11"/>
        <v>989.36814746516461</v>
      </c>
      <c r="AD44" s="56"/>
    </row>
    <row r="45" spans="5:30">
      <c r="E45" s="289" t="s">
        <v>353</v>
      </c>
      <c r="F45" s="75">
        <v>1.0657131314188799</v>
      </c>
      <c r="G45" s="75">
        <v>1.1976324597956818</v>
      </c>
      <c r="H45" s="75">
        <v>0.9869239749676777</v>
      </c>
      <c r="I45" s="75">
        <v>0.57963351694244103</v>
      </c>
      <c r="J45" s="75">
        <v>1.1483138459161684</v>
      </c>
      <c r="K45" s="75">
        <v>1.1741760426069332</v>
      </c>
      <c r="L45" s="75">
        <v>0.89392354806517882</v>
      </c>
      <c r="M45" s="75">
        <v>1.1012185218038468</v>
      </c>
      <c r="N45" s="75">
        <v>1.0215539317066604</v>
      </c>
      <c r="O45" s="75">
        <v>0.93147186488151401</v>
      </c>
      <c r="P45" s="75">
        <v>0.98936814746516466</v>
      </c>
    </row>
    <row r="47" spans="5:30">
      <c r="E47" s="292" t="s">
        <v>354</v>
      </c>
      <c r="F47" s="293">
        <v>1.0657649503799687</v>
      </c>
      <c r="G47" s="293">
        <v>1.1977060817554266</v>
      </c>
      <c r="H47" s="293">
        <v>0.98692397496767825</v>
      </c>
      <c r="I47" s="293">
        <v>0.57963351694244125</v>
      </c>
      <c r="J47" s="293">
        <v>1.1483138459161677</v>
      </c>
      <c r="K47" s="293">
        <v>1.1741151153078322</v>
      </c>
      <c r="L47" s="293">
        <v>0.90065603905153135</v>
      </c>
      <c r="M47" s="293">
        <v>1.1011914852202362</v>
      </c>
      <c r="N47" s="293">
        <v>1.0215280359665275</v>
      </c>
      <c r="O47" s="294">
        <v>0.93152142876792998</v>
      </c>
      <c r="P47" s="293">
        <v>0.98976085808119341</v>
      </c>
    </row>
    <row r="50" spans="5:29">
      <c r="E50" s="309" t="s">
        <v>370</v>
      </c>
      <c r="F50" s="310"/>
      <c r="G50" s="310"/>
      <c r="H50" s="310"/>
      <c r="I50" s="310"/>
      <c r="J50" s="310"/>
      <c r="K50" s="310"/>
      <c r="L50" s="310"/>
      <c r="M50" s="310"/>
      <c r="N50" s="310"/>
      <c r="O50" s="310"/>
      <c r="P50" s="310"/>
    </row>
    <row r="51" spans="5:29" ht="15">
      <c r="E51" s="280" t="s">
        <v>350</v>
      </c>
    </row>
    <row r="52" spans="5:29" ht="30">
      <c r="E52" s="311" t="s">
        <v>59</v>
      </c>
      <c r="F52" s="311" t="s">
        <v>31</v>
      </c>
      <c r="G52" s="311" t="s">
        <v>72</v>
      </c>
      <c r="H52" s="311" t="s">
        <v>73</v>
      </c>
      <c r="I52" s="311" t="s">
        <v>16</v>
      </c>
      <c r="J52" s="311" t="s">
        <v>28</v>
      </c>
      <c r="K52" s="311" t="s">
        <v>14</v>
      </c>
      <c r="L52" s="311" t="s">
        <v>13</v>
      </c>
      <c r="M52" s="311" t="s">
        <v>158</v>
      </c>
      <c r="N52" s="311" t="s">
        <v>10</v>
      </c>
      <c r="O52" s="311" t="s">
        <v>9</v>
      </c>
      <c r="P52" s="311" t="s">
        <v>62</v>
      </c>
      <c r="R52" s="311" t="s">
        <v>59</v>
      </c>
      <c r="S52" s="311" t="s">
        <v>31</v>
      </c>
      <c r="T52" s="311" t="s">
        <v>72</v>
      </c>
      <c r="U52" s="311" t="s">
        <v>73</v>
      </c>
      <c r="V52" s="311" t="s">
        <v>16</v>
      </c>
      <c r="W52" s="311" t="s">
        <v>28</v>
      </c>
      <c r="X52" s="311" t="s">
        <v>14</v>
      </c>
      <c r="Y52" s="311" t="s">
        <v>13</v>
      </c>
      <c r="Z52" s="311" t="s">
        <v>158</v>
      </c>
      <c r="AA52" s="311" t="s">
        <v>10</v>
      </c>
      <c r="AB52" s="311" t="s">
        <v>9</v>
      </c>
      <c r="AC52" s="311" t="s">
        <v>62</v>
      </c>
    </row>
    <row r="53" spans="5:29" ht="15">
      <c r="E53" s="287" t="s">
        <v>156</v>
      </c>
      <c r="R53" s="287" t="s">
        <v>156</v>
      </c>
    </row>
    <row r="54" spans="5:29">
      <c r="E54" s="289" t="s">
        <v>156</v>
      </c>
      <c r="F54" s="75">
        <f>F12</f>
        <v>0.89265208505377747</v>
      </c>
      <c r="G54" s="75">
        <f t="shared" ref="G54:P54" si="12">G12</f>
        <v>0.80039535872978607</v>
      </c>
      <c r="H54" s="75">
        <f t="shared" si="12"/>
        <v>0.79658466874815104</v>
      </c>
      <c r="I54" s="75">
        <f t="shared" si="12"/>
        <v>0.34259427849965418</v>
      </c>
      <c r="J54" s="75">
        <f t="shared" si="12"/>
        <v>0.91887021725604701</v>
      </c>
      <c r="K54" s="75">
        <f t="shared" si="12"/>
        <v>0.48270543710831715</v>
      </c>
      <c r="L54" s="75">
        <f t="shared" si="12"/>
        <v>0.17396844578344389</v>
      </c>
      <c r="M54" s="75">
        <f t="shared" si="12"/>
        <v>0.45317444294711062</v>
      </c>
      <c r="N54" s="75">
        <f t="shared" si="12"/>
        <v>0.54300492183257376</v>
      </c>
      <c r="O54" s="75">
        <f t="shared" si="12"/>
        <v>0.60657864790717986</v>
      </c>
      <c r="P54" s="75">
        <f t="shared" si="12"/>
        <v>0.65045444737987124</v>
      </c>
      <c r="R54" s="289" t="s">
        <v>156</v>
      </c>
      <c r="S54" s="56">
        <f>S12</f>
        <v>892.65208505377745</v>
      </c>
      <c r="T54" s="56">
        <f t="shared" ref="T54:AC54" si="13">T12</f>
        <v>800.39535872978604</v>
      </c>
      <c r="U54" s="56">
        <f t="shared" si="13"/>
        <v>796.58466874815099</v>
      </c>
      <c r="V54" s="56">
        <f t="shared" si="13"/>
        <v>342.59427849965419</v>
      </c>
      <c r="W54" s="56">
        <f t="shared" si="13"/>
        <v>918.870217256047</v>
      </c>
      <c r="X54" s="56">
        <f t="shared" si="13"/>
        <v>482.70543710831714</v>
      </c>
      <c r="Y54" s="56">
        <f t="shared" si="13"/>
        <v>173.96844578344388</v>
      </c>
      <c r="Z54" s="56">
        <f t="shared" si="13"/>
        <v>453.17444294711061</v>
      </c>
      <c r="AA54" s="56">
        <f t="shared" si="13"/>
        <v>543.00492183257381</v>
      </c>
      <c r="AB54" s="56">
        <f t="shared" si="13"/>
        <v>606.57864790717986</v>
      </c>
      <c r="AC54" s="56">
        <f t="shared" si="13"/>
        <v>650.45444737987123</v>
      </c>
    </row>
    <row r="55" spans="5:29" ht="15">
      <c r="E55" s="287" t="s">
        <v>157</v>
      </c>
      <c r="R55" s="287" t="s">
        <v>157</v>
      </c>
      <c r="S55" s="56"/>
      <c r="T55" s="56"/>
      <c r="U55" s="56"/>
      <c r="V55" s="56"/>
      <c r="W55" s="56"/>
      <c r="X55" s="56"/>
      <c r="Y55" s="56"/>
      <c r="Z55" s="56"/>
      <c r="AA55" s="56"/>
      <c r="AB55" s="56"/>
      <c r="AC55" s="56"/>
    </row>
    <row r="56" spans="5:29">
      <c r="E56" s="289" t="s">
        <v>41</v>
      </c>
      <c r="F56" s="180">
        <f>SUM(F17,F18)</f>
        <v>5.6387144249063513E-2</v>
      </c>
      <c r="G56" s="180">
        <f t="shared" ref="G56:P56" si="14">SUM(G17,G18)</f>
        <v>2.1119976102341828E-2</v>
      </c>
      <c r="H56" s="180">
        <f t="shared" si="14"/>
        <v>2.4242192774748404E-2</v>
      </c>
      <c r="I56" s="180">
        <f t="shared" si="14"/>
        <v>9.3532086806910923E-4</v>
      </c>
      <c r="J56" s="180">
        <f t="shared" si="14"/>
        <v>2.7809191982370225E-3</v>
      </c>
      <c r="K56" s="180">
        <f t="shared" si="14"/>
        <v>5.7376804036138561E-2</v>
      </c>
      <c r="L56" s="180">
        <f t="shared" si="14"/>
        <v>6.2784619359283173E-2</v>
      </c>
      <c r="M56" s="180">
        <f t="shared" si="14"/>
        <v>4.3995759298312467E-2</v>
      </c>
      <c r="N56" s="180">
        <f t="shared" si="14"/>
        <v>4.8211412951691797E-2</v>
      </c>
      <c r="O56" s="180">
        <f t="shared" si="14"/>
        <v>4.6064580113723289E-2</v>
      </c>
      <c r="P56" s="180">
        <f t="shared" si="14"/>
        <v>3.5265762187966468E-2</v>
      </c>
      <c r="R56" s="289" t="s">
        <v>41</v>
      </c>
      <c r="S56" s="56">
        <f>SUM(S17,S18)</f>
        <v>56.38714424906351</v>
      </c>
      <c r="T56" s="56">
        <f t="shared" ref="T56:AC56" si="15">SUM(T17,T18)</f>
        <v>21.11997610234183</v>
      </c>
      <c r="U56" s="56">
        <f t="shared" si="15"/>
        <v>24.242192774748403</v>
      </c>
      <c r="V56" s="56">
        <f t="shared" si="15"/>
        <v>0.93532086806910919</v>
      </c>
      <c r="W56" s="56">
        <f t="shared" si="15"/>
        <v>2.7809191982370223</v>
      </c>
      <c r="X56" s="56">
        <f t="shared" si="15"/>
        <v>57.376804036138559</v>
      </c>
      <c r="Y56" s="56">
        <f t="shared" si="15"/>
        <v>62.78461935928317</v>
      </c>
      <c r="Z56" s="56">
        <f t="shared" si="15"/>
        <v>43.995759298312464</v>
      </c>
      <c r="AA56" s="56">
        <f t="shared" si="15"/>
        <v>48.211412951691791</v>
      </c>
      <c r="AB56" s="56">
        <f t="shared" si="15"/>
        <v>46.064580113723281</v>
      </c>
      <c r="AC56" s="56">
        <f t="shared" si="15"/>
        <v>35.265762187966466</v>
      </c>
    </row>
    <row r="57" spans="5:29">
      <c r="E57" s="289" t="s">
        <v>65</v>
      </c>
      <c r="F57" s="180">
        <f>F19</f>
        <v>1.8948777296166203E-2</v>
      </c>
      <c r="G57" s="180">
        <f t="shared" ref="G57:P57" si="16">G19</f>
        <v>1.8037923014209298E-2</v>
      </c>
      <c r="H57" s="180">
        <f t="shared" si="16"/>
        <v>1.1735669323204273E-3</v>
      </c>
      <c r="I57" s="180">
        <f t="shared" si="16"/>
        <v>2.9226711695802565E-4</v>
      </c>
      <c r="J57" s="180">
        <f t="shared" si="16"/>
        <v>7.9270362844686808E-4</v>
      </c>
      <c r="K57" s="180">
        <f t="shared" si="16"/>
        <v>0.2063759949801787</v>
      </c>
      <c r="L57" s="180">
        <f t="shared" si="16"/>
        <v>9.3476475232722359E-2</v>
      </c>
      <c r="M57" s="180">
        <f t="shared" si="16"/>
        <v>4.8891040679098656E-2</v>
      </c>
      <c r="N57" s="180">
        <f t="shared" si="16"/>
        <v>5.1441040523092785E-2</v>
      </c>
      <c r="O57" s="180">
        <f t="shared" si="16"/>
        <v>2.1964316333242799E-2</v>
      </c>
      <c r="P57" s="180">
        <f t="shared" si="16"/>
        <v>2.6968760251960624E-2</v>
      </c>
      <c r="R57" s="289" t="s">
        <v>65</v>
      </c>
      <c r="S57" s="56">
        <f>S19</f>
        <v>18.948777296166202</v>
      </c>
      <c r="T57" s="56">
        <f t="shared" ref="T57:AC57" si="17">T19</f>
        <v>18.037923014209298</v>
      </c>
      <c r="U57" s="56">
        <f t="shared" si="17"/>
        <v>1.1735669323204272</v>
      </c>
      <c r="V57" s="56">
        <f t="shared" si="17"/>
        <v>0.29226711695802565</v>
      </c>
      <c r="W57" s="56">
        <f t="shared" si="17"/>
        <v>0.79270362844686804</v>
      </c>
      <c r="X57" s="56">
        <f t="shared" si="17"/>
        <v>206.37599498017869</v>
      </c>
      <c r="Y57" s="56">
        <f t="shared" si="17"/>
        <v>93.476475232722365</v>
      </c>
      <c r="Z57" s="56">
        <f t="shared" si="17"/>
        <v>48.891040679098658</v>
      </c>
      <c r="AA57" s="56">
        <f t="shared" si="17"/>
        <v>51.441040523092788</v>
      </c>
      <c r="AB57" s="56">
        <f t="shared" si="17"/>
        <v>21.964316333242799</v>
      </c>
      <c r="AC57" s="56">
        <f t="shared" si="17"/>
        <v>26.968760251960624</v>
      </c>
    </row>
    <row r="58" spans="5:29" ht="15">
      <c r="E58" s="287" t="s">
        <v>154</v>
      </c>
      <c r="R58" s="287" t="s">
        <v>154</v>
      </c>
      <c r="S58" s="56"/>
      <c r="T58" s="56"/>
      <c r="U58" s="56"/>
      <c r="V58" s="56"/>
      <c r="W58" s="56"/>
      <c r="X58" s="56"/>
      <c r="Y58" s="56"/>
      <c r="Z58" s="56"/>
      <c r="AA58" s="56"/>
      <c r="AB58" s="56"/>
      <c r="AC58" s="56"/>
    </row>
    <row r="59" spans="5:29">
      <c r="E59" s="289" t="s">
        <v>41</v>
      </c>
      <c r="F59" s="180">
        <f>SUM(F22:F25,F30)</f>
        <v>7.348509961908233E-4</v>
      </c>
      <c r="G59" s="180">
        <f t="shared" ref="G59:P59" si="18">SUM(G22:G25,G30)</f>
        <v>4.0042053231696073E-2</v>
      </c>
      <c r="H59" s="180">
        <f t="shared" si="18"/>
        <v>1.7963413747297836E-4</v>
      </c>
      <c r="I59" s="180">
        <f t="shared" si="18"/>
        <v>7.2498623981555725E-5</v>
      </c>
      <c r="J59" s="180">
        <f t="shared" si="18"/>
        <v>3.3261097672882605E-3</v>
      </c>
      <c r="K59" s="180">
        <f t="shared" si="18"/>
        <v>1.5431546749691175E-2</v>
      </c>
      <c r="L59" s="180">
        <f t="shared" si="18"/>
        <v>5.9979052544748977E-4</v>
      </c>
      <c r="M59" s="180">
        <f t="shared" si="18"/>
        <v>1.2051181455015342E-3</v>
      </c>
      <c r="N59" s="180">
        <f t="shared" si="18"/>
        <v>5.4106705214138715E-3</v>
      </c>
      <c r="O59" s="180">
        <f t="shared" si="18"/>
        <v>8.6060953262530966E-4</v>
      </c>
      <c r="P59" s="180">
        <f t="shared" si="18"/>
        <v>8.9785913315468258E-3</v>
      </c>
      <c r="R59" s="289" t="s">
        <v>41</v>
      </c>
      <c r="S59" s="56">
        <f>SUM(S22:S25,S30)</f>
        <v>0.73485099619082328</v>
      </c>
      <c r="T59" s="56">
        <f t="shared" ref="T59:AC59" si="19">SUM(T22:T25,T30)</f>
        <v>40.042053231696073</v>
      </c>
      <c r="U59" s="56">
        <f t="shared" si="19"/>
        <v>0.17963413747297835</v>
      </c>
      <c r="V59" s="56">
        <f t="shared" si="19"/>
        <v>7.2498623981555724E-2</v>
      </c>
      <c r="W59" s="56">
        <f t="shared" si="19"/>
        <v>3.3261097672882607</v>
      </c>
      <c r="X59" s="56">
        <f t="shared" si="19"/>
        <v>15.431546749691174</v>
      </c>
      <c r="Y59" s="56">
        <f t="shared" si="19"/>
        <v>0.59979052544748979</v>
      </c>
      <c r="Z59" s="56">
        <f t="shared" si="19"/>
        <v>1.2051181455015343</v>
      </c>
      <c r="AA59" s="56">
        <f t="shared" si="19"/>
        <v>5.4106705214138717</v>
      </c>
      <c r="AB59" s="56">
        <f t="shared" si="19"/>
        <v>0.8606095326253097</v>
      </c>
      <c r="AC59" s="56">
        <f t="shared" si="19"/>
        <v>8.9785913315468289</v>
      </c>
    </row>
    <row r="60" spans="5:29">
      <c r="E60" s="289" t="s">
        <v>65</v>
      </c>
      <c r="F60" s="180">
        <f>F27</f>
        <v>5.3825356325240426E-3</v>
      </c>
      <c r="G60" s="180">
        <f t="shared" ref="G60:P60" si="20">G27</f>
        <v>5.0148196567849163E-2</v>
      </c>
      <c r="H60" s="180">
        <f t="shared" si="20"/>
        <v>2.5132918698663165E-3</v>
      </c>
      <c r="I60" s="180">
        <f t="shared" si="20"/>
        <v>4.7123398671521108E-3</v>
      </c>
      <c r="J60" s="180">
        <f t="shared" si="20"/>
        <v>5.1512757591526112E-2</v>
      </c>
      <c r="K60" s="180">
        <f t="shared" si="20"/>
        <v>5.03772422340256E-2</v>
      </c>
      <c r="L60" s="180">
        <f t="shared" si="20"/>
        <v>2.7627437906932888E-2</v>
      </c>
      <c r="M60" s="180">
        <f t="shared" si="20"/>
        <v>1.8457760904007445E-2</v>
      </c>
      <c r="N60" s="180">
        <f t="shared" si="20"/>
        <v>5.1455029758032886E-2</v>
      </c>
      <c r="O60" s="180">
        <f t="shared" si="20"/>
        <v>2.9346174394395318E-2</v>
      </c>
      <c r="P60" s="180">
        <f t="shared" si="20"/>
        <v>2.5302382451293272E-2</v>
      </c>
      <c r="R60" s="289" t="s">
        <v>65</v>
      </c>
      <c r="S60" s="56">
        <f>S27</f>
        <v>5.3825356325240428</v>
      </c>
      <c r="T60" s="56">
        <f t="shared" ref="T60:AC60" si="21">T27</f>
        <v>50.148196567849162</v>
      </c>
      <c r="U60" s="56">
        <f t="shared" si="21"/>
        <v>2.5132918698663165</v>
      </c>
      <c r="V60" s="56">
        <f t="shared" si="21"/>
        <v>4.7123398671521111</v>
      </c>
      <c r="W60" s="56">
        <f t="shared" si="21"/>
        <v>51.51275759152611</v>
      </c>
      <c r="X60" s="56">
        <f t="shared" si="21"/>
        <v>50.377242234025601</v>
      </c>
      <c r="Y60" s="56">
        <f t="shared" si="21"/>
        <v>27.627437906932887</v>
      </c>
      <c r="Z60" s="56">
        <f t="shared" si="21"/>
        <v>18.457760904007447</v>
      </c>
      <c r="AA60" s="56">
        <f t="shared" si="21"/>
        <v>51.455029758032886</v>
      </c>
      <c r="AB60" s="56">
        <f t="shared" si="21"/>
        <v>29.346174394395316</v>
      </c>
      <c r="AC60" s="56">
        <f t="shared" si="21"/>
        <v>25.302382451293273</v>
      </c>
    </row>
    <row r="61" spans="5:29" ht="15">
      <c r="E61" s="287" t="s">
        <v>155</v>
      </c>
      <c r="R61" s="287" t="s">
        <v>155</v>
      </c>
      <c r="S61" s="56"/>
      <c r="T61" s="56"/>
      <c r="U61" s="56"/>
      <c r="V61" s="56"/>
      <c r="W61" s="56"/>
      <c r="X61" s="56"/>
      <c r="Y61" s="56"/>
      <c r="Z61" s="56"/>
      <c r="AA61" s="56"/>
      <c r="AB61" s="56"/>
      <c r="AC61" s="56"/>
    </row>
    <row r="62" spans="5:29">
      <c r="E62" s="289" t="s">
        <v>156</v>
      </c>
      <c r="F62" s="180">
        <f>SUM(F32:F34)</f>
        <v>1.474951396458146E-3</v>
      </c>
      <c r="G62" s="180">
        <f t="shared" ref="G62:P62" si="22">SUM(G32:G34)</f>
        <v>0.15197874554570145</v>
      </c>
      <c r="H62" s="180">
        <f t="shared" si="22"/>
        <v>7.8642971152301566E-2</v>
      </c>
      <c r="I62" s="180">
        <f t="shared" si="22"/>
        <v>0.11418524420760905</v>
      </c>
      <c r="J62" s="180">
        <f t="shared" si="22"/>
        <v>5.0927212166038724E-2</v>
      </c>
      <c r="K62" s="180">
        <f t="shared" si="22"/>
        <v>0</v>
      </c>
      <c r="L62" s="180">
        <f t="shared" si="22"/>
        <v>4.1301579778371374E-3</v>
      </c>
      <c r="M62" s="180">
        <f t="shared" si="22"/>
        <v>3.4100642696729458E-3</v>
      </c>
      <c r="N62" s="180">
        <f t="shared" si="22"/>
        <v>5.1373522153272455E-2</v>
      </c>
      <c r="O62" s="180">
        <f t="shared" si="22"/>
        <v>4.8427694319283017E-2</v>
      </c>
      <c r="P62" s="180">
        <f t="shared" si="22"/>
        <v>6.5362383309228528E-2</v>
      </c>
      <c r="R62" s="289" t="s">
        <v>156</v>
      </c>
      <c r="S62" s="56">
        <f>SUM(S32:S34)</f>
        <v>1.474951396458146</v>
      </c>
      <c r="T62" s="56">
        <f t="shared" ref="T62:AC62" si="23">SUM(T32:T34)</f>
        <v>151.97874554570143</v>
      </c>
      <c r="U62" s="56">
        <f t="shared" si="23"/>
        <v>78.642971152301556</v>
      </c>
      <c r="V62" s="56">
        <f t="shared" si="23"/>
        <v>114.18524420760905</v>
      </c>
      <c r="W62" s="56">
        <f t="shared" si="23"/>
        <v>50.927212166038728</v>
      </c>
      <c r="X62" s="56">
        <f t="shared" si="23"/>
        <v>0</v>
      </c>
      <c r="Y62" s="56">
        <f t="shared" si="23"/>
        <v>4.1301579778371371</v>
      </c>
      <c r="Z62" s="56">
        <f t="shared" si="23"/>
        <v>3.410064269672946</v>
      </c>
      <c r="AA62" s="56">
        <f t="shared" si="23"/>
        <v>51.373522153272447</v>
      </c>
      <c r="AB62" s="56">
        <f t="shared" si="23"/>
        <v>48.42769431928302</v>
      </c>
      <c r="AC62" s="56">
        <f t="shared" si="23"/>
        <v>65.36238330922852</v>
      </c>
    </row>
    <row r="63" spans="5:29">
      <c r="E63" s="289" t="s">
        <v>33</v>
      </c>
      <c r="F63" s="180">
        <f>F35</f>
        <v>1.1389455402095664E-2</v>
      </c>
      <c r="G63" s="180">
        <f t="shared" ref="G63:P63" si="24">G35</f>
        <v>6.2772300407407569E-2</v>
      </c>
      <c r="H63" s="180">
        <f t="shared" si="24"/>
        <v>3.5894381806780645E-2</v>
      </c>
      <c r="I63" s="180">
        <f t="shared" si="24"/>
        <v>5.1639888409372066E-2</v>
      </c>
      <c r="J63" s="180">
        <f t="shared" si="24"/>
        <v>1.6105324229536964E-3</v>
      </c>
      <c r="K63" s="180">
        <f t="shared" si="24"/>
        <v>0</v>
      </c>
      <c r="L63" s="180">
        <f t="shared" si="24"/>
        <v>7.952760061069262E-4</v>
      </c>
      <c r="M63" s="180">
        <f t="shared" si="24"/>
        <v>5.9689172470590111E-3</v>
      </c>
      <c r="N63" s="180">
        <f t="shared" si="24"/>
        <v>7.4345068580475571E-2</v>
      </c>
      <c r="O63" s="180">
        <f t="shared" si="24"/>
        <v>3.7698662920588037E-2</v>
      </c>
      <c r="P63" s="180">
        <f t="shared" si="24"/>
        <v>3.8159831140520836E-2</v>
      </c>
      <c r="R63" s="289" t="s">
        <v>33</v>
      </c>
      <c r="S63" s="56">
        <f>S35</f>
        <v>11.389455402095663</v>
      </c>
      <c r="T63" s="56">
        <f t="shared" ref="T63:AC63" si="25">T35</f>
        <v>62.77230040740757</v>
      </c>
      <c r="U63" s="56">
        <f t="shared" si="25"/>
        <v>35.894381806780643</v>
      </c>
      <c r="V63" s="56">
        <f t="shared" si="25"/>
        <v>51.639888409372062</v>
      </c>
      <c r="W63" s="56">
        <f t="shared" si="25"/>
        <v>1.6105324229536964</v>
      </c>
      <c r="X63" s="56">
        <f t="shared" si="25"/>
        <v>0</v>
      </c>
      <c r="Y63" s="56">
        <f t="shared" si="25"/>
        <v>0.79527600610692617</v>
      </c>
      <c r="Z63" s="56">
        <f t="shared" si="25"/>
        <v>5.9689172470590108</v>
      </c>
      <c r="AA63" s="56">
        <f t="shared" si="25"/>
        <v>74.345068580475569</v>
      </c>
      <c r="AB63" s="56">
        <f t="shared" si="25"/>
        <v>37.698662920588035</v>
      </c>
      <c r="AC63" s="56">
        <f t="shared" si="25"/>
        <v>38.159831140520836</v>
      </c>
    </row>
    <row r="64" spans="5:29" ht="15">
      <c r="E64" s="287" t="s">
        <v>9</v>
      </c>
      <c r="R64" s="287" t="s">
        <v>9</v>
      </c>
      <c r="S64" s="56"/>
      <c r="T64" s="56"/>
      <c r="U64" s="56"/>
      <c r="V64" s="56"/>
      <c r="W64" s="56"/>
      <c r="X64" s="56"/>
      <c r="Y64" s="56"/>
      <c r="Z64" s="56"/>
      <c r="AA64" s="56"/>
      <c r="AB64" s="56"/>
      <c r="AC64" s="56"/>
    </row>
    <row r="65" spans="2:29">
      <c r="E65" s="289" t="s">
        <v>41</v>
      </c>
      <c r="F65" s="180">
        <f>SUM(F38,F43,F42,F39)</f>
        <v>4.0611369717074505E-2</v>
      </c>
      <c r="G65" s="180">
        <f t="shared" ref="G65:P65" si="26">SUM(G38,G43,G42,G39)</f>
        <v>1.5161959007893959E-2</v>
      </c>
      <c r="H65" s="180">
        <f t="shared" si="26"/>
        <v>3.0839717210449251E-2</v>
      </c>
      <c r="I65" s="180">
        <f t="shared" si="26"/>
        <v>2.4027223175339434E-2</v>
      </c>
      <c r="J65" s="180">
        <f t="shared" si="26"/>
        <v>6.1490440726453419E-2</v>
      </c>
      <c r="K65" s="180">
        <f t="shared" si="26"/>
        <v>0.11729383538528076</v>
      </c>
      <c r="L65" s="180">
        <f t="shared" si="26"/>
        <v>0.2888128759310975</v>
      </c>
      <c r="M65" s="180">
        <f t="shared" si="26"/>
        <v>0.16308956947219455</v>
      </c>
      <c r="N65" s="180">
        <f t="shared" si="26"/>
        <v>6.1503545441074309E-2</v>
      </c>
      <c r="O65" s="180">
        <f t="shared" si="26"/>
        <v>0.10396682059861347</v>
      </c>
      <c r="P65" s="180">
        <f t="shared" si="26"/>
        <v>6.1895963167512141E-2</v>
      </c>
      <c r="R65" s="289" t="s">
        <v>41</v>
      </c>
      <c r="S65" s="56">
        <f>SUM(S38,S43,S42,S39)</f>
        <v>40.611369717074503</v>
      </c>
      <c r="T65" s="56">
        <f t="shared" ref="T65:AC65" si="27">SUM(T38,T43,T42,T39)</f>
        <v>15.161959007893959</v>
      </c>
      <c r="U65" s="56">
        <f t="shared" si="27"/>
        <v>30.839717210449251</v>
      </c>
      <c r="V65" s="56">
        <f t="shared" si="27"/>
        <v>24.027223175339433</v>
      </c>
      <c r="W65" s="56">
        <f t="shared" si="27"/>
        <v>61.490440726453414</v>
      </c>
      <c r="X65" s="56">
        <f t="shared" si="27"/>
        <v>117.29383538528077</v>
      </c>
      <c r="Y65" s="56">
        <f t="shared" si="27"/>
        <v>288.81287593109755</v>
      </c>
      <c r="Z65" s="56">
        <f t="shared" si="27"/>
        <v>163.08956947219454</v>
      </c>
      <c r="AA65" s="56">
        <f t="shared" si="27"/>
        <v>61.503545441074316</v>
      </c>
      <c r="AB65" s="56">
        <f t="shared" si="27"/>
        <v>103.96682059861345</v>
      </c>
      <c r="AC65" s="56">
        <f t="shared" si="27"/>
        <v>61.895963167512136</v>
      </c>
    </row>
    <row r="66" spans="2:29">
      <c r="E66" s="289" t="s">
        <v>65</v>
      </c>
      <c r="F66" s="180">
        <f>F40</f>
        <v>3.4557947785232829E-2</v>
      </c>
      <c r="G66" s="180">
        <f t="shared" ref="G66:P66" si="28">G40</f>
        <v>2.5283529114479387E-2</v>
      </c>
      <c r="H66" s="180">
        <f t="shared" si="28"/>
        <v>1.4413517331724338E-2</v>
      </c>
      <c r="I66" s="180">
        <f t="shared" si="28"/>
        <v>4.1101497807189753E-2</v>
      </c>
      <c r="J66" s="180">
        <f t="shared" si="28"/>
        <v>2.9507446970563365E-2</v>
      </c>
      <c r="K66" s="180">
        <f t="shared" si="28"/>
        <v>0.21833843293953631</v>
      </c>
      <c r="L66" s="180">
        <f t="shared" si="28"/>
        <v>0.22269429287957349</v>
      </c>
      <c r="M66" s="180">
        <f t="shared" si="28"/>
        <v>0.35931576685683642</v>
      </c>
      <c r="N66" s="180">
        <f t="shared" si="28"/>
        <v>0.11680158835570441</v>
      </c>
      <c r="O66" s="180">
        <f t="shared" si="28"/>
        <v>2.9673580763382383E-2</v>
      </c>
      <c r="P66" s="180">
        <f t="shared" si="28"/>
        <v>6.8326236567804205E-2</v>
      </c>
      <c r="R66" s="289" t="s">
        <v>65</v>
      </c>
      <c r="S66" s="56">
        <f>S40</f>
        <v>34.557947785232827</v>
      </c>
      <c r="T66" s="56">
        <f t="shared" ref="T66:AC66" si="29">T40</f>
        <v>25.283529114479386</v>
      </c>
      <c r="U66" s="56">
        <f t="shared" si="29"/>
        <v>14.413517331724337</v>
      </c>
      <c r="V66" s="56">
        <f t="shared" si="29"/>
        <v>41.101497807189752</v>
      </c>
      <c r="W66" s="56">
        <f t="shared" si="29"/>
        <v>29.507446970563365</v>
      </c>
      <c r="X66" s="56">
        <f t="shared" si="29"/>
        <v>218.33843293953632</v>
      </c>
      <c r="Y66" s="56">
        <f t="shared" si="29"/>
        <v>222.69429287957348</v>
      </c>
      <c r="Z66" s="56">
        <f t="shared" si="29"/>
        <v>359.31576685683643</v>
      </c>
      <c r="AA66" s="56">
        <f t="shared" si="29"/>
        <v>116.80158835570441</v>
      </c>
      <c r="AB66" s="56">
        <f t="shared" si="29"/>
        <v>29.673580763382382</v>
      </c>
      <c r="AC66" s="56">
        <f t="shared" si="29"/>
        <v>68.326236567804202</v>
      </c>
    </row>
    <row r="69" spans="2:29">
      <c r="E69" s="309" t="s">
        <v>373</v>
      </c>
      <c r="F69" s="309"/>
      <c r="G69" s="309"/>
      <c r="H69" s="309"/>
      <c r="I69" s="309"/>
      <c r="J69" s="309"/>
      <c r="K69" s="309"/>
      <c r="L69" s="309"/>
      <c r="M69" s="309"/>
      <c r="N69" s="309"/>
      <c r="O69" s="309"/>
      <c r="P69" s="309"/>
    </row>
    <row r="70" spans="2:29">
      <c r="E70" s="289" t="s">
        <v>740</v>
      </c>
      <c r="F70" s="27">
        <f>1-[3]Results_Com!$AF$269</f>
        <v>0.91425513337815911</v>
      </c>
      <c r="H70" t="s">
        <v>741</v>
      </c>
      <c r="J70" s="27">
        <f>1-((1-'[4]GSFL Final Rule'!$BT$17)*85%)</f>
        <v>0.94790779485280519</v>
      </c>
    </row>
    <row r="71" spans="2:29">
      <c r="E71" s="289" t="s">
        <v>371</v>
      </c>
      <c r="F71" s="27">
        <f>1-[3]Results_Com!$AF$273</f>
        <v>0.81674131104385872</v>
      </c>
    </row>
    <row r="72" spans="2:29">
      <c r="E72" s="289" t="s">
        <v>708</v>
      </c>
      <c r="F72" s="510">
        <f>((P47*1000)-(SUM('CBSA Hrs_Plus'!AK16:AL16)))/(P47*1000)</f>
        <v>0.9999489285117894</v>
      </c>
    </row>
    <row r="73" spans="2:29" ht="15">
      <c r="E73" s="280" t="s">
        <v>350</v>
      </c>
    </row>
    <row r="74" spans="2:29" ht="39">
      <c r="B74" s="315" t="s">
        <v>381</v>
      </c>
      <c r="C74" s="315" t="s">
        <v>380</v>
      </c>
      <c r="D74" s="316" t="s">
        <v>400</v>
      </c>
      <c r="E74" s="311" t="s">
        <v>59</v>
      </c>
      <c r="F74" s="311" t="s">
        <v>31</v>
      </c>
      <c r="G74" s="311" t="s">
        <v>72</v>
      </c>
      <c r="H74" s="311" t="s">
        <v>73</v>
      </c>
      <c r="I74" s="311" t="s">
        <v>16</v>
      </c>
      <c r="J74" s="311" t="s">
        <v>28</v>
      </c>
      <c r="K74" s="311" t="s">
        <v>14</v>
      </c>
      <c r="L74" s="311" t="s">
        <v>13</v>
      </c>
      <c r="M74" s="311" t="s">
        <v>158</v>
      </c>
      <c r="N74" s="311" t="s">
        <v>10</v>
      </c>
      <c r="O74" s="311" t="s">
        <v>9</v>
      </c>
      <c r="P74" s="311" t="s">
        <v>62</v>
      </c>
    </row>
    <row r="75" spans="2:29" ht="15">
      <c r="B75" s="153" t="s">
        <v>382</v>
      </c>
      <c r="C75" s="153"/>
      <c r="D75" s="314"/>
      <c r="E75" s="287" t="s">
        <v>156</v>
      </c>
    </row>
    <row r="76" spans="2:29">
      <c r="B76" s="153" t="s">
        <v>382</v>
      </c>
      <c r="C76" s="153" t="s">
        <v>388</v>
      </c>
      <c r="D76" s="317" t="str">
        <f>CONCATENATE(B76,"_",C76)</f>
        <v>LF_LF2018</v>
      </c>
      <c r="E76" s="289" t="s">
        <v>156</v>
      </c>
      <c r="F76" s="75">
        <f>F54*$F$70*$F$72*$J$70</f>
        <v>0.77355918148438596</v>
      </c>
      <c r="G76" s="75">
        <f t="shared" ref="G76:P76" si="30">G54*$F$70*$F$72*$J$70</f>
        <v>0.6936108579476562</v>
      </c>
      <c r="H76" s="75">
        <f t="shared" si="30"/>
        <v>0.69030856999869927</v>
      </c>
      <c r="I76" s="75">
        <f t="shared" si="30"/>
        <v>0.2968871681305269</v>
      </c>
      <c r="J76" s="75">
        <f t="shared" si="30"/>
        <v>0.79627942963707488</v>
      </c>
      <c r="K76" s="75">
        <f t="shared" si="30"/>
        <v>0.41830543957680572</v>
      </c>
      <c r="L76" s="75">
        <f t="shared" si="30"/>
        <v>0.15075849905872815</v>
      </c>
      <c r="M76" s="75">
        <f t="shared" si="30"/>
        <v>0.39271431392521788</v>
      </c>
      <c r="N76" s="75">
        <f t="shared" si="30"/>
        <v>0.47056008707971952</v>
      </c>
      <c r="O76" s="75">
        <f t="shared" si="30"/>
        <v>0.52565214402956928</v>
      </c>
      <c r="P76" s="75">
        <f t="shared" si="30"/>
        <v>0.5636742672009093</v>
      </c>
    </row>
    <row r="77" spans="2:29" ht="15">
      <c r="B77" s="153" t="s">
        <v>383</v>
      </c>
      <c r="C77" s="153"/>
      <c r="D77" s="317"/>
      <c r="E77" s="287" t="s">
        <v>157</v>
      </c>
    </row>
    <row r="78" spans="2:29">
      <c r="B78" s="153" t="s">
        <v>383</v>
      </c>
      <c r="C78" s="153" t="s">
        <v>41</v>
      </c>
      <c r="D78" s="317" t="str">
        <f t="shared" ref="D78:D88" si="31">CONCATENATE(B78,"_",C78)</f>
        <v>CAN_CFL</v>
      </c>
      <c r="E78" s="289" t="s">
        <v>41</v>
      </c>
      <c r="F78" s="180">
        <f>F56*$F$72</f>
        <v>5.6384264473690771E-2</v>
      </c>
      <c r="G78" s="180">
        <f t="shared" ref="G78:P78" si="32">G56*$F$72</f>
        <v>2.1118897473731309E-2</v>
      </c>
      <c r="H78" s="180">
        <f t="shared" si="32"/>
        <v>2.4240954689885907E-2</v>
      </c>
      <c r="I78" s="180">
        <f t="shared" si="32"/>
        <v>9.3527309984042253E-4</v>
      </c>
      <c r="J78" s="180">
        <f t="shared" si="32"/>
        <v>2.780777172554975E-3</v>
      </c>
      <c r="K78" s="180">
        <f t="shared" si="32"/>
        <v>5.7373873717367664E-2</v>
      </c>
      <c r="L78" s="180">
        <f t="shared" si="32"/>
        <v>6.2781412855335755E-2</v>
      </c>
      <c r="M78" s="180">
        <f t="shared" si="32"/>
        <v>4.3993512369410147E-2</v>
      </c>
      <c r="N78" s="180">
        <f t="shared" si="32"/>
        <v>4.8208950723083621E-2</v>
      </c>
      <c r="O78" s="180">
        <f t="shared" si="32"/>
        <v>4.6062227527063085E-2</v>
      </c>
      <c r="P78" s="180">
        <f t="shared" si="32"/>
        <v>3.5263961113008647E-2</v>
      </c>
    </row>
    <row r="79" spans="2:29">
      <c r="B79" s="153" t="s">
        <v>383</v>
      </c>
      <c r="C79" s="153" t="s">
        <v>389</v>
      </c>
      <c r="D79" s="317" t="str">
        <f t="shared" si="31"/>
        <v>CAN_INC_HAL</v>
      </c>
      <c r="E79" s="289" t="s">
        <v>65</v>
      </c>
      <c r="F79" s="180">
        <f>F57*$F$71*$F$72</f>
        <v>1.5475458816469737E-2</v>
      </c>
      <c r="G79" s="180">
        <f t="shared" ref="G79:P79" si="33">G57*$F$71*$F$72</f>
        <v>1.4731564489785074E-2</v>
      </c>
      <c r="H79" s="180">
        <f t="shared" si="33"/>
        <v>9.5845164284927287E-4</v>
      </c>
      <c r="I79" s="180">
        <f t="shared" si="33"/>
        <v>2.3869443717655471E-4</v>
      </c>
      <c r="J79" s="180">
        <f t="shared" si="33"/>
        <v>6.4740073535919586E-4</v>
      </c>
      <c r="K79" s="180">
        <f t="shared" si="33"/>
        <v>0.16854719231250326</v>
      </c>
      <c r="L79" s="180">
        <f t="shared" si="33"/>
        <v>7.6342199824440862E-2</v>
      </c>
      <c r="M79" s="180">
        <f t="shared" si="33"/>
        <v>3.9929293309960354E-2</v>
      </c>
      <c r="N79" s="180">
        <f t="shared" si="33"/>
        <v>4.2011877159616955E-2</v>
      </c>
      <c r="O79" s="180">
        <f t="shared" si="33"/>
        <v>1.7938248338365562E-2</v>
      </c>
      <c r="P79" s="180">
        <f t="shared" si="33"/>
        <v>2.2025375679247835E-2</v>
      </c>
    </row>
    <row r="80" spans="2:29" ht="15">
      <c r="B80" s="153" t="s">
        <v>385</v>
      </c>
      <c r="C80" s="153"/>
      <c r="D80" s="317"/>
      <c r="E80" s="287" t="s">
        <v>154</v>
      </c>
    </row>
    <row r="81" spans="2:27">
      <c r="B81" s="153" t="s">
        <v>385</v>
      </c>
      <c r="C81" s="153" t="s">
        <v>41</v>
      </c>
      <c r="D81" s="317" t="str">
        <f t="shared" si="31"/>
        <v>DISP_CFL</v>
      </c>
      <c r="E81" s="289" t="s">
        <v>41</v>
      </c>
      <c r="F81" s="180">
        <f>F56*$F$72</f>
        <v>5.6384264473690771E-2</v>
      </c>
      <c r="G81" s="180">
        <f t="shared" ref="G81:P81" si="34">G56*$F$72</f>
        <v>2.1118897473731309E-2</v>
      </c>
      <c r="H81" s="180">
        <f t="shared" si="34"/>
        <v>2.4240954689885907E-2</v>
      </c>
      <c r="I81" s="180">
        <f t="shared" si="34"/>
        <v>9.3527309984042253E-4</v>
      </c>
      <c r="J81" s="180">
        <f t="shared" si="34"/>
        <v>2.780777172554975E-3</v>
      </c>
      <c r="K81" s="180">
        <f t="shared" si="34"/>
        <v>5.7373873717367664E-2</v>
      </c>
      <c r="L81" s="180">
        <f t="shared" si="34"/>
        <v>6.2781412855335755E-2</v>
      </c>
      <c r="M81" s="180">
        <f t="shared" si="34"/>
        <v>4.3993512369410147E-2</v>
      </c>
      <c r="N81" s="180">
        <f t="shared" si="34"/>
        <v>4.8208950723083621E-2</v>
      </c>
      <c r="O81" s="180">
        <f t="shared" si="34"/>
        <v>4.6062227527063085E-2</v>
      </c>
      <c r="P81" s="180">
        <f t="shared" si="34"/>
        <v>3.5263961113008647E-2</v>
      </c>
    </row>
    <row r="82" spans="2:27">
      <c r="B82" s="153" t="s">
        <v>385</v>
      </c>
      <c r="C82" s="153" t="s">
        <v>389</v>
      </c>
      <c r="D82" s="317" t="str">
        <f t="shared" si="31"/>
        <v>DISP_INC_HAL</v>
      </c>
      <c r="E82" s="289" t="s">
        <v>65</v>
      </c>
      <c r="F82" s="180">
        <f>F60*$F$71*$F$72</f>
        <v>4.3959146918761743E-3</v>
      </c>
      <c r="G82" s="180">
        <f t="shared" ref="G82:P82" si="35">G60*$F$71*$F$72</f>
        <v>4.0956012019994333E-2</v>
      </c>
      <c r="H82" s="180">
        <f t="shared" si="35"/>
        <v>2.0526044619118338E-3</v>
      </c>
      <c r="I82" s="180">
        <f t="shared" si="35"/>
        <v>3.8485660791462034E-3</v>
      </c>
      <c r="J82" s="180">
        <f t="shared" si="35"/>
        <v>4.2070448460637129E-2</v>
      </c>
      <c r="K82" s="180">
        <f t="shared" si="35"/>
        <v>4.1143073523678873E-2</v>
      </c>
      <c r="L82" s="180">
        <f t="shared" si="35"/>
        <v>2.256331745583489E-2</v>
      </c>
      <c r="M82" s="180">
        <f t="shared" si="35"/>
        <v>1.5074445925965092E-2</v>
      </c>
      <c r="N82" s="180">
        <f t="shared" si="35"/>
        <v>4.2023302162180753E-2</v>
      </c>
      <c r="O82" s="180">
        <f t="shared" si="35"/>
        <v>2.3967008855673665E-2</v>
      </c>
      <c r="P82" s="180">
        <f t="shared" si="35"/>
        <v>2.0664445597910894E-2</v>
      </c>
    </row>
    <row r="83" spans="2:27" ht="15">
      <c r="B83" s="153" t="s">
        <v>386</v>
      </c>
      <c r="C83" s="153"/>
      <c r="D83" s="317"/>
      <c r="E83" s="287" t="s">
        <v>155</v>
      </c>
    </row>
    <row r="84" spans="2:27">
      <c r="B84" s="153" t="s">
        <v>386</v>
      </c>
      <c r="C84" s="153" t="s">
        <v>388</v>
      </c>
      <c r="D84" s="317" t="str">
        <f t="shared" si="31"/>
        <v>HIGHBAY_LF2018</v>
      </c>
      <c r="E84" s="289" t="s">
        <v>156</v>
      </c>
      <c r="F84" s="180">
        <f>F62*$F$70*$F$72</f>
        <v>1.3484130167184167E-3</v>
      </c>
      <c r="G84" s="180">
        <f t="shared" ref="G84:P84" si="36">G62*$F$70*$F$72</f>
        <v>0.13894025203167104</v>
      </c>
      <c r="H84" s="180">
        <f t="shared" si="36"/>
        <v>7.189606805337434E-2</v>
      </c>
      <c r="I84" s="180">
        <f t="shared" si="36"/>
        <v>0.10438911409314384</v>
      </c>
      <c r="J84" s="180">
        <f t="shared" si="36"/>
        <v>4.6558087239192483E-2</v>
      </c>
      <c r="K84" s="180">
        <f t="shared" si="36"/>
        <v>0</v>
      </c>
      <c r="L84" s="180">
        <f t="shared" si="36"/>
        <v>3.7758252860348026E-3</v>
      </c>
      <c r="M84" s="180">
        <f t="shared" si="36"/>
        <v>3.1175095397144243E-3</v>
      </c>
      <c r="N84" s="180">
        <f t="shared" si="36"/>
        <v>4.6966107596827684E-2</v>
      </c>
      <c r="O84" s="180">
        <f t="shared" si="36"/>
        <v>4.4273006925238542E-2</v>
      </c>
      <c r="P84" s="180">
        <f t="shared" si="36"/>
        <v>5.9754842545690155E-2</v>
      </c>
    </row>
    <row r="85" spans="2:27">
      <c r="B85" s="153" t="s">
        <v>386</v>
      </c>
      <c r="C85" s="153" t="s">
        <v>33</v>
      </c>
      <c r="D85" s="317" t="str">
        <f t="shared" si="31"/>
        <v>HIGHBAY_HID</v>
      </c>
      <c r="E85" s="289" t="s">
        <v>33</v>
      </c>
      <c r="F85" s="180">
        <f>F63*$F$72</f>
        <v>1.1388873725658371E-2</v>
      </c>
      <c r="G85" s="180">
        <f t="shared" ref="G85:P85" si="37">G63*$F$72</f>
        <v>6.2769094532607358E-2</v>
      </c>
      <c r="H85" s="180">
        <f t="shared" si="37"/>
        <v>3.5892548627283374E-2</v>
      </c>
      <c r="I85" s="180">
        <f t="shared" si="37"/>
        <v>5.1637251083419967E-2</v>
      </c>
      <c r="J85" s="180">
        <f t="shared" si="37"/>
        <v>1.6104501706660447E-3</v>
      </c>
      <c r="K85" s="180">
        <f t="shared" si="37"/>
        <v>0</v>
      </c>
      <c r="L85" s="180">
        <f t="shared" si="37"/>
        <v>7.9523539017775614E-4</v>
      </c>
      <c r="M85" s="180">
        <f t="shared" si="37"/>
        <v>5.9686124055721981E-3</v>
      </c>
      <c r="N85" s="180">
        <f t="shared" si="37"/>
        <v>7.4341271667182046E-2</v>
      </c>
      <c r="O85" s="180">
        <f t="shared" si="37"/>
        <v>3.7696737593769132E-2</v>
      </c>
      <c r="P85" s="180">
        <f t="shared" si="37"/>
        <v>3.8157882261154623E-2</v>
      </c>
    </row>
    <row r="86" spans="2:27" ht="15">
      <c r="B86" s="153" t="s">
        <v>387</v>
      </c>
      <c r="C86" s="153"/>
      <c r="D86" s="317"/>
      <c r="E86" s="287" t="s">
        <v>9</v>
      </c>
    </row>
    <row r="87" spans="2:27">
      <c r="B87" s="153" t="s">
        <v>387</v>
      </c>
      <c r="C87" s="153" t="s">
        <v>41</v>
      </c>
      <c r="D87" s="317" t="str">
        <f t="shared" si="31"/>
        <v>OTHER_CFL</v>
      </c>
      <c r="E87" s="289" t="s">
        <v>41</v>
      </c>
      <c r="F87" s="180">
        <f>F65*$F$72</f>
        <v>4.0609295633984785E-2</v>
      </c>
      <c r="G87" s="180">
        <f t="shared" ref="G87:P87" si="38">G65*$F$72</f>
        <v>1.5161184664083237E-2</v>
      </c>
      <c r="H87" s="180">
        <f t="shared" si="38"/>
        <v>3.0838142180195319E-2</v>
      </c>
      <c r="I87" s="180">
        <f t="shared" si="38"/>
        <v>2.40259960692943E-2</v>
      </c>
      <c r="J87" s="180">
        <f t="shared" si="38"/>
        <v>6.1487300318134791E-2</v>
      </c>
      <c r="K87" s="180">
        <f t="shared" si="38"/>
        <v>0.11728784501454971</v>
      </c>
      <c r="L87" s="180">
        <f t="shared" si="38"/>
        <v>0.28879812582770931</v>
      </c>
      <c r="M87" s="180">
        <f t="shared" si="38"/>
        <v>0.16308124024516998</v>
      </c>
      <c r="N87" s="180">
        <f t="shared" si="38"/>
        <v>6.1500404363478402E-2</v>
      </c>
      <c r="O87" s="180">
        <f t="shared" si="38"/>
        <v>0.10396151085836097</v>
      </c>
      <c r="P87" s="180">
        <f t="shared" si="38"/>
        <v>6.1892802048558945E-2</v>
      </c>
    </row>
    <row r="88" spans="2:27">
      <c r="B88" s="153" t="s">
        <v>387</v>
      </c>
      <c r="C88" s="153" t="s">
        <v>389</v>
      </c>
      <c r="D88" s="317" t="str">
        <f t="shared" si="31"/>
        <v>OTHER_INC_HAL</v>
      </c>
      <c r="E88" s="289" t="s">
        <v>65</v>
      </c>
      <c r="F88" s="180">
        <f>F66*$F$71*$F$72</f>
        <v>2.8223462093265789E-2</v>
      </c>
      <c r="G88" s="180">
        <f t="shared" ref="G88:P88" si="39">G66*$F$71*$F$72</f>
        <v>2.0649048085298018E-2</v>
      </c>
      <c r="H88" s="180">
        <f t="shared" si="39"/>
        <v>1.1771513822831321E-2</v>
      </c>
      <c r="I88" s="180">
        <f t="shared" si="39"/>
        <v>3.3567576771250433E-2</v>
      </c>
      <c r="J88" s="180">
        <f t="shared" si="39"/>
        <v>2.4098720103935552E-2</v>
      </c>
      <c r="K88" s="180">
        <f t="shared" si="39"/>
        <v>0.1783169105951741</v>
      </c>
      <c r="L88" s="180">
        <f t="shared" si="39"/>
        <v>0.18187433966084759</v>
      </c>
      <c r="M88" s="180">
        <f t="shared" si="39"/>
        <v>0.29345304265232208</v>
      </c>
      <c r="N88" s="180">
        <f t="shared" si="39"/>
        <v>9.5391810355102316E-2</v>
      </c>
      <c r="O88" s="180">
        <f t="shared" si="39"/>
        <v>2.4234401505886211E-2</v>
      </c>
      <c r="P88" s="180">
        <f t="shared" si="39"/>
        <v>5.5802009995829981E-2</v>
      </c>
    </row>
    <row r="91" spans="2:27">
      <c r="E91" s="309" t="s">
        <v>374</v>
      </c>
      <c r="F91" s="309"/>
      <c r="G91" s="309"/>
      <c r="H91" s="309"/>
      <c r="I91" s="309"/>
      <c r="J91" s="309"/>
      <c r="K91" s="309"/>
      <c r="L91" s="309"/>
      <c r="M91" s="309"/>
      <c r="N91" s="309"/>
      <c r="O91" s="309"/>
      <c r="P91" s="309"/>
    </row>
    <row r="92" spans="2:27" ht="15">
      <c r="F92" s="319" t="s">
        <v>156</v>
      </c>
      <c r="G92" s="319" t="s">
        <v>157</v>
      </c>
      <c r="H92" s="319" t="s">
        <v>157</v>
      </c>
      <c r="I92" s="319" t="s">
        <v>154</v>
      </c>
      <c r="J92" s="319" t="s">
        <v>154</v>
      </c>
      <c r="K92" s="319" t="s">
        <v>155</v>
      </c>
      <c r="L92" s="319" t="s">
        <v>155</v>
      </c>
      <c r="M92" s="319" t="s">
        <v>9</v>
      </c>
      <c r="N92" s="319" t="s">
        <v>9</v>
      </c>
    </row>
    <row r="93" spans="2:27">
      <c r="F93" s="318" t="s">
        <v>156</v>
      </c>
      <c r="G93" s="318" t="s">
        <v>41</v>
      </c>
      <c r="H93" s="318" t="s">
        <v>65</v>
      </c>
      <c r="I93" s="318" t="s">
        <v>41</v>
      </c>
      <c r="J93" s="318" t="s">
        <v>65</v>
      </c>
      <c r="K93" s="318" t="s">
        <v>156</v>
      </c>
      <c r="L93" s="318" t="s">
        <v>33</v>
      </c>
      <c r="M93" s="318" t="s">
        <v>41</v>
      </c>
      <c r="N93" s="318" t="s">
        <v>65</v>
      </c>
    </row>
    <row r="94" spans="2:27">
      <c r="R94" t="s">
        <v>541</v>
      </c>
      <c r="S94">
        <v>1000</v>
      </c>
    </row>
    <row r="95" spans="2:27">
      <c r="E95" s="309" t="s">
        <v>401</v>
      </c>
      <c r="F95" s="309"/>
      <c r="G95" s="309"/>
      <c r="H95" s="309"/>
      <c r="I95" s="309"/>
      <c r="J95" s="309"/>
      <c r="K95" s="309"/>
      <c r="L95" s="309"/>
      <c r="M95" s="309"/>
      <c r="N95" s="309"/>
      <c r="O95" s="309"/>
      <c r="P95" s="309"/>
      <c r="R95" s="309" t="s">
        <v>402</v>
      </c>
      <c r="S95" s="309"/>
      <c r="T95" s="309"/>
      <c r="U95" s="309"/>
      <c r="V95" s="309"/>
      <c r="W95" s="309"/>
      <c r="X95" s="309"/>
      <c r="Y95" s="309"/>
      <c r="Z95" s="309"/>
      <c r="AA95" s="309"/>
    </row>
    <row r="96" spans="2:27" ht="15">
      <c r="E96" s="312" t="s">
        <v>198</v>
      </c>
      <c r="F96" s="317" t="s">
        <v>391</v>
      </c>
      <c r="G96" s="317" t="s">
        <v>392</v>
      </c>
      <c r="H96" s="317" t="s">
        <v>393</v>
      </c>
      <c r="I96" s="317" t="s">
        <v>394</v>
      </c>
      <c r="J96" s="317" t="s">
        <v>395</v>
      </c>
      <c r="K96" s="317" t="s">
        <v>396</v>
      </c>
      <c r="L96" s="317" t="s">
        <v>397</v>
      </c>
      <c r="M96" s="317" t="s">
        <v>398</v>
      </c>
      <c r="N96" s="317" t="s">
        <v>399</v>
      </c>
      <c r="R96" s="312" t="s">
        <v>198</v>
      </c>
      <c r="S96" s="390" t="s">
        <v>391</v>
      </c>
      <c r="T96" s="390" t="s">
        <v>392</v>
      </c>
      <c r="U96" s="390" t="s">
        <v>393</v>
      </c>
      <c r="V96" s="390" t="s">
        <v>394</v>
      </c>
      <c r="W96" s="390" t="s">
        <v>395</v>
      </c>
      <c r="X96" s="390" t="s">
        <v>396</v>
      </c>
      <c r="Y96" s="390" t="s">
        <v>397</v>
      </c>
      <c r="Z96" s="390" t="s">
        <v>398</v>
      </c>
      <c r="AA96" s="390" t="s">
        <v>399</v>
      </c>
    </row>
    <row r="97" spans="3:27">
      <c r="C97" s="153"/>
      <c r="D97" s="153" t="s">
        <v>31</v>
      </c>
      <c r="E97" s="313" t="s">
        <v>23</v>
      </c>
      <c r="F97" s="87">
        <f t="shared" ref="F97:N104" si="40">INDEX($D$74:$P$88,MATCH(F$96,$D$74:$D$88,0),MATCH($D97,$D$74:$P$74,0))</f>
        <v>0.77355918148438596</v>
      </c>
      <c r="G97" s="151">
        <f t="shared" si="40"/>
        <v>5.6384264473690771E-2</v>
      </c>
      <c r="H97" s="151">
        <f t="shared" si="40"/>
        <v>1.5475458816469737E-2</v>
      </c>
      <c r="I97" s="151">
        <f t="shared" si="40"/>
        <v>5.6384264473690771E-2</v>
      </c>
      <c r="J97" s="151">
        <f t="shared" si="40"/>
        <v>4.3959146918761743E-3</v>
      </c>
      <c r="K97" s="151">
        <f t="shared" si="40"/>
        <v>1.3484130167184167E-3</v>
      </c>
      <c r="L97" s="151">
        <f t="shared" si="40"/>
        <v>1.1388873725658371E-2</v>
      </c>
      <c r="M97" s="151">
        <f t="shared" si="40"/>
        <v>4.0609295633984785E-2</v>
      </c>
      <c r="N97" s="151">
        <f t="shared" si="40"/>
        <v>2.8223462093265789E-2</v>
      </c>
      <c r="R97" s="313" t="s">
        <v>23</v>
      </c>
      <c r="S97" s="391">
        <f>F97*$S$94</f>
        <v>773.55918148438593</v>
      </c>
      <c r="T97" s="391">
        <f t="shared" ref="T97:AA112" si="41">G97*$S$94</f>
        <v>56.38426447369077</v>
      </c>
      <c r="U97" s="391">
        <f t="shared" si="41"/>
        <v>15.475458816469736</v>
      </c>
      <c r="V97" s="391">
        <f t="shared" si="41"/>
        <v>56.38426447369077</v>
      </c>
      <c r="W97" s="391">
        <f t="shared" si="41"/>
        <v>4.3959146918761745</v>
      </c>
      <c r="X97" s="391">
        <f t="shared" si="41"/>
        <v>1.3484130167184167</v>
      </c>
      <c r="Y97" s="391">
        <f t="shared" si="41"/>
        <v>11.388873725658371</v>
      </c>
      <c r="Z97" s="391">
        <f t="shared" si="41"/>
        <v>40.609295633984786</v>
      </c>
      <c r="AA97" s="391">
        <f t="shared" si="41"/>
        <v>28.223462093265788</v>
      </c>
    </row>
    <row r="98" spans="3:27">
      <c r="C98" s="153"/>
      <c r="D98" s="153" t="s">
        <v>31</v>
      </c>
      <c r="E98" s="313" t="s">
        <v>22</v>
      </c>
      <c r="F98" s="87">
        <f t="shared" si="40"/>
        <v>0.77355918148438596</v>
      </c>
      <c r="G98" s="151">
        <f t="shared" si="40"/>
        <v>5.6384264473690771E-2</v>
      </c>
      <c r="H98" s="151">
        <f t="shared" si="40"/>
        <v>1.5475458816469737E-2</v>
      </c>
      <c r="I98" s="151">
        <f t="shared" si="40"/>
        <v>5.6384264473690771E-2</v>
      </c>
      <c r="J98" s="151">
        <f t="shared" si="40"/>
        <v>4.3959146918761743E-3</v>
      </c>
      <c r="K98" s="151">
        <f t="shared" si="40"/>
        <v>1.3484130167184167E-3</v>
      </c>
      <c r="L98" s="151">
        <f t="shared" si="40"/>
        <v>1.1388873725658371E-2</v>
      </c>
      <c r="M98" s="151">
        <f t="shared" si="40"/>
        <v>4.0609295633984785E-2</v>
      </c>
      <c r="N98" s="151">
        <f t="shared" si="40"/>
        <v>2.8223462093265789E-2</v>
      </c>
      <c r="R98" s="313" t="s">
        <v>22</v>
      </c>
      <c r="S98" s="391">
        <f t="shared" ref="S98:S115" si="42">F98*$S$94</f>
        <v>773.55918148438593</v>
      </c>
      <c r="T98" s="391">
        <f t="shared" si="41"/>
        <v>56.38426447369077</v>
      </c>
      <c r="U98" s="391">
        <f t="shared" si="41"/>
        <v>15.475458816469736</v>
      </c>
      <c r="V98" s="391">
        <f t="shared" si="41"/>
        <v>56.38426447369077</v>
      </c>
      <c r="W98" s="391">
        <f t="shared" si="41"/>
        <v>4.3959146918761745</v>
      </c>
      <c r="X98" s="391">
        <f t="shared" si="41"/>
        <v>1.3484130167184167</v>
      </c>
      <c r="Y98" s="391">
        <f t="shared" si="41"/>
        <v>11.388873725658371</v>
      </c>
      <c r="Z98" s="391">
        <f t="shared" si="41"/>
        <v>40.609295633984786</v>
      </c>
      <c r="AA98" s="391">
        <f t="shared" si="41"/>
        <v>28.223462093265788</v>
      </c>
    </row>
    <row r="99" spans="3:27">
      <c r="C99" s="153"/>
      <c r="D99" s="153" t="s">
        <v>31</v>
      </c>
      <c r="E99" s="313" t="s">
        <v>21</v>
      </c>
      <c r="F99" s="87">
        <f t="shared" si="40"/>
        <v>0.77355918148438596</v>
      </c>
      <c r="G99" s="151">
        <f t="shared" si="40"/>
        <v>5.6384264473690771E-2</v>
      </c>
      <c r="H99" s="151">
        <f t="shared" si="40"/>
        <v>1.5475458816469737E-2</v>
      </c>
      <c r="I99" s="151">
        <f t="shared" si="40"/>
        <v>5.6384264473690771E-2</v>
      </c>
      <c r="J99" s="151">
        <f t="shared" si="40"/>
        <v>4.3959146918761743E-3</v>
      </c>
      <c r="K99" s="151">
        <f t="shared" si="40"/>
        <v>1.3484130167184167E-3</v>
      </c>
      <c r="L99" s="151">
        <f t="shared" si="40"/>
        <v>1.1388873725658371E-2</v>
      </c>
      <c r="M99" s="151">
        <f t="shared" si="40"/>
        <v>4.0609295633984785E-2</v>
      </c>
      <c r="N99" s="151">
        <f t="shared" si="40"/>
        <v>2.8223462093265789E-2</v>
      </c>
      <c r="R99" s="313" t="s">
        <v>21</v>
      </c>
      <c r="S99" s="391">
        <f t="shared" si="42"/>
        <v>773.55918148438593</v>
      </c>
      <c r="T99" s="391">
        <f t="shared" si="41"/>
        <v>56.38426447369077</v>
      </c>
      <c r="U99" s="391">
        <f t="shared" si="41"/>
        <v>15.475458816469736</v>
      </c>
      <c r="V99" s="391">
        <f t="shared" si="41"/>
        <v>56.38426447369077</v>
      </c>
      <c r="W99" s="391">
        <f t="shared" si="41"/>
        <v>4.3959146918761745</v>
      </c>
      <c r="X99" s="391">
        <f t="shared" si="41"/>
        <v>1.3484130167184167</v>
      </c>
      <c r="Y99" s="391">
        <f t="shared" si="41"/>
        <v>11.388873725658371</v>
      </c>
      <c r="Z99" s="391">
        <f t="shared" si="41"/>
        <v>40.609295633984786</v>
      </c>
      <c r="AA99" s="391">
        <f t="shared" si="41"/>
        <v>28.223462093265788</v>
      </c>
    </row>
    <row r="100" spans="3:27">
      <c r="C100" s="153"/>
      <c r="D100" s="153" t="s">
        <v>72</v>
      </c>
      <c r="E100" s="313" t="s">
        <v>375</v>
      </c>
      <c r="F100" s="87">
        <f t="shared" si="40"/>
        <v>0.6936108579476562</v>
      </c>
      <c r="G100" s="151">
        <f t="shared" si="40"/>
        <v>2.1118897473731309E-2</v>
      </c>
      <c r="H100" s="151">
        <f t="shared" si="40"/>
        <v>1.4731564489785074E-2</v>
      </c>
      <c r="I100" s="151">
        <f t="shared" si="40"/>
        <v>2.1118897473731309E-2</v>
      </c>
      <c r="J100" s="151">
        <f t="shared" si="40"/>
        <v>4.0956012019994333E-2</v>
      </c>
      <c r="K100" s="151">
        <f t="shared" si="40"/>
        <v>0.13894025203167104</v>
      </c>
      <c r="L100" s="151">
        <f t="shared" si="40"/>
        <v>6.2769094532607358E-2</v>
      </c>
      <c r="M100" s="151">
        <f t="shared" si="40"/>
        <v>1.5161184664083237E-2</v>
      </c>
      <c r="N100" s="151">
        <f t="shared" si="40"/>
        <v>2.0649048085298018E-2</v>
      </c>
      <c r="R100" s="313" t="s">
        <v>375</v>
      </c>
      <c r="S100" s="391">
        <f t="shared" si="42"/>
        <v>693.6108579476562</v>
      </c>
      <c r="T100" s="391">
        <f t="shared" si="41"/>
        <v>21.118897473731309</v>
      </c>
      <c r="U100" s="391">
        <f t="shared" si="41"/>
        <v>14.731564489785075</v>
      </c>
      <c r="V100" s="391">
        <f t="shared" si="41"/>
        <v>21.118897473731309</v>
      </c>
      <c r="W100" s="391">
        <f t="shared" si="41"/>
        <v>40.956012019994333</v>
      </c>
      <c r="X100" s="391">
        <f t="shared" si="41"/>
        <v>138.94025203167104</v>
      </c>
      <c r="Y100" s="391">
        <f t="shared" si="41"/>
        <v>62.769094532607362</v>
      </c>
      <c r="Z100" s="391">
        <f t="shared" si="41"/>
        <v>15.161184664083237</v>
      </c>
      <c r="AA100" s="391">
        <f t="shared" si="41"/>
        <v>20.64904808529802</v>
      </c>
    </row>
    <row r="101" spans="3:27">
      <c r="C101" s="153"/>
      <c r="D101" s="153" t="s">
        <v>72</v>
      </c>
      <c r="E101" s="313" t="s">
        <v>376</v>
      </c>
      <c r="F101" s="87">
        <f t="shared" si="40"/>
        <v>0.6936108579476562</v>
      </c>
      <c r="G101" s="151">
        <f t="shared" si="40"/>
        <v>2.1118897473731309E-2</v>
      </c>
      <c r="H101" s="151">
        <f t="shared" si="40"/>
        <v>1.4731564489785074E-2</v>
      </c>
      <c r="I101" s="151">
        <f t="shared" si="40"/>
        <v>2.1118897473731309E-2</v>
      </c>
      <c r="J101" s="151">
        <f t="shared" si="40"/>
        <v>4.0956012019994333E-2</v>
      </c>
      <c r="K101" s="151">
        <f t="shared" si="40"/>
        <v>0.13894025203167104</v>
      </c>
      <c r="L101" s="151">
        <f t="shared" si="40"/>
        <v>6.2769094532607358E-2</v>
      </c>
      <c r="M101" s="151">
        <f t="shared" si="40"/>
        <v>1.5161184664083237E-2</v>
      </c>
      <c r="N101" s="151">
        <f t="shared" si="40"/>
        <v>2.0649048085298018E-2</v>
      </c>
      <c r="R101" s="313" t="s">
        <v>376</v>
      </c>
      <c r="S101" s="391">
        <f t="shared" si="42"/>
        <v>693.6108579476562</v>
      </c>
      <c r="T101" s="391">
        <f t="shared" si="41"/>
        <v>21.118897473731309</v>
      </c>
      <c r="U101" s="391">
        <f t="shared" si="41"/>
        <v>14.731564489785075</v>
      </c>
      <c r="V101" s="391">
        <f t="shared" si="41"/>
        <v>21.118897473731309</v>
      </c>
      <c r="W101" s="391">
        <f t="shared" si="41"/>
        <v>40.956012019994333</v>
      </c>
      <c r="X101" s="391">
        <f t="shared" si="41"/>
        <v>138.94025203167104</v>
      </c>
      <c r="Y101" s="391">
        <f t="shared" si="41"/>
        <v>62.769094532607362</v>
      </c>
      <c r="Z101" s="391">
        <f t="shared" si="41"/>
        <v>15.161184664083237</v>
      </c>
      <c r="AA101" s="391">
        <f t="shared" si="41"/>
        <v>20.64904808529802</v>
      </c>
    </row>
    <row r="102" spans="3:27">
      <c r="C102" s="153"/>
      <c r="D102" s="153" t="s">
        <v>72</v>
      </c>
      <c r="E102" s="313" t="s">
        <v>377</v>
      </c>
      <c r="F102" s="87">
        <f t="shared" si="40"/>
        <v>0.6936108579476562</v>
      </c>
      <c r="G102" s="151">
        <f t="shared" si="40"/>
        <v>2.1118897473731309E-2</v>
      </c>
      <c r="H102" s="151">
        <f t="shared" si="40"/>
        <v>1.4731564489785074E-2</v>
      </c>
      <c r="I102" s="151">
        <f t="shared" si="40"/>
        <v>2.1118897473731309E-2</v>
      </c>
      <c r="J102" s="151">
        <f t="shared" si="40"/>
        <v>4.0956012019994333E-2</v>
      </c>
      <c r="K102" s="151">
        <f t="shared" si="40"/>
        <v>0.13894025203167104</v>
      </c>
      <c r="L102" s="151">
        <f t="shared" si="40"/>
        <v>6.2769094532607358E-2</v>
      </c>
      <c r="M102" s="151">
        <f t="shared" si="40"/>
        <v>1.5161184664083237E-2</v>
      </c>
      <c r="N102" s="151">
        <f t="shared" si="40"/>
        <v>2.0649048085298018E-2</v>
      </c>
      <c r="R102" s="313" t="s">
        <v>377</v>
      </c>
      <c r="S102" s="391">
        <f t="shared" si="42"/>
        <v>693.6108579476562</v>
      </c>
      <c r="T102" s="391">
        <f t="shared" si="41"/>
        <v>21.118897473731309</v>
      </c>
      <c r="U102" s="391">
        <f t="shared" si="41"/>
        <v>14.731564489785075</v>
      </c>
      <c r="V102" s="391">
        <f t="shared" si="41"/>
        <v>21.118897473731309</v>
      </c>
      <c r="W102" s="391">
        <f t="shared" si="41"/>
        <v>40.956012019994333</v>
      </c>
      <c r="X102" s="391">
        <f t="shared" si="41"/>
        <v>138.94025203167104</v>
      </c>
      <c r="Y102" s="391">
        <f t="shared" si="41"/>
        <v>62.769094532607362</v>
      </c>
      <c r="Z102" s="391">
        <f t="shared" si="41"/>
        <v>15.161184664083237</v>
      </c>
      <c r="AA102" s="391">
        <f t="shared" si="41"/>
        <v>20.64904808529802</v>
      </c>
    </row>
    <row r="103" spans="3:27">
      <c r="C103" s="153"/>
      <c r="D103" s="153" t="s">
        <v>72</v>
      </c>
      <c r="E103" s="313" t="s">
        <v>378</v>
      </c>
      <c r="F103" s="87">
        <f t="shared" si="40"/>
        <v>0.6936108579476562</v>
      </c>
      <c r="G103" s="151">
        <f t="shared" si="40"/>
        <v>2.1118897473731309E-2</v>
      </c>
      <c r="H103" s="151">
        <f t="shared" si="40"/>
        <v>1.4731564489785074E-2</v>
      </c>
      <c r="I103" s="151">
        <f t="shared" si="40"/>
        <v>2.1118897473731309E-2</v>
      </c>
      <c r="J103" s="151">
        <f t="shared" si="40"/>
        <v>4.0956012019994333E-2</v>
      </c>
      <c r="K103" s="151">
        <f t="shared" si="40"/>
        <v>0.13894025203167104</v>
      </c>
      <c r="L103" s="151">
        <f t="shared" si="40"/>
        <v>6.2769094532607358E-2</v>
      </c>
      <c r="M103" s="151">
        <f t="shared" si="40"/>
        <v>1.5161184664083237E-2</v>
      </c>
      <c r="N103" s="151">
        <f t="shared" si="40"/>
        <v>2.0649048085298018E-2</v>
      </c>
      <c r="R103" s="313" t="s">
        <v>378</v>
      </c>
      <c r="S103" s="391">
        <f t="shared" si="42"/>
        <v>693.6108579476562</v>
      </c>
      <c r="T103" s="391">
        <f t="shared" si="41"/>
        <v>21.118897473731309</v>
      </c>
      <c r="U103" s="391">
        <f t="shared" si="41"/>
        <v>14.731564489785075</v>
      </c>
      <c r="V103" s="391">
        <f t="shared" si="41"/>
        <v>21.118897473731309</v>
      </c>
      <c r="W103" s="391">
        <f t="shared" si="41"/>
        <v>40.956012019994333</v>
      </c>
      <c r="X103" s="391">
        <f t="shared" si="41"/>
        <v>138.94025203167104</v>
      </c>
      <c r="Y103" s="391">
        <f t="shared" si="41"/>
        <v>62.769094532607362</v>
      </c>
      <c r="Z103" s="391">
        <f t="shared" si="41"/>
        <v>15.161184664083237</v>
      </c>
      <c r="AA103" s="391">
        <f t="shared" si="41"/>
        <v>20.64904808529802</v>
      </c>
    </row>
    <row r="104" spans="3:27">
      <c r="C104" s="153"/>
      <c r="D104" s="153" t="s">
        <v>73</v>
      </c>
      <c r="E104" s="313" t="s">
        <v>73</v>
      </c>
      <c r="F104" s="87">
        <f t="shared" si="40"/>
        <v>0.69030856999869927</v>
      </c>
      <c r="G104" s="151">
        <f t="shared" si="40"/>
        <v>2.4240954689885907E-2</v>
      </c>
      <c r="H104" s="151">
        <f t="shared" si="40"/>
        <v>9.5845164284927287E-4</v>
      </c>
      <c r="I104" s="151">
        <f t="shared" si="40"/>
        <v>2.4240954689885907E-2</v>
      </c>
      <c r="J104" s="151">
        <f t="shared" si="40"/>
        <v>2.0526044619118338E-3</v>
      </c>
      <c r="K104" s="151">
        <f t="shared" si="40"/>
        <v>7.189606805337434E-2</v>
      </c>
      <c r="L104" s="151">
        <f t="shared" si="40"/>
        <v>3.5892548627283374E-2</v>
      </c>
      <c r="M104" s="151">
        <f t="shared" si="40"/>
        <v>3.0838142180195319E-2</v>
      </c>
      <c r="N104" s="151">
        <f t="shared" si="40"/>
        <v>1.1771513822831321E-2</v>
      </c>
      <c r="R104" s="313" t="s">
        <v>73</v>
      </c>
      <c r="S104" s="391">
        <f t="shared" si="42"/>
        <v>690.30856999869923</v>
      </c>
      <c r="T104" s="391">
        <f t="shared" si="41"/>
        <v>24.240954689885907</v>
      </c>
      <c r="U104" s="391">
        <f t="shared" si="41"/>
        <v>0.95845164284927287</v>
      </c>
      <c r="V104" s="391">
        <f t="shared" si="41"/>
        <v>24.240954689885907</v>
      </c>
      <c r="W104" s="391">
        <f t="shared" si="41"/>
        <v>2.0526044619118338</v>
      </c>
      <c r="X104" s="391">
        <f t="shared" si="41"/>
        <v>71.896068053374336</v>
      </c>
      <c r="Y104" s="391">
        <f t="shared" si="41"/>
        <v>35.892548627283375</v>
      </c>
      <c r="Z104" s="391">
        <f t="shared" si="41"/>
        <v>30.838142180195319</v>
      </c>
      <c r="AA104" s="391">
        <f t="shared" si="41"/>
        <v>11.771513822831322</v>
      </c>
    </row>
    <row r="105" spans="3:27">
      <c r="C105" s="153">
        <v>1</v>
      </c>
      <c r="D105" s="153" t="s">
        <v>62</v>
      </c>
      <c r="E105" s="313" t="s">
        <v>17</v>
      </c>
      <c r="F105" s="87">
        <f t="shared" ref="F105:N105" si="43">INDEX($D$74:$P$88,MATCH(F$96,$D$74:$D$88,0),MATCH($D105,$D$74:$P$74,0))*$C$105</f>
        <v>0.5636742672009093</v>
      </c>
      <c r="G105" s="151">
        <f t="shared" si="43"/>
        <v>3.5263961113008647E-2</v>
      </c>
      <c r="H105" s="151">
        <f t="shared" si="43"/>
        <v>2.2025375679247835E-2</v>
      </c>
      <c r="I105" s="151">
        <f t="shared" si="43"/>
        <v>3.5263961113008647E-2</v>
      </c>
      <c r="J105" s="151">
        <f t="shared" si="43"/>
        <v>2.0664445597910894E-2</v>
      </c>
      <c r="K105" s="151">
        <f t="shared" si="43"/>
        <v>5.9754842545690155E-2</v>
      </c>
      <c r="L105" s="151">
        <f t="shared" si="43"/>
        <v>3.8157882261154623E-2</v>
      </c>
      <c r="M105" s="151">
        <f t="shared" si="43"/>
        <v>6.1892802048558945E-2</v>
      </c>
      <c r="N105" s="151">
        <f t="shared" si="43"/>
        <v>5.5802009995829981E-2</v>
      </c>
      <c r="R105" s="313" t="s">
        <v>17</v>
      </c>
      <c r="S105" s="391">
        <f t="shared" si="42"/>
        <v>563.6742672009093</v>
      </c>
      <c r="T105" s="391">
        <f t="shared" si="41"/>
        <v>35.263961113008648</v>
      </c>
      <c r="U105" s="391">
        <f t="shared" si="41"/>
        <v>22.025375679247833</v>
      </c>
      <c r="V105" s="391">
        <f t="shared" si="41"/>
        <v>35.263961113008648</v>
      </c>
      <c r="W105" s="391">
        <f t="shared" si="41"/>
        <v>20.664445597910895</v>
      </c>
      <c r="X105" s="391">
        <f t="shared" si="41"/>
        <v>59.754842545690153</v>
      </c>
      <c r="Y105" s="391">
        <f t="shared" si="41"/>
        <v>38.157882261154626</v>
      </c>
      <c r="Z105" s="391">
        <f t="shared" si="41"/>
        <v>61.892802048558949</v>
      </c>
      <c r="AA105" s="391">
        <f t="shared" si="41"/>
        <v>55.802009995829984</v>
      </c>
    </row>
    <row r="106" spans="3:27">
      <c r="C106" s="153"/>
      <c r="D106" s="153" t="s">
        <v>16</v>
      </c>
      <c r="E106" s="313" t="s">
        <v>16</v>
      </c>
      <c r="F106" s="87">
        <f t="shared" ref="F106:N110" si="44">INDEX($D$74:$P$88,MATCH(F$96,$D$74:$D$88,0),MATCH($D106,$D$74:$P$74,0))</f>
        <v>0.2968871681305269</v>
      </c>
      <c r="G106" s="151">
        <f t="shared" si="44"/>
        <v>9.3527309984042253E-4</v>
      </c>
      <c r="H106" s="151">
        <f t="shared" si="44"/>
        <v>2.3869443717655471E-4</v>
      </c>
      <c r="I106" s="151">
        <f t="shared" si="44"/>
        <v>9.3527309984042253E-4</v>
      </c>
      <c r="J106" s="151">
        <f t="shared" si="44"/>
        <v>3.8485660791462034E-3</v>
      </c>
      <c r="K106" s="151">
        <f t="shared" si="44"/>
        <v>0.10438911409314384</v>
      </c>
      <c r="L106" s="151">
        <f t="shared" si="44"/>
        <v>5.1637251083419967E-2</v>
      </c>
      <c r="M106" s="151">
        <f t="shared" si="44"/>
        <v>2.40259960692943E-2</v>
      </c>
      <c r="N106" s="151">
        <f t="shared" si="44"/>
        <v>3.3567576771250433E-2</v>
      </c>
      <c r="R106" s="313" t="s">
        <v>16</v>
      </c>
      <c r="S106" s="391">
        <f t="shared" si="42"/>
        <v>296.8871681305269</v>
      </c>
      <c r="T106" s="391">
        <f t="shared" si="41"/>
        <v>0.93527309984042251</v>
      </c>
      <c r="U106" s="391">
        <f t="shared" si="41"/>
        <v>0.23869443717655472</v>
      </c>
      <c r="V106" s="391">
        <f t="shared" si="41"/>
        <v>0.93527309984042251</v>
      </c>
      <c r="W106" s="391">
        <f t="shared" si="41"/>
        <v>3.8485660791462033</v>
      </c>
      <c r="X106" s="391">
        <f t="shared" si="41"/>
        <v>104.38911409314385</v>
      </c>
      <c r="Y106" s="391">
        <f t="shared" si="41"/>
        <v>51.637251083419969</v>
      </c>
      <c r="Z106" s="391">
        <f t="shared" si="41"/>
        <v>24.025996069294301</v>
      </c>
      <c r="AA106" s="391">
        <f t="shared" si="41"/>
        <v>33.567576771250437</v>
      </c>
    </row>
    <row r="107" spans="3:27">
      <c r="C107" s="153"/>
      <c r="D107" s="153" t="s">
        <v>28</v>
      </c>
      <c r="E107" s="313" t="s">
        <v>15</v>
      </c>
      <c r="F107" s="87">
        <f t="shared" si="44"/>
        <v>0.79627942963707488</v>
      </c>
      <c r="G107" s="151">
        <f t="shared" si="44"/>
        <v>2.780777172554975E-3</v>
      </c>
      <c r="H107" s="151">
        <f t="shared" si="44"/>
        <v>6.4740073535919586E-4</v>
      </c>
      <c r="I107" s="151">
        <f t="shared" si="44"/>
        <v>2.780777172554975E-3</v>
      </c>
      <c r="J107" s="151">
        <f t="shared" si="44"/>
        <v>4.2070448460637129E-2</v>
      </c>
      <c r="K107" s="151">
        <f t="shared" si="44"/>
        <v>4.6558087239192483E-2</v>
      </c>
      <c r="L107" s="151">
        <f t="shared" si="44"/>
        <v>1.6104501706660447E-3</v>
      </c>
      <c r="M107" s="151">
        <f t="shared" si="44"/>
        <v>6.1487300318134791E-2</v>
      </c>
      <c r="N107" s="151">
        <f t="shared" si="44"/>
        <v>2.4098720103935552E-2</v>
      </c>
      <c r="R107" s="313" t="s">
        <v>15</v>
      </c>
      <c r="S107" s="391">
        <f t="shared" si="42"/>
        <v>796.27942963707483</v>
      </c>
      <c r="T107" s="391">
        <f t="shared" si="41"/>
        <v>2.7807771725549748</v>
      </c>
      <c r="U107" s="391">
        <f t="shared" si="41"/>
        <v>0.64740073535919584</v>
      </c>
      <c r="V107" s="391">
        <f t="shared" si="41"/>
        <v>2.7807771725549748</v>
      </c>
      <c r="W107" s="391">
        <f t="shared" si="41"/>
        <v>42.070448460637131</v>
      </c>
      <c r="X107" s="391">
        <f t="shared" si="41"/>
        <v>46.558087239192481</v>
      </c>
      <c r="Y107" s="391">
        <f t="shared" si="41"/>
        <v>1.6104501706660448</v>
      </c>
      <c r="Z107" s="391">
        <f t="shared" si="41"/>
        <v>61.487300318134793</v>
      </c>
      <c r="AA107" s="391">
        <f t="shared" si="41"/>
        <v>24.098720103935552</v>
      </c>
    </row>
    <row r="108" spans="3:27">
      <c r="C108" s="153"/>
      <c r="D108" s="153" t="s">
        <v>28</v>
      </c>
      <c r="E108" s="313" t="s">
        <v>54</v>
      </c>
      <c r="F108" s="87">
        <f t="shared" si="44"/>
        <v>0.79627942963707488</v>
      </c>
      <c r="G108" s="151">
        <f t="shared" si="44"/>
        <v>2.780777172554975E-3</v>
      </c>
      <c r="H108" s="151">
        <f t="shared" si="44"/>
        <v>6.4740073535919586E-4</v>
      </c>
      <c r="I108" s="151">
        <f t="shared" si="44"/>
        <v>2.780777172554975E-3</v>
      </c>
      <c r="J108" s="151">
        <f t="shared" si="44"/>
        <v>4.2070448460637129E-2</v>
      </c>
      <c r="K108" s="151">
        <f t="shared" si="44"/>
        <v>4.6558087239192483E-2</v>
      </c>
      <c r="L108" s="151">
        <f t="shared" si="44"/>
        <v>1.6104501706660447E-3</v>
      </c>
      <c r="M108" s="151">
        <f t="shared" si="44"/>
        <v>6.1487300318134791E-2</v>
      </c>
      <c r="N108" s="151">
        <f t="shared" si="44"/>
        <v>2.4098720103935552E-2</v>
      </c>
      <c r="R108" s="313" t="s">
        <v>54</v>
      </c>
      <c r="S108" s="391">
        <f t="shared" si="42"/>
        <v>796.27942963707483</v>
      </c>
      <c r="T108" s="391">
        <f t="shared" si="41"/>
        <v>2.7807771725549748</v>
      </c>
      <c r="U108" s="391">
        <f t="shared" si="41"/>
        <v>0.64740073535919584</v>
      </c>
      <c r="V108" s="391">
        <f t="shared" si="41"/>
        <v>2.7807771725549748</v>
      </c>
      <c r="W108" s="391">
        <f t="shared" si="41"/>
        <v>42.070448460637131</v>
      </c>
      <c r="X108" s="391">
        <f t="shared" si="41"/>
        <v>46.558087239192481</v>
      </c>
      <c r="Y108" s="391">
        <f t="shared" si="41"/>
        <v>1.6104501706660448</v>
      </c>
      <c r="Z108" s="391">
        <f t="shared" si="41"/>
        <v>61.487300318134793</v>
      </c>
      <c r="AA108" s="391">
        <f t="shared" si="41"/>
        <v>24.098720103935552</v>
      </c>
    </row>
    <row r="109" spans="3:27">
      <c r="C109" s="153"/>
      <c r="D109" s="153" t="s">
        <v>14</v>
      </c>
      <c r="E109" s="313" t="s">
        <v>14</v>
      </c>
      <c r="F109" s="87">
        <f t="shared" si="44"/>
        <v>0.41830543957680572</v>
      </c>
      <c r="G109" s="151">
        <f t="shared" si="44"/>
        <v>5.7373873717367664E-2</v>
      </c>
      <c r="H109" s="151">
        <f t="shared" si="44"/>
        <v>0.16854719231250326</v>
      </c>
      <c r="I109" s="151">
        <f t="shared" si="44"/>
        <v>5.7373873717367664E-2</v>
      </c>
      <c r="J109" s="151">
        <f t="shared" si="44"/>
        <v>4.1143073523678873E-2</v>
      </c>
      <c r="K109" s="151">
        <f t="shared" si="44"/>
        <v>0</v>
      </c>
      <c r="L109" s="151">
        <f t="shared" si="44"/>
        <v>0</v>
      </c>
      <c r="M109" s="151">
        <f t="shared" si="44"/>
        <v>0.11728784501454971</v>
      </c>
      <c r="N109" s="151">
        <f t="shared" si="44"/>
        <v>0.1783169105951741</v>
      </c>
      <c r="R109" s="313" t="s">
        <v>14</v>
      </c>
      <c r="S109" s="391">
        <f t="shared" si="42"/>
        <v>418.30543957680572</v>
      </c>
      <c r="T109" s="391">
        <f t="shared" si="41"/>
        <v>57.373873717367665</v>
      </c>
      <c r="U109" s="391">
        <f t="shared" si="41"/>
        <v>168.54719231250326</v>
      </c>
      <c r="V109" s="391">
        <f t="shared" si="41"/>
        <v>57.373873717367665</v>
      </c>
      <c r="W109" s="391">
        <f t="shared" si="41"/>
        <v>41.143073523678872</v>
      </c>
      <c r="X109" s="391">
        <f t="shared" si="41"/>
        <v>0</v>
      </c>
      <c r="Y109" s="391">
        <f t="shared" si="41"/>
        <v>0</v>
      </c>
      <c r="Z109" s="391">
        <f t="shared" si="41"/>
        <v>117.28784501454972</v>
      </c>
      <c r="AA109" s="391">
        <f t="shared" si="41"/>
        <v>178.31691059517411</v>
      </c>
    </row>
    <row r="110" spans="3:27">
      <c r="C110" s="153"/>
      <c r="D110" s="153" t="s">
        <v>13</v>
      </c>
      <c r="E110" s="313" t="s">
        <v>13</v>
      </c>
      <c r="F110" s="87">
        <f t="shared" si="44"/>
        <v>0.15075849905872815</v>
      </c>
      <c r="G110" s="151">
        <f t="shared" si="44"/>
        <v>6.2781412855335755E-2</v>
      </c>
      <c r="H110" s="151">
        <f t="shared" si="44"/>
        <v>7.6342199824440862E-2</v>
      </c>
      <c r="I110" s="151">
        <f t="shared" si="44"/>
        <v>6.2781412855335755E-2</v>
      </c>
      <c r="J110" s="151">
        <f t="shared" si="44"/>
        <v>2.256331745583489E-2</v>
      </c>
      <c r="K110" s="151">
        <f t="shared" si="44"/>
        <v>3.7758252860348026E-3</v>
      </c>
      <c r="L110" s="151">
        <f t="shared" si="44"/>
        <v>7.9523539017775614E-4</v>
      </c>
      <c r="M110" s="151">
        <f t="shared" si="44"/>
        <v>0.28879812582770931</v>
      </c>
      <c r="N110" s="151">
        <f t="shared" si="44"/>
        <v>0.18187433966084759</v>
      </c>
      <c r="R110" s="313" t="s">
        <v>13</v>
      </c>
      <c r="S110" s="391">
        <f t="shared" si="42"/>
        <v>150.75849905872815</v>
      </c>
      <c r="T110" s="391">
        <f t="shared" si="41"/>
        <v>62.781412855335752</v>
      </c>
      <c r="U110" s="391">
        <f t="shared" si="41"/>
        <v>76.342199824440868</v>
      </c>
      <c r="V110" s="391">
        <f t="shared" si="41"/>
        <v>62.781412855335752</v>
      </c>
      <c r="W110" s="391">
        <f t="shared" si="41"/>
        <v>22.563317455834891</v>
      </c>
      <c r="X110" s="391">
        <f t="shared" si="41"/>
        <v>3.7758252860348027</v>
      </c>
      <c r="Y110" s="391">
        <f t="shared" si="41"/>
        <v>0.79523539017775613</v>
      </c>
      <c r="Z110" s="391">
        <f t="shared" si="41"/>
        <v>288.79812582770933</v>
      </c>
      <c r="AA110" s="391">
        <f t="shared" si="41"/>
        <v>181.8743396608476</v>
      </c>
    </row>
    <row r="111" spans="3:27">
      <c r="C111" s="153">
        <v>1.1000000000000001</v>
      </c>
      <c r="D111" s="153" t="s">
        <v>62</v>
      </c>
      <c r="E111" s="313" t="s">
        <v>12</v>
      </c>
      <c r="F111" s="87">
        <f t="shared" ref="F111:N111" si="45">INDEX($D$74:$P$88,MATCH(F$96,$D$74:$D$88,0),MATCH($D111,$D$74:$P$74,0))*$C$111</f>
        <v>0.62004169392100028</v>
      </c>
      <c r="G111" s="151">
        <f t="shared" si="45"/>
        <v>3.8790357224309513E-2</v>
      </c>
      <c r="H111" s="151">
        <f t="shared" si="45"/>
        <v>2.4227913247172619E-2</v>
      </c>
      <c r="I111" s="151">
        <f t="shared" si="45"/>
        <v>3.8790357224309513E-2</v>
      </c>
      <c r="J111" s="151">
        <f t="shared" si="45"/>
        <v>2.2730890157701987E-2</v>
      </c>
      <c r="K111" s="151">
        <f t="shared" si="45"/>
        <v>6.573032680025917E-2</v>
      </c>
      <c r="L111" s="151">
        <f t="shared" si="45"/>
        <v>4.197367048727009E-2</v>
      </c>
      <c r="M111" s="151">
        <f t="shared" si="45"/>
        <v>6.8082082253414847E-2</v>
      </c>
      <c r="N111" s="151">
        <f t="shared" si="45"/>
        <v>6.1382210995412981E-2</v>
      </c>
      <c r="R111" s="313" t="s">
        <v>12</v>
      </c>
      <c r="S111" s="391">
        <f t="shared" si="42"/>
        <v>620.04169392100027</v>
      </c>
      <c r="T111" s="391">
        <f t="shared" si="41"/>
        <v>38.79035722430951</v>
      </c>
      <c r="U111" s="391">
        <f t="shared" si="41"/>
        <v>24.227913247172619</v>
      </c>
      <c r="V111" s="391">
        <f t="shared" si="41"/>
        <v>38.79035722430951</v>
      </c>
      <c r="W111" s="391">
        <f t="shared" si="41"/>
        <v>22.730890157701985</v>
      </c>
      <c r="X111" s="391">
        <f t="shared" si="41"/>
        <v>65.730326800259164</v>
      </c>
      <c r="Y111" s="391">
        <f t="shared" si="41"/>
        <v>41.973670487270091</v>
      </c>
      <c r="Z111" s="391">
        <f t="shared" si="41"/>
        <v>68.082082253414853</v>
      </c>
      <c r="AA111" s="391">
        <f t="shared" si="41"/>
        <v>61.382210995412983</v>
      </c>
    </row>
    <row r="112" spans="3:27">
      <c r="C112" s="153"/>
      <c r="D112" s="153" t="s">
        <v>158</v>
      </c>
      <c r="E112" s="313" t="s">
        <v>158</v>
      </c>
      <c r="F112" s="87">
        <f t="shared" ref="F112:N115" si="46">INDEX($D$74:$P$88,MATCH(F$96,$D$74:$D$88,0),MATCH($D112,$D$74:$P$74,0))</f>
        <v>0.39271431392521788</v>
      </c>
      <c r="G112" s="151">
        <f t="shared" si="46"/>
        <v>4.3993512369410147E-2</v>
      </c>
      <c r="H112" s="151">
        <f t="shared" si="46"/>
        <v>3.9929293309960354E-2</v>
      </c>
      <c r="I112" s="151">
        <f t="shared" si="46"/>
        <v>4.3993512369410147E-2</v>
      </c>
      <c r="J112" s="151">
        <f t="shared" si="46"/>
        <v>1.5074445925965092E-2</v>
      </c>
      <c r="K112" s="151">
        <f t="shared" si="46"/>
        <v>3.1175095397144243E-3</v>
      </c>
      <c r="L112" s="151">
        <f t="shared" si="46"/>
        <v>5.9686124055721981E-3</v>
      </c>
      <c r="M112" s="151">
        <f t="shared" si="46"/>
        <v>0.16308124024516998</v>
      </c>
      <c r="N112" s="151">
        <f t="shared" si="46"/>
        <v>0.29345304265232208</v>
      </c>
      <c r="R112" s="313" t="s">
        <v>158</v>
      </c>
      <c r="S112" s="391">
        <f t="shared" si="42"/>
        <v>392.71431392521788</v>
      </c>
      <c r="T112" s="391">
        <f t="shared" si="41"/>
        <v>43.993512369410148</v>
      </c>
      <c r="U112" s="391">
        <f t="shared" si="41"/>
        <v>39.92929330996035</v>
      </c>
      <c r="V112" s="391">
        <f t="shared" si="41"/>
        <v>43.993512369410148</v>
      </c>
      <c r="W112" s="391">
        <f t="shared" si="41"/>
        <v>15.074445925965092</v>
      </c>
      <c r="X112" s="391">
        <f t="shared" si="41"/>
        <v>3.1175095397144243</v>
      </c>
      <c r="Y112" s="391">
        <f t="shared" si="41"/>
        <v>5.9686124055721983</v>
      </c>
      <c r="Z112" s="391">
        <f t="shared" si="41"/>
        <v>163.08124024516999</v>
      </c>
      <c r="AA112" s="391">
        <f t="shared" si="41"/>
        <v>293.4530426523221</v>
      </c>
    </row>
    <row r="113" spans="3:27">
      <c r="C113" s="153"/>
      <c r="D113" s="153" t="s">
        <v>10</v>
      </c>
      <c r="E113" s="313" t="s">
        <v>10</v>
      </c>
      <c r="F113" s="87">
        <f t="shared" si="46"/>
        <v>0.47056008707971952</v>
      </c>
      <c r="G113" s="151">
        <f t="shared" si="46"/>
        <v>4.8208950723083621E-2</v>
      </c>
      <c r="H113" s="151">
        <f t="shared" si="46"/>
        <v>4.2011877159616955E-2</v>
      </c>
      <c r="I113" s="151">
        <f t="shared" si="46"/>
        <v>4.8208950723083621E-2</v>
      </c>
      <c r="J113" s="151">
        <f t="shared" si="46"/>
        <v>4.2023302162180753E-2</v>
      </c>
      <c r="K113" s="151">
        <f t="shared" si="46"/>
        <v>4.6966107596827684E-2</v>
      </c>
      <c r="L113" s="151">
        <f t="shared" si="46"/>
        <v>7.4341271667182046E-2</v>
      </c>
      <c r="M113" s="151">
        <f t="shared" si="46"/>
        <v>6.1500404363478402E-2</v>
      </c>
      <c r="N113" s="151">
        <f t="shared" si="46"/>
        <v>9.5391810355102316E-2</v>
      </c>
      <c r="R113" s="313" t="s">
        <v>10</v>
      </c>
      <c r="S113" s="391">
        <f t="shared" si="42"/>
        <v>470.56008707971955</v>
      </c>
      <c r="T113" s="391">
        <f t="shared" ref="T113:T115" si="47">G113*$S$94</f>
        <v>48.208950723083618</v>
      </c>
      <c r="U113" s="391">
        <f t="shared" ref="U113:U115" si="48">H113*$S$94</f>
        <v>42.011877159616958</v>
      </c>
      <c r="V113" s="391">
        <f t="shared" ref="V113:V115" si="49">I113*$S$94</f>
        <v>48.208950723083618</v>
      </c>
      <c r="W113" s="391">
        <f t="shared" ref="W113:W115" si="50">J113*$S$94</f>
        <v>42.023302162180755</v>
      </c>
      <c r="X113" s="391">
        <f t="shared" ref="X113:X115" si="51">K113*$S$94</f>
        <v>46.966107596827683</v>
      </c>
      <c r="Y113" s="391">
        <f t="shared" ref="Y113:Y115" si="52">L113*$S$94</f>
        <v>74.341271667182042</v>
      </c>
      <c r="Z113" s="391">
        <f t="shared" ref="Z113:Z115" si="53">M113*$S$94</f>
        <v>61.500404363478403</v>
      </c>
      <c r="AA113" s="391">
        <f t="shared" ref="AA113:AA115" si="54">N113*$S$94</f>
        <v>95.391810355102322</v>
      </c>
    </row>
    <row r="114" spans="3:27">
      <c r="C114" s="153"/>
      <c r="D114" s="153" t="s">
        <v>9</v>
      </c>
      <c r="E114" s="313" t="s">
        <v>9</v>
      </c>
      <c r="F114" s="87">
        <f t="shared" si="46"/>
        <v>0.52565214402956928</v>
      </c>
      <c r="G114" s="151">
        <f t="shared" si="46"/>
        <v>4.6062227527063085E-2</v>
      </c>
      <c r="H114" s="151">
        <f t="shared" si="46"/>
        <v>1.7938248338365562E-2</v>
      </c>
      <c r="I114" s="151">
        <f t="shared" si="46"/>
        <v>4.6062227527063085E-2</v>
      </c>
      <c r="J114" s="151">
        <f t="shared" si="46"/>
        <v>2.3967008855673665E-2</v>
      </c>
      <c r="K114" s="151">
        <f t="shared" si="46"/>
        <v>4.4273006925238542E-2</v>
      </c>
      <c r="L114" s="151">
        <f t="shared" si="46"/>
        <v>3.7696737593769132E-2</v>
      </c>
      <c r="M114" s="151">
        <f t="shared" si="46"/>
        <v>0.10396151085836097</v>
      </c>
      <c r="N114" s="151">
        <f t="shared" si="46"/>
        <v>2.4234401505886211E-2</v>
      </c>
      <c r="R114" s="313" t="s">
        <v>9</v>
      </c>
      <c r="S114" s="391">
        <f t="shared" si="42"/>
        <v>525.65214402956929</v>
      </c>
      <c r="T114" s="391">
        <f t="shared" si="47"/>
        <v>46.062227527063087</v>
      </c>
      <c r="U114" s="391">
        <f t="shared" si="48"/>
        <v>17.938248338365561</v>
      </c>
      <c r="V114" s="391">
        <f t="shared" si="49"/>
        <v>46.062227527063087</v>
      </c>
      <c r="W114" s="391">
        <f t="shared" si="50"/>
        <v>23.967008855673665</v>
      </c>
      <c r="X114" s="391">
        <f t="shared" si="51"/>
        <v>44.273006925238541</v>
      </c>
      <c r="Y114" s="391">
        <f t="shared" si="52"/>
        <v>37.696737593769129</v>
      </c>
      <c r="Z114" s="391">
        <f t="shared" si="53"/>
        <v>103.96151085836097</v>
      </c>
      <c r="AA114" s="391">
        <f t="shared" si="54"/>
        <v>24.234401505886211</v>
      </c>
    </row>
    <row r="115" spans="3:27">
      <c r="C115" s="153"/>
      <c r="D115" s="153" t="s">
        <v>62</v>
      </c>
      <c r="E115" s="313" t="s">
        <v>379</v>
      </c>
      <c r="F115" s="87">
        <f t="shared" si="46"/>
        <v>0.5636742672009093</v>
      </c>
      <c r="G115" s="151">
        <f t="shared" si="46"/>
        <v>3.5263961113008647E-2</v>
      </c>
      <c r="H115" s="151">
        <f t="shared" si="46"/>
        <v>2.2025375679247835E-2</v>
      </c>
      <c r="I115" s="151">
        <f t="shared" si="46"/>
        <v>3.5263961113008647E-2</v>
      </c>
      <c r="J115" s="151">
        <f t="shared" si="46"/>
        <v>2.0664445597910894E-2</v>
      </c>
      <c r="K115" s="151">
        <f t="shared" si="46"/>
        <v>5.9754842545690155E-2</v>
      </c>
      <c r="L115" s="151">
        <f t="shared" si="46"/>
        <v>3.8157882261154623E-2</v>
      </c>
      <c r="M115" s="151">
        <f t="shared" si="46"/>
        <v>6.1892802048558945E-2</v>
      </c>
      <c r="N115" s="151">
        <f t="shared" si="46"/>
        <v>5.5802009995829981E-2</v>
      </c>
      <c r="R115" s="313" t="s">
        <v>379</v>
      </c>
      <c r="S115" s="391">
        <f t="shared" si="42"/>
        <v>563.6742672009093</v>
      </c>
      <c r="T115" s="391">
        <f t="shared" si="47"/>
        <v>35.263961113008648</v>
      </c>
      <c r="U115" s="391">
        <f t="shared" si="48"/>
        <v>22.025375679247833</v>
      </c>
      <c r="V115" s="391">
        <f t="shared" si="49"/>
        <v>35.263961113008648</v>
      </c>
      <c r="W115" s="391">
        <f t="shared" si="50"/>
        <v>20.664445597910895</v>
      </c>
      <c r="X115" s="391">
        <f t="shared" si="51"/>
        <v>59.754842545690153</v>
      </c>
      <c r="Y115" s="391">
        <f t="shared" si="52"/>
        <v>38.157882261154626</v>
      </c>
      <c r="Z115" s="391">
        <f t="shared" si="53"/>
        <v>61.892802048558949</v>
      </c>
      <c r="AA115" s="391">
        <f t="shared" si="54"/>
        <v>55.802009995829984</v>
      </c>
    </row>
    <row r="116" spans="3:27">
      <c r="F116" s="87"/>
    </row>
  </sheetData>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sheetPr codeName="Sheet1"/>
  <dimension ref="A1:BG223"/>
  <sheetViews>
    <sheetView topLeftCell="B1" zoomScale="90" zoomScaleNormal="90" workbookViewId="0">
      <selection activeCell="D15" sqref="D15"/>
    </sheetView>
  </sheetViews>
  <sheetFormatPr defaultRowHeight="12.75"/>
  <cols>
    <col min="1" max="1" width="23" customWidth="1"/>
    <col min="2" max="2" width="37.28515625" customWidth="1"/>
    <col min="3" max="3" width="15.85546875" customWidth="1"/>
    <col min="4" max="4" width="10" bestFit="1" customWidth="1"/>
    <col min="5" max="5" width="14" customWidth="1"/>
    <col min="7" max="7" width="10" customWidth="1"/>
    <col min="8" max="8" width="10.85546875" customWidth="1"/>
    <col min="9" max="9" width="9.85546875" customWidth="1"/>
    <col min="10" max="10" width="7.28515625" customWidth="1"/>
    <col min="11" max="11" width="10.7109375" customWidth="1"/>
    <col min="13" max="13" width="10.7109375" customWidth="1"/>
    <col min="14" max="14" width="9.7109375" customWidth="1"/>
    <col min="15" max="15" width="8.7109375" customWidth="1"/>
    <col min="16" max="16" width="9.7109375" customWidth="1"/>
    <col min="18" max="18" width="11.5703125" bestFit="1" customWidth="1"/>
    <col min="19" max="20" width="10.28515625" customWidth="1"/>
    <col min="23" max="23" width="11.42578125" customWidth="1"/>
    <col min="24" max="24" width="11.7109375" bestFit="1" customWidth="1"/>
    <col min="25" max="25" width="13" bestFit="1" customWidth="1"/>
    <col min="27" max="27" width="11.140625" customWidth="1"/>
    <col min="28" max="28" width="16.28515625" customWidth="1"/>
    <col min="29" max="29" width="16.85546875" customWidth="1"/>
    <col min="33" max="33" width="17.140625" customWidth="1"/>
    <col min="37" max="37" width="15.85546875" customWidth="1"/>
    <col min="38" max="38" width="16.28515625" customWidth="1"/>
    <col min="39" max="39" width="11" customWidth="1"/>
    <col min="42" max="42" width="13.42578125" customWidth="1"/>
    <col min="44" max="44" width="11.140625" customWidth="1"/>
    <col min="48" max="48" width="29.140625" customWidth="1"/>
    <col min="49" max="59" width="14" customWidth="1"/>
  </cols>
  <sheetData>
    <row r="1" spans="1:59">
      <c r="A1" s="323" t="s">
        <v>410</v>
      </c>
      <c r="B1" s="322"/>
      <c r="C1" s="322"/>
    </row>
    <row r="4" spans="1:59">
      <c r="A4" s="1"/>
      <c r="B4" s="1"/>
      <c r="C4" s="1"/>
      <c r="D4" s="1"/>
      <c r="E4" s="1"/>
      <c r="F4" s="1"/>
      <c r="G4" s="1"/>
      <c r="H4" s="1"/>
      <c r="I4" s="1"/>
      <c r="J4" s="1"/>
      <c r="K4" s="1"/>
      <c r="L4" s="1"/>
      <c r="M4" s="1"/>
      <c r="N4" s="1"/>
      <c r="O4" s="1"/>
      <c r="P4" s="1"/>
      <c r="Q4" s="1"/>
      <c r="R4" s="1"/>
      <c r="S4" s="1"/>
      <c r="T4" s="1"/>
      <c r="U4" s="1"/>
    </row>
    <row r="5" spans="1:59">
      <c r="A5" s="1"/>
      <c r="B5" s="1"/>
      <c r="C5" s="1"/>
      <c r="D5" s="544" t="s">
        <v>31</v>
      </c>
      <c r="E5" s="544"/>
      <c r="F5" s="544"/>
      <c r="G5" s="544" t="s">
        <v>30</v>
      </c>
      <c r="H5" s="544"/>
      <c r="I5" s="544"/>
      <c r="J5" s="544"/>
      <c r="K5" s="545" t="s">
        <v>29</v>
      </c>
      <c r="L5" s="546"/>
      <c r="M5" s="9" t="s">
        <v>16</v>
      </c>
      <c r="N5" s="545" t="s">
        <v>28</v>
      </c>
      <c r="O5" s="546"/>
      <c r="P5" s="9" t="s">
        <v>14</v>
      </c>
      <c r="Q5" s="9" t="s">
        <v>13</v>
      </c>
      <c r="R5" s="544" t="s">
        <v>27</v>
      </c>
      <c r="S5" s="544"/>
      <c r="T5" s="9" t="s">
        <v>10</v>
      </c>
      <c r="U5" s="9" t="s">
        <v>9</v>
      </c>
      <c r="W5" s="133" t="s">
        <v>8</v>
      </c>
      <c r="AB5" t="s">
        <v>297</v>
      </c>
      <c r="AG5" s="83" t="s">
        <v>235</v>
      </c>
      <c r="AH5" s="83" t="s">
        <v>235</v>
      </c>
      <c r="AI5" s="83" t="s">
        <v>235</v>
      </c>
      <c r="AJ5" s="83" t="s">
        <v>235</v>
      </c>
      <c r="AK5" s="83" t="s">
        <v>235</v>
      </c>
      <c r="AP5" s="83" t="s">
        <v>235</v>
      </c>
      <c r="AQ5" s="83" t="s">
        <v>235</v>
      </c>
      <c r="AR5" s="83" t="s">
        <v>235</v>
      </c>
      <c r="AV5" t="s">
        <v>626</v>
      </c>
    </row>
    <row r="6" spans="1:59" ht="51.75">
      <c r="A6" s="9" t="s">
        <v>705</v>
      </c>
      <c r="B6" s="9" t="s">
        <v>25</v>
      </c>
      <c r="C6" s="9" t="s">
        <v>26</v>
      </c>
      <c r="D6" s="9" t="s">
        <v>23</v>
      </c>
      <c r="E6" s="9" t="s">
        <v>22</v>
      </c>
      <c r="F6" s="9" t="s">
        <v>21</v>
      </c>
      <c r="G6" s="11" t="s">
        <v>375</v>
      </c>
      <c r="H6" s="11" t="s">
        <v>376</v>
      </c>
      <c r="I6" s="11" t="s">
        <v>377</v>
      </c>
      <c r="J6" s="11" t="s">
        <v>378</v>
      </c>
      <c r="K6" s="9" t="s">
        <v>73</v>
      </c>
      <c r="L6" s="9" t="s">
        <v>17</v>
      </c>
      <c r="M6" s="9" t="s">
        <v>16</v>
      </c>
      <c r="N6" s="9" t="s">
        <v>15</v>
      </c>
      <c r="O6" s="9" t="s">
        <v>54</v>
      </c>
      <c r="P6" s="9" t="s">
        <v>14</v>
      </c>
      <c r="Q6" s="9" t="s">
        <v>13</v>
      </c>
      <c r="R6" s="9" t="s">
        <v>12</v>
      </c>
      <c r="S6" s="9" t="s">
        <v>158</v>
      </c>
      <c r="T6" s="10" t="s">
        <v>10</v>
      </c>
      <c r="U6" s="9" t="s">
        <v>9</v>
      </c>
      <c r="W6" s="11" t="s">
        <v>180</v>
      </c>
      <c r="AB6" s="60" t="s">
        <v>59</v>
      </c>
      <c r="AC6" s="60" t="s">
        <v>296</v>
      </c>
      <c r="AD6" s="60"/>
      <c r="AG6" s="76"/>
      <c r="AH6" s="78" t="s">
        <v>6</v>
      </c>
      <c r="AI6" s="78" t="s">
        <v>5</v>
      </c>
      <c r="AJ6" s="78" t="s">
        <v>4</v>
      </c>
      <c r="AK6" s="78" t="s">
        <v>2</v>
      </c>
      <c r="AL6" s="78" t="s">
        <v>181</v>
      </c>
      <c r="AM6" s="78" t="s">
        <v>230</v>
      </c>
      <c r="AN6" s="78" t="s">
        <v>182</v>
      </c>
      <c r="AP6" s="76"/>
      <c r="AQ6" s="78" t="s">
        <v>6</v>
      </c>
      <c r="AR6" s="78" t="s">
        <v>5</v>
      </c>
      <c r="AV6" s="311" t="s">
        <v>59</v>
      </c>
      <c r="AW6" s="311" t="s">
        <v>31</v>
      </c>
      <c r="AX6" s="311" t="s">
        <v>72</v>
      </c>
      <c r="AY6" s="311" t="s">
        <v>73</v>
      </c>
      <c r="AZ6" s="311" t="s">
        <v>16</v>
      </c>
      <c r="BA6" s="311" t="s">
        <v>28</v>
      </c>
      <c r="BB6" s="311" t="s">
        <v>14</v>
      </c>
      <c r="BC6" s="311" t="s">
        <v>13</v>
      </c>
      <c r="BD6" s="311" t="s">
        <v>158</v>
      </c>
      <c r="BE6" s="311" t="s">
        <v>10</v>
      </c>
      <c r="BF6" s="311" t="s">
        <v>9</v>
      </c>
      <c r="BG6" s="311" t="s">
        <v>62</v>
      </c>
    </row>
    <row r="7" spans="1:59" s="138" customFormat="1" ht="15">
      <c r="B7" s="136" t="s">
        <v>6</v>
      </c>
      <c r="C7" s="486" t="s">
        <v>7</v>
      </c>
      <c r="D7" s="5">
        <f ca="1">VLOOKUP($C7,[1]!V_PRE2013,MATCH(D$6,[1]!BLDGTYPE,0),FALSE)</f>
        <v>3300</v>
      </c>
      <c r="E7" s="5">
        <f ca="1">VLOOKUP($C7,[1]!V_PRE2013,MATCH(E$6,[1]!BLDGTYPE,0),FALSE)</f>
        <v>2800</v>
      </c>
      <c r="F7" s="5">
        <f ca="1">VLOOKUP($C7,[1]!V_PRE2013,MATCH(F$6,[1]!BLDGTYPE,0),FALSE)</f>
        <v>2600</v>
      </c>
      <c r="G7" s="5">
        <f ca="1">VLOOKUP($C7,[1]!V_PRE2013,MATCH(G$6,[1]!BLDGTYPE,0),FALSE)</f>
        <v>6200</v>
      </c>
      <c r="H7" s="5">
        <f ca="1">VLOOKUP($C7,[1]!V_PRE2013,MATCH(H$6,[1]!BLDGTYPE,0),FALSE)</f>
        <v>3800</v>
      </c>
      <c r="I7" s="5">
        <f ca="1">VLOOKUP($C7,[1]!V_PRE2013,MATCH(I$6,[1]!BLDGTYPE,0),FALSE)</f>
        <v>3800</v>
      </c>
      <c r="J7" s="5">
        <f ca="1">VLOOKUP($C7,[1]!V_PRE2013,MATCH(J$6,[1]!BLDGTYPE,0),FALSE)</f>
        <v>2800</v>
      </c>
      <c r="K7" s="5">
        <f ca="1">VLOOKUP($C7,[1]!V_PRE2013,MATCH(K$6,[1]!BLDGTYPE,0),FALSE)</f>
        <v>2700</v>
      </c>
      <c r="L7" s="5">
        <f ca="1">VLOOKUP($C7,[1]!V_PRE2013,MATCH(L$6,[1]!BLDGTYPE,0),FALSE)</f>
        <v>3600</v>
      </c>
      <c r="M7" s="5">
        <f ca="1">VLOOKUP($C7,[1]!V_PRE2013,MATCH(M$6,[1]!BLDGTYPE,0),FALSE)</f>
        <v>2700</v>
      </c>
      <c r="N7" s="5">
        <f ca="1">VLOOKUP($C7,[1]!V_PRE2013,MATCH(N$6,[1]!BLDGTYPE,0),FALSE)</f>
        <v>7300</v>
      </c>
      <c r="O7" s="5">
        <f ca="1">VLOOKUP($C7,[1]!V_PRE2013,MATCH(O$6,[1]!BLDGTYPE,0),FALSE)</f>
        <v>6800</v>
      </c>
      <c r="P7" s="5">
        <f ca="1">VLOOKUP($C7,[1]!V_PRE2013,MATCH(P$6,[1]!BLDGTYPE,0),FALSE)</f>
        <v>5400</v>
      </c>
      <c r="Q7" s="5">
        <f ca="1">VLOOKUP($C7,[1]!V_PRE2013,MATCH(Q$6,[1]!BLDGTYPE,0),FALSE)</f>
        <v>3000</v>
      </c>
      <c r="R7" s="5">
        <f ca="1">VLOOKUP($C7,[1]!V_PRE2013,MATCH(R$6,[1]!BLDGTYPE,0),FALSE)</f>
        <v>6400</v>
      </c>
      <c r="S7" s="5">
        <f ca="1">VLOOKUP($C7,[1]!V_PRE2013,MATCH(S$6,[1]!BLDGTYPE,0),FALSE)</f>
        <v>5700</v>
      </c>
      <c r="T7" s="5">
        <f ca="1">VLOOKUP($C7,[1]!V_PRE2013,MATCH(T$6,[1]!BLDGTYPE,0),FALSE)</f>
        <v>3000</v>
      </c>
      <c r="U7" s="5">
        <f ca="1">VLOOKUP($C7,[1]!V_PRE2013,MATCH(U$6,[1]!BLDGTYPE,0),FALSE)</f>
        <v>4100</v>
      </c>
      <c r="W7" s="139">
        <f ca="1">SUMPRODUCT(D7:U7,$D$34:$U$34)/SUM($D$34:$U$34)</f>
        <v>3625.7987458942966</v>
      </c>
      <c r="X7" s="135"/>
      <c r="AB7" s="138" t="s">
        <v>10</v>
      </c>
      <c r="AC7" s="139">
        <v>368872051.45900011</v>
      </c>
      <c r="AD7" s="161">
        <f>AC7/1000000</f>
        <v>368.87205145900009</v>
      </c>
      <c r="AG7" s="140" t="s">
        <v>23</v>
      </c>
      <c r="AH7" s="141">
        <v>3300</v>
      </c>
      <c r="AI7" s="147">
        <v>0.86</v>
      </c>
      <c r="AJ7" s="147">
        <v>0.67</v>
      </c>
      <c r="AK7" s="142">
        <v>0.65</v>
      </c>
      <c r="AL7" s="148">
        <f>AI7*AH7/1000</f>
        <v>2.8380000000000001</v>
      </c>
      <c r="AN7" s="142">
        <v>0.6</v>
      </c>
      <c r="AP7" s="140" t="s">
        <v>23</v>
      </c>
      <c r="AQ7" s="141">
        <v>3300</v>
      </c>
      <c r="AR7" s="147">
        <v>0.86</v>
      </c>
      <c r="AV7" s="287" t="s">
        <v>156</v>
      </c>
      <c r="AW7"/>
      <c r="AX7"/>
      <c r="AY7"/>
      <c r="AZ7"/>
      <c r="BA7"/>
      <c r="BB7"/>
      <c r="BC7"/>
      <c r="BD7"/>
      <c r="BE7"/>
      <c r="BF7"/>
      <c r="BG7"/>
    </row>
    <row r="8" spans="1:59" s="138" customFormat="1" ht="15">
      <c r="B8" s="136" t="s">
        <v>707</v>
      </c>
      <c r="C8" s="486" t="s">
        <v>706</v>
      </c>
      <c r="D8" s="5">
        <f ca="1">VLOOKUP($C8,[1]!V_PRE2013,MATCH(D$6,[1]!BLDGTYPE,0),FALSE)</f>
        <v>1</v>
      </c>
      <c r="E8" s="5">
        <f ca="1">VLOOKUP($C8,[1]!V_PRE2013,MATCH(E$6,[1]!BLDGTYPE,0),FALSE)</f>
        <v>1</v>
      </c>
      <c r="F8" s="5">
        <f ca="1">VLOOKUP($C8,[1]!V_PRE2013,MATCH(F$6,[1]!BLDGTYPE,0),FALSE)</f>
        <v>1</v>
      </c>
      <c r="G8" s="5">
        <f ca="1">VLOOKUP($C8,[1]!V_PRE2013,MATCH(G$6,[1]!BLDGTYPE,0),FALSE)</f>
        <v>1</v>
      </c>
      <c r="H8" s="5">
        <f ca="1">VLOOKUP($C8,[1]!V_PRE2013,MATCH(H$6,[1]!BLDGTYPE,0),FALSE)</f>
        <v>1</v>
      </c>
      <c r="I8" s="5">
        <f ca="1">VLOOKUP($C8,[1]!V_PRE2013,MATCH(I$6,[1]!BLDGTYPE,0),FALSE)</f>
        <v>1</v>
      </c>
      <c r="J8" s="5">
        <f ca="1">VLOOKUP($C8,[1]!V_PRE2013,MATCH(J$6,[1]!BLDGTYPE,0),FALSE)</f>
        <v>1</v>
      </c>
      <c r="K8" s="5">
        <f ca="1">VLOOKUP($C8,[1]!V_PRE2013,MATCH(K$6,[1]!BLDGTYPE,0),FALSE)</f>
        <v>1</v>
      </c>
      <c r="L8" s="5">
        <f ca="1">VLOOKUP($C8,[1]!V_PRE2013,MATCH(L$6,[1]!BLDGTYPE,0),FALSE)</f>
        <v>1</v>
      </c>
      <c r="M8" s="5">
        <f ca="1">VLOOKUP($C8,[1]!V_PRE2013,MATCH(M$6,[1]!BLDGTYPE,0),FALSE)</f>
        <v>1</v>
      </c>
      <c r="N8" s="5">
        <f ca="1">VLOOKUP($C8,[1]!V_PRE2013,MATCH(N$6,[1]!BLDGTYPE,0),FALSE)</f>
        <v>1</v>
      </c>
      <c r="O8" s="5">
        <f ca="1">VLOOKUP($C8,[1]!V_PRE2013,MATCH(O$6,[1]!BLDGTYPE,0),FALSE)</f>
        <v>1</v>
      </c>
      <c r="P8" s="5">
        <f ca="1">VLOOKUP($C8,[1]!V_PRE2013,MATCH(P$6,[1]!BLDGTYPE,0),FALSE)</f>
        <v>1</v>
      </c>
      <c r="Q8" s="5">
        <f ca="1">VLOOKUP($C8,[1]!V_PRE2013,MATCH(Q$6,[1]!BLDGTYPE,0),FALSE)</f>
        <v>1</v>
      </c>
      <c r="R8" s="5">
        <f ca="1">VLOOKUP($C8,[1]!V_PRE2013,MATCH(R$6,[1]!BLDGTYPE,0),FALSE)</f>
        <v>1</v>
      </c>
      <c r="S8" s="5">
        <f ca="1">VLOOKUP($C8,[1]!V_PRE2013,MATCH(S$6,[1]!BLDGTYPE,0),FALSE)</f>
        <v>1</v>
      </c>
      <c r="T8" s="5">
        <f ca="1">VLOOKUP($C8,[1]!V_PRE2013,MATCH(T$6,[1]!BLDGTYPE,0),FALSE)</f>
        <v>1</v>
      </c>
      <c r="U8" s="5">
        <f ca="1">VLOOKUP($C8,[1]!V_PRE2013,MATCH(U$6,[1]!BLDGTYPE,0),FALSE)</f>
        <v>1</v>
      </c>
      <c r="W8" s="139"/>
      <c r="X8" s="135"/>
      <c r="AC8" s="139"/>
      <c r="AD8" s="161"/>
      <c r="AG8" s="140"/>
      <c r="AH8" s="141"/>
      <c r="AI8" s="147"/>
      <c r="AJ8" s="147"/>
      <c r="AK8" s="142"/>
      <c r="AL8" s="148"/>
      <c r="AN8" s="142"/>
      <c r="AP8" s="140"/>
      <c r="AQ8" s="141"/>
      <c r="AR8" s="147"/>
      <c r="AV8" s="503"/>
      <c r="AW8"/>
      <c r="AX8"/>
      <c r="AY8"/>
      <c r="AZ8"/>
      <c r="BA8"/>
      <c r="BB8"/>
      <c r="BC8"/>
      <c r="BD8"/>
      <c r="BE8"/>
      <c r="BF8"/>
      <c r="BG8"/>
    </row>
    <row r="9" spans="1:59" s="138" customFormat="1">
      <c r="A9" s="136"/>
      <c r="B9" s="135" t="s">
        <v>5</v>
      </c>
      <c r="C9" s="135"/>
      <c r="D9" s="142">
        <v>0.86</v>
      </c>
      <c r="E9" s="143">
        <v>1.1299999999999999</v>
      </c>
      <c r="F9" s="143">
        <v>1.42</v>
      </c>
      <c r="G9" s="143">
        <v>1.2</v>
      </c>
      <c r="H9" s="143">
        <v>1.1000000000000001</v>
      </c>
      <c r="I9" s="143">
        <v>1.24</v>
      </c>
      <c r="J9" s="143">
        <v>1.44</v>
      </c>
      <c r="K9" s="142">
        <v>0.98</v>
      </c>
      <c r="L9" s="144">
        <v>0.98</v>
      </c>
      <c r="M9" s="142">
        <v>0.57999999999999996</v>
      </c>
      <c r="N9" s="142">
        <v>1.1499999999999999</v>
      </c>
      <c r="O9" s="142">
        <v>1.1499999999999999</v>
      </c>
      <c r="P9" s="142">
        <v>1.2</v>
      </c>
      <c r="Q9" s="142">
        <v>0.9</v>
      </c>
      <c r="R9" s="145">
        <v>1.1000000000000001</v>
      </c>
      <c r="S9" s="142">
        <v>0.95</v>
      </c>
      <c r="T9" s="142">
        <v>1</v>
      </c>
      <c r="U9" s="142">
        <v>1</v>
      </c>
      <c r="W9" s="146">
        <f>SUMPRODUCT(D9:U9,$D$34:$U$34)/SUM($D$34:$U$34)</f>
        <v>0.99059420722603775</v>
      </c>
      <c r="AB9" s="138" t="s">
        <v>28</v>
      </c>
      <c r="AC9" s="139">
        <v>77120837.687360033</v>
      </c>
      <c r="AD9" s="161">
        <f t="shared" ref="AD9:AD13" si="0">AC9/1000000</f>
        <v>77.120837687360037</v>
      </c>
      <c r="AG9" s="140" t="s">
        <v>22</v>
      </c>
      <c r="AH9" s="141">
        <v>2800</v>
      </c>
      <c r="AI9" s="149">
        <v>1.1299999999999999</v>
      </c>
      <c r="AJ9" s="147">
        <v>0.9</v>
      </c>
      <c r="AK9" s="142">
        <v>0.75</v>
      </c>
      <c r="AL9" s="148">
        <f t="shared" ref="AL9:AL12" si="1">AI9*AH9/1000</f>
        <v>3.1639999999999997</v>
      </c>
      <c r="AN9" s="142">
        <v>0.6</v>
      </c>
      <c r="AP9" s="140" t="s">
        <v>22</v>
      </c>
      <c r="AQ9" s="141">
        <v>2800</v>
      </c>
      <c r="AR9" s="149">
        <v>1.1299999999999999</v>
      </c>
      <c r="AV9" s="289" t="s">
        <v>156</v>
      </c>
      <c r="AW9" s="75">
        <v>0.8161117510811331</v>
      </c>
      <c r="AX9" s="75">
        <v>0.7317655654507601</v>
      </c>
      <c r="AY9" s="75">
        <v>0.72828162257333751</v>
      </c>
      <c r="AZ9" s="75">
        <v>0.31321857778429552</v>
      </c>
      <c r="BA9" s="75">
        <v>0.84008181303464524</v>
      </c>
      <c r="BB9" s="75">
        <v>0.44131592378582707</v>
      </c>
      <c r="BC9" s="75">
        <v>0.15905154460333354</v>
      </c>
      <c r="BD9" s="75">
        <v>0.4143170607801836</v>
      </c>
      <c r="BE9" s="75">
        <v>0.49644503723503658</v>
      </c>
      <c r="BF9" s="75">
        <v>0.55456764264672209</v>
      </c>
      <c r="BG9" s="75">
        <v>0.59468131754570097</v>
      </c>
    </row>
    <row r="10" spans="1:59" s="138" customFormat="1" ht="15">
      <c r="A10" s="136"/>
      <c r="B10" s="135" t="s">
        <v>4</v>
      </c>
      <c r="C10" s="135"/>
      <c r="D10" s="142">
        <v>0.67</v>
      </c>
      <c r="E10" s="142">
        <v>0.9</v>
      </c>
      <c r="F10" s="142">
        <v>1.1000000000000001</v>
      </c>
      <c r="G10" s="142">
        <v>0.8</v>
      </c>
      <c r="H10" s="142">
        <v>0.7</v>
      </c>
      <c r="I10" s="142">
        <v>0.9</v>
      </c>
      <c r="J10" s="142">
        <v>1.1599999999999999</v>
      </c>
      <c r="K10" s="142">
        <v>0.75</v>
      </c>
      <c r="L10" s="142"/>
      <c r="M10" s="142">
        <v>0.4</v>
      </c>
      <c r="N10" s="142">
        <v>0.98</v>
      </c>
      <c r="O10" s="142">
        <v>0.98</v>
      </c>
      <c r="P10" s="142">
        <v>0.79</v>
      </c>
      <c r="Q10" s="142">
        <v>0.64</v>
      </c>
      <c r="R10" s="142"/>
      <c r="S10" s="142">
        <v>0.75</v>
      </c>
      <c r="T10" s="142">
        <v>0.81</v>
      </c>
      <c r="U10" s="142">
        <v>0.73</v>
      </c>
      <c r="X10" s="142"/>
      <c r="AB10" s="138" t="s">
        <v>12</v>
      </c>
      <c r="AC10" s="139">
        <v>103754034.99999991</v>
      </c>
      <c r="AD10" s="161">
        <f t="shared" si="0"/>
        <v>103.75403499999992</v>
      </c>
      <c r="AG10" s="140" t="s">
        <v>21</v>
      </c>
      <c r="AH10" s="141">
        <v>2600</v>
      </c>
      <c r="AI10" s="149">
        <v>1.42</v>
      </c>
      <c r="AJ10" s="147">
        <v>1.1000000000000001</v>
      </c>
      <c r="AK10" s="142">
        <v>0.8</v>
      </c>
      <c r="AL10" s="148">
        <f t="shared" si="1"/>
        <v>3.6920000000000002</v>
      </c>
      <c r="AN10" s="142">
        <v>0.6</v>
      </c>
      <c r="AP10" s="140" t="s">
        <v>21</v>
      </c>
      <c r="AQ10" s="141">
        <v>2600</v>
      </c>
      <c r="AR10" s="149">
        <v>1.42</v>
      </c>
      <c r="AV10" s="287" t="s">
        <v>157</v>
      </c>
      <c r="AW10"/>
      <c r="AX10"/>
      <c r="AY10"/>
      <c r="AZ10"/>
      <c r="BA10"/>
      <c r="BB10"/>
      <c r="BC10"/>
      <c r="BD10"/>
      <c r="BE10"/>
      <c r="BF10"/>
      <c r="BG10"/>
    </row>
    <row r="11" spans="1:59" s="138" customFormat="1">
      <c r="A11" s="136"/>
      <c r="B11" s="135" t="s">
        <v>3</v>
      </c>
      <c r="C11" s="135"/>
      <c r="D11" s="142">
        <v>1.06</v>
      </c>
      <c r="E11" s="142">
        <v>1.4</v>
      </c>
      <c r="F11" s="142">
        <v>1.8</v>
      </c>
      <c r="G11" s="135">
        <v>1.6</v>
      </c>
      <c r="H11" s="135">
        <v>1.4</v>
      </c>
      <c r="I11" s="135">
        <v>1.5</v>
      </c>
      <c r="J11" s="135">
        <v>1.8</v>
      </c>
      <c r="K11" s="135">
        <v>1.1000000000000001</v>
      </c>
      <c r="L11" s="135"/>
      <c r="M11" s="135">
        <v>0.93</v>
      </c>
      <c r="N11" s="135">
        <v>1.3</v>
      </c>
      <c r="O11" s="135">
        <v>1.3</v>
      </c>
      <c r="P11" s="143">
        <v>1.5</v>
      </c>
      <c r="Q11" s="143">
        <v>1.1000000000000001</v>
      </c>
      <c r="R11" s="135"/>
      <c r="S11" s="142">
        <v>1.3</v>
      </c>
      <c r="T11" s="142">
        <v>1.3</v>
      </c>
      <c r="U11" s="142">
        <v>1.1000000000000001</v>
      </c>
      <c r="AB11" s="138" t="s">
        <v>13</v>
      </c>
      <c r="AC11" s="139">
        <v>171040928.8844001</v>
      </c>
      <c r="AD11" s="161">
        <f t="shared" si="0"/>
        <v>171.0409288844001</v>
      </c>
      <c r="AG11" s="140" t="s">
        <v>50</v>
      </c>
      <c r="AH11" s="141">
        <v>6200</v>
      </c>
      <c r="AI11" s="149">
        <v>1.2</v>
      </c>
      <c r="AJ11" s="147">
        <v>0.8</v>
      </c>
      <c r="AK11" s="142">
        <v>0.8</v>
      </c>
      <c r="AL11" s="148">
        <f t="shared" si="1"/>
        <v>7.44</v>
      </c>
      <c r="AN11" s="142">
        <v>1.2</v>
      </c>
      <c r="AP11" s="140" t="s">
        <v>50</v>
      </c>
      <c r="AQ11" s="141">
        <v>6200</v>
      </c>
      <c r="AR11" s="149">
        <v>1.2</v>
      </c>
      <c r="AV11" s="289" t="s">
        <v>41</v>
      </c>
      <c r="AW11" s="180">
        <v>5.6387144249063513E-2</v>
      </c>
      <c r="AX11" s="180">
        <v>2.1119976102341828E-2</v>
      </c>
      <c r="AY11" s="180">
        <v>2.4242192774748404E-2</v>
      </c>
      <c r="AZ11" s="180">
        <v>9.3532086806910923E-4</v>
      </c>
      <c r="BA11" s="180">
        <v>2.7809191982370225E-3</v>
      </c>
      <c r="BB11" s="180">
        <v>5.7376804036138561E-2</v>
      </c>
      <c r="BC11" s="180">
        <v>6.2784619359283173E-2</v>
      </c>
      <c r="BD11" s="180">
        <v>4.3995759298312467E-2</v>
      </c>
      <c r="BE11" s="180">
        <v>4.8211412951691797E-2</v>
      </c>
      <c r="BF11" s="180">
        <v>4.6064580113723289E-2</v>
      </c>
      <c r="BG11" s="180">
        <v>3.5265762187966468E-2</v>
      </c>
    </row>
    <row r="12" spans="1:59" s="138" customFormat="1">
      <c r="A12" s="136"/>
      <c r="B12" s="135" t="s">
        <v>55</v>
      </c>
      <c r="C12" s="135"/>
      <c r="D12" s="142">
        <v>0.83</v>
      </c>
      <c r="E12" s="143">
        <v>1.1000000000000001</v>
      </c>
      <c r="F12" s="143">
        <v>1.3</v>
      </c>
      <c r="G12" s="142">
        <v>1.2</v>
      </c>
      <c r="H12" s="142">
        <v>1</v>
      </c>
      <c r="I12" s="142">
        <v>1.3</v>
      </c>
      <c r="J12" s="143">
        <v>1.45</v>
      </c>
      <c r="K12" s="142">
        <v>0.97</v>
      </c>
      <c r="L12" s="142">
        <f>L9</f>
        <v>0.98</v>
      </c>
      <c r="M12" s="142">
        <v>0.57999999999999996</v>
      </c>
      <c r="N12" s="142">
        <v>1.1000000000000001</v>
      </c>
      <c r="O12" s="142">
        <v>1.1000000000000001</v>
      </c>
      <c r="P12" s="142">
        <v>1.1000000000000001</v>
      </c>
      <c r="Q12" s="142">
        <v>0.78</v>
      </c>
      <c r="R12" s="142">
        <f>R9</f>
        <v>1.1000000000000001</v>
      </c>
      <c r="S12" s="142">
        <v>0.95</v>
      </c>
      <c r="T12" s="142">
        <v>0.98</v>
      </c>
      <c r="U12" s="142">
        <v>0.87</v>
      </c>
      <c r="X12" s="142"/>
      <c r="AB12" s="138" t="s">
        <v>31</v>
      </c>
      <c r="AC12" s="139">
        <v>734358126.13499999</v>
      </c>
      <c r="AD12" s="161">
        <f t="shared" si="0"/>
        <v>734.35812613500002</v>
      </c>
      <c r="AG12" s="140" t="s">
        <v>51</v>
      </c>
      <c r="AH12" s="141">
        <v>3800</v>
      </c>
      <c r="AI12" s="149">
        <v>1.1000000000000001</v>
      </c>
      <c r="AJ12" s="147">
        <v>0.7</v>
      </c>
      <c r="AK12" s="142">
        <v>0.7</v>
      </c>
      <c r="AL12" s="148">
        <f t="shared" si="1"/>
        <v>4.18</v>
      </c>
      <c r="AN12" s="142">
        <v>1.2</v>
      </c>
      <c r="AP12" s="140" t="s">
        <v>51</v>
      </c>
      <c r="AQ12" s="141">
        <v>3800</v>
      </c>
      <c r="AR12" s="149">
        <v>1.1000000000000001</v>
      </c>
      <c r="AV12" s="289" t="s">
        <v>65</v>
      </c>
      <c r="AW12" s="180">
        <v>1.5476249211548889E-2</v>
      </c>
      <c r="AX12" s="180">
        <v>1.4732316891133494E-2</v>
      </c>
      <c r="AY12" s="180">
        <v>9.585005949011052E-4</v>
      </c>
      <c r="AZ12" s="180">
        <v>2.3870662827930666E-4</v>
      </c>
      <c r="BA12" s="180">
        <v>6.4743380076691891E-4</v>
      </c>
      <c r="BB12" s="180">
        <v>0.16855580070809195</v>
      </c>
      <c r="BC12" s="180">
        <v>7.6346098933332454E-2</v>
      </c>
      <c r="BD12" s="180">
        <v>3.9931332662545664E-2</v>
      </c>
      <c r="BE12" s="180">
        <v>4.2014022878291063E-2</v>
      </c>
      <c r="BF12" s="180">
        <v>1.7939164518194762E-2</v>
      </c>
      <c r="BG12" s="180">
        <v>2.2026500605413824E-2</v>
      </c>
    </row>
    <row r="13" spans="1:59" s="138" customFormat="1" ht="15">
      <c r="A13" s="136"/>
      <c r="B13" s="135" t="s">
        <v>56</v>
      </c>
      <c r="C13" s="135"/>
      <c r="D13" s="150">
        <v>34</v>
      </c>
      <c r="E13" s="150">
        <v>50</v>
      </c>
      <c r="F13" s="150">
        <v>33</v>
      </c>
      <c r="G13" s="150">
        <v>37</v>
      </c>
      <c r="H13" s="150">
        <v>38</v>
      </c>
      <c r="I13" s="150">
        <v>26</v>
      </c>
      <c r="J13" s="150">
        <v>31</v>
      </c>
      <c r="K13" s="150">
        <v>75</v>
      </c>
      <c r="L13" s="150">
        <v>0</v>
      </c>
      <c r="M13" s="150">
        <v>43</v>
      </c>
      <c r="N13" s="150">
        <v>36</v>
      </c>
      <c r="O13" s="150">
        <v>38</v>
      </c>
      <c r="P13" s="150">
        <v>43</v>
      </c>
      <c r="Q13" s="150">
        <v>72</v>
      </c>
      <c r="R13" s="150">
        <v>0</v>
      </c>
      <c r="S13" s="150">
        <v>70</v>
      </c>
      <c r="T13" s="150">
        <v>105</v>
      </c>
      <c r="U13" s="150">
        <v>81</v>
      </c>
      <c r="X13" s="142"/>
      <c r="AB13" s="138" t="s">
        <v>9</v>
      </c>
      <c r="AC13" s="139">
        <v>333434464.10600013</v>
      </c>
      <c r="AD13" s="161">
        <f t="shared" si="0"/>
        <v>333.43446410600012</v>
      </c>
      <c r="AG13" s="140" t="s">
        <v>52</v>
      </c>
      <c r="AH13" s="141">
        <v>3800</v>
      </c>
      <c r="AI13" s="149">
        <v>1.24</v>
      </c>
      <c r="AJ13" s="147">
        <v>0.9</v>
      </c>
      <c r="AK13" s="142">
        <v>0.9</v>
      </c>
      <c r="AL13" s="148">
        <f t="shared" ref="AL13:AL25" si="2">AI13*AH13/1000</f>
        <v>4.7119999999999997</v>
      </c>
      <c r="AN13" s="142">
        <v>1.2</v>
      </c>
      <c r="AP13" s="140" t="s">
        <v>52</v>
      </c>
      <c r="AQ13" s="141">
        <v>3800</v>
      </c>
      <c r="AR13" s="149">
        <v>1.24</v>
      </c>
      <c r="AV13" s="287" t="s">
        <v>154</v>
      </c>
      <c r="AW13"/>
      <c r="AX13"/>
      <c r="AY13"/>
      <c r="AZ13"/>
      <c r="BA13"/>
      <c r="BB13"/>
      <c r="BC13"/>
      <c r="BD13"/>
      <c r="BE13"/>
      <c r="BF13"/>
      <c r="BG13"/>
    </row>
    <row r="14" spans="1:59" s="138" customFormat="1">
      <c r="A14" s="136"/>
      <c r="B14" s="135"/>
      <c r="C14" s="135"/>
      <c r="D14" s="150"/>
      <c r="E14" s="150"/>
      <c r="F14" s="150"/>
      <c r="G14" s="150"/>
      <c r="H14" s="150"/>
      <c r="I14" s="150"/>
      <c r="J14" s="150"/>
      <c r="K14" s="150"/>
      <c r="L14" s="150"/>
      <c r="M14" s="150"/>
      <c r="N14" s="150"/>
      <c r="O14" s="150"/>
      <c r="P14" s="150"/>
      <c r="Q14" s="150"/>
      <c r="R14" s="150"/>
      <c r="S14" s="150"/>
      <c r="T14" s="150"/>
      <c r="U14" s="150"/>
      <c r="X14" s="142"/>
      <c r="AB14" s="138" t="s">
        <v>158</v>
      </c>
      <c r="AC14" s="139">
        <v>125160635.43360004</v>
      </c>
      <c r="AD14" s="161">
        <f t="shared" ref="AD14:AD20" si="3">AC14/1000000</f>
        <v>125.16063543360004</v>
      </c>
      <c r="AG14" s="140" t="s">
        <v>53</v>
      </c>
      <c r="AH14" s="141">
        <v>2800</v>
      </c>
      <c r="AI14" s="149">
        <v>1.44</v>
      </c>
      <c r="AJ14" s="147">
        <v>1.1599999999999999</v>
      </c>
      <c r="AK14" s="142">
        <v>0.9</v>
      </c>
      <c r="AL14" s="148">
        <f t="shared" si="2"/>
        <v>4.032</v>
      </c>
      <c r="AN14" s="142">
        <v>1.2</v>
      </c>
      <c r="AP14" s="140" t="s">
        <v>53</v>
      </c>
      <c r="AQ14" s="141">
        <v>2800</v>
      </c>
      <c r="AR14" s="149">
        <v>1.44</v>
      </c>
      <c r="AV14" s="289" t="s">
        <v>41</v>
      </c>
      <c r="AW14" s="180">
        <v>5.6387144249063513E-2</v>
      </c>
      <c r="AX14" s="180">
        <v>2.1119976102341828E-2</v>
      </c>
      <c r="AY14" s="180">
        <v>2.4242192774748404E-2</v>
      </c>
      <c r="AZ14" s="180">
        <v>9.3532086806910923E-4</v>
      </c>
      <c r="BA14" s="180">
        <v>2.7809191982370225E-3</v>
      </c>
      <c r="BB14" s="180">
        <v>5.7376804036138561E-2</v>
      </c>
      <c r="BC14" s="180">
        <v>6.2784619359283173E-2</v>
      </c>
      <c r="BD14" s="180">
        <v>4.3995759298312467E-2</v>
      </c>
      <c r="BE14" s="180">
        <v>4.8211412951691797E-2</v>
      </c>
      <c r="BF14" s="180">
        <v>4.6064580113723289E-2</v>
      </c>
      <c r="BG14" s="180">
        <v>3.5265762187966468E-2</v>
      </c>
    </row>
    <row r="15" spans="1:59" s="138" customFormat="1">
      <c r="A15" s="136"/>
      <c r="B15" s="135" t="s">
        <v>324</v>
      </c>
      <c r="C15" s="135"/>
      <c r="D15" s="143">
        <f ca="1">D9*D7*D8/1000</f>
        <v>2.8380000000000001</v>
      </c>
      <c r="E15" s="143">
        <f t="shared" ref="E15:U15" ca="1" si="4">E9*E7*E8/1000</f>
        <v>3.1639999999999997</v>
      </c>
      <c r="F15" s="143">
        <f t="shared" ca="1" si="4"/>
        <v>3.6920000000000002</v>
      </c>
      <c r="G15" s="143">
        <f t="shared" ca="1" si="4"/>
        <v>7.44</v>
      </c>
      <c r="H15" s="143">
        <f t="shared" ca="1" si="4"/>
        <v>4.18</v>
      </c>
      <c r="I15" s="143">
        <f t="shared" ca="1" si="4"/>
        <v>4.7119999999999997</v>
      </c>
      <c r="J15" s="143">
        <f t="shared" ca="1" si="4"/>
        <v>4.032</v>
      </c>
      <c r="K15" s="143">
        <f t="shared" ca="1" si="4"/>
        <v>2.6459999999999999</v>
      </c>
      <c r="L15" s="143">
        <f t="shared" ca="1" si="4"/>
        <v>3.528</v>
      </c>
      <c r="M15" s="143">
        <f t="shared" ca="1" si="4"/>
        <v>1.5660000000000001</v>
      </c>
      <c r="N15" s="143">
        <f t="shared" ca="1" si="4"/>
        <v>8.3949999999999996</v>
      </c>
      <c r="O15" s="143">
        <f t="shared" ca="1" si="4"/>
        <v>7.8199999999999994</v>
      </c>
      <c r="P15" s="143">
        <f t="shared" ca="1" si="4"/>
        <v>6.48</v>
      </c>
      <c r="Q15" s="143">
        <f t="shared" ca="1" si="4"/>
        <v>2.7</v>
      </c>
      <c r="R15" s="143">
        <f t="shared" ca="1" si="4"/>
        <v>7.0400000000000009</v>
      </c>
      <c r="S15" s="143">
        <f t="shared" ca="1" si="4"/>
        <v>5.415</v>
      </c>
      <c r="T15" s="143">
        <f t="shared" ca="1" si="4"/>
        <v>3</v>
      </c>
      <c r="U15" s="143">
        <f t="shared" ca="1" si="4"/>
        <v>4.0999999999999996</v>
      </c>
      <c r="W15" s="183">
        <f t="shared" ref="W15:W17" ca="1" si="5">SUMPRODUCT(D15:U15,$D$34:$U$34)/SUM($D$34:$U$34)</f>
        <v>3.6700746491489995</v>
      </c>
      <c r="X15" s="142"/>
      <c r="AB15" s="138" t="s">
        <v>14</v>
      </c>
      <c r="AC15" s="139">
        <v>53036739.08199998</v>
      </c>
      <c r="AD15" s="161">
        <f t="shared" si="3"/>
        <v>53.036739081999983</v>
      </c>
      <c r="AG15" s="76" t="s">
        <v>18</v>
      </c>
      <c r="AH15" s="18">
        <v>2700</v>
      </c>
      <c r="AI15" s="68">
        <v>0.98</v>
      </c>
      <c r="AJ15" s="68">
        <v>0.75</v>
      </c>
      <c r="AK15" s="6">
        <v>0.7</v>
      </c>
      <c r="AL15" s="84">
        <f t="shared" si="2"/>
        <v>2.6459999999999999</v>
      </c>
      <c r="AM15"/>
      <c r="AN15" s="6">
        <v>0.46</v>
      </c>
      <c r="AP15" s="76" t="s">
        <v>18</v>
      </c>
      <c r="AQ15" s="18">
        <v>2700</v>
      </c>
      <c r="AR15" s="68">
        <v>0.98</v>
      </c>
      <c r="AV15" s="289" t="s">
        <v>65</v>
      </c>
      <c r="AW15" s="180">
        <v>4.3961392092479717E-3</v>
      </c>
      <c r="AX15" s="180">
        <v>4.0958103811310258E-2</v>
      </c>
      <c r="AY15" s="180">
        <v>2.0527092968304866E-3</v>
      </c>
      <c r="AZ15" s="180">
        <v>3.8487626411820579E-3</v>
      </c>
      <c r="BA15" s="180">
        <v>4.2072597170787526E-2</v>
      </c>
      <c r="BB15" s="180">
        <v>4.1145174868992121E-2</v>
      </c>
      <c r="BC15" s="180">
        <v>2.2564469856891166E-2</v>
      </c>
      <c r="BD15" s="180">
        <v>1.507521583967312E-2</v>
      </c>
      <c r="BE15" s="180">
        <v>4.2025448464376544E-2</v>
      </c>
      <c r="BF15" s="180">
        <v>2.3968232949000148E-2</v>
      </c>
      <c r="BG15" s="180">
        <v>2.066550101580239E-2</v>
      </c>
    </row>
    <row r="16" spans="1:59" s="138" customFormat="1" ht="15">
      <c r="A16" s="136"/>
      <c r="B16" s="135" t="s">
        <v>325</v>
      </c>
      <c r="C16" s="135"/>
      <c r="D16" s="143">
        <f ca="1">D12*D7*D8/1000</f>
        <v>2.7389999999999999</v>
      </c>
      <c r="E16" s="143">
        <f t="shared" ref="E16:U16" ca="1" si="6">E12*E7*E8/1000</f>
        <v>3.0800000000000005</v>
      </c>
      <c r="F16" s="143">
        <f t="shared" ca="1" si="6"/>
        <v>3.38</v>
      </c>
      <c r="G16" s="143">
        <f t="shared" ca="1" si="6"/>
        <v>7.44</v>
      </c>
      <c r="H16" s="143">
        <f t="shared" ca="1" si="6"/>
        <v>3.8</v>
      </c>
      <c r="I16" s="143">
        <f t="shared" ca="1" si="6"/>
        <v>4.9400000000000004</v>
      </c>
      <c r="J16" s="143">
        <f t="shared" ca="1" si="6"/>
        <v>4.0599999999999996</v>
      </c>
      <c r="K16" s="143">
        <f t="shared" ca="1" si="6"/>
        <v>2.6190000000000002</v>
      </c>
      <c r="L16" s="143">
        <f t="shared" ca="1" si="6"/>
        <v>3.528</v>
      </c>
      <c r="M16" s="143">
        <f t="shared" ca="1" si="6"/>
        <v>1.5660000000000001</v>
      </c>
      <c r="N16" s="143">
        <f t="shared" ca="1" si="6"/>
        <v>8.0300000000000011</v>
      </c>
      <c r="O16" s="143">
        <f t="shared" ca="1" si="6"/>
        <v>7.4800000000000013</v>
      </c>
      <c r="P16" s="143">
        <f t="shared" ca="1" si="6"/>
        <v>5.9400000000000013</v>
      </c>
      <c r="Q16" s="143">
        <f t="shared" ca="1" si="6"/>
        <v>2.34</v>
      </c>
      <c r="R16" s="143">
        <f t="shared" ca="1" si="6"/>
        <v>7.0400000000000009</v>
      </c>
      <c r="S16" s="143">
        <f t="shared" ca="1" si="6"/>
        <v>5.415</v>
      </c>
      <c r="T16" s="143">
        <f t="shared" ca="1" si="6"/>
        <v>2.94</v>
      </c>
      <c r="U16" s="143">
        <f t="shared" ca="1" si="6"/>
        <v>3.5670000000000002</v>
      </c>
      <c r="W16" s="183">
        <f t="shared" ca="1" si="5"/>
        <v>3.5383908629441625</v>
      </c>
      <c r="X16" s="142"/>
      <c r="AB16" t="s">
        <v>72</v>
      </c>
      <c r="AC16" s="56">
        <v>570929487.82300019</v>
      </c>
      <c r="AD16" s="161">
        <f t="shared" si="3"/>
        <v>570.92948782300016</v>
      </c>
      <c r="AG16" s="76" t="s">
        <v>17</v>
      </c>
      <c r="AH16" s="79">
        <v>3600</v>
      </c>
      <c r="AI16" s="80">
        <v>0.98</v>
      </c>
      <c r="AJ16" s="80"/>
      <c r="AK16" s="25">
        <v>0.7</v>
      </c>
      <c r="AL16" s="26">
        <f t="shared" si="2"/>
        <v>3.528</v>
      </c>
      <c r="AM16"/>
      <c r="AN16" s="6">
        <v>0.6</v>
      </c>
      <c r="AP16" s="76" t="s">
        <v>17</v>
      </c>
      <c r="AQ16" s="79">
        <v>3600</v>
      </c>
      <c r="AR16" s="80">
        <v>0.98</v>
      </c>
      <c r="AV16" s="287" t="s">
        <v>155</v>
      </c>
      <c r="AW16"/>
      <c r="AX16"/>
      <c r="AY16"/>
      <c r="AZ16"/>
      <c r="BA16"/>
      <c r="BB16"/>
      <c r="BC16"/>
      <c r="BD16"/>
      <c r="BE16"/>
      <c r="BF16"/>
      <c r="BG16"/>
    </row>
    <row r="17" spans="1:59" s="138" customFormat="1">
      <c r="A17" s="136"/>
      <c r="B17" s="135" t="s">
        <v>332</v>
      </c>
      <c r="C17" s="135"/>
      <c r="D17" s="143">
        <f>$S$176</f>
        <v>17.731805357230428</v>
      </c>
      <c r="E17" s="143">
        <f>S175</f>
        <v>14.371896640653008</v>
      </c>
      <c r="F17" s="143">
        <f>S174</f>
        <v>15.414112631735692</v>
      </c>
      <c r="G17" s="143">
        <f>S190</f>
        <v>17.009833900111737</v>
      </c>
      <c r="H17" s="143">
        <f>S189</f>
        <v>10.171583395569741</v>
      </c>
      <c r="I17" s="143">
        <f>S188</f>
        <v>12.333063850163656</v>
      </c>
      <c r="J17" s="143">
        <f>S187</f>
        <v>12.875436812066214</v>
      </c>
      <c r="K17" s="143">
        <f>$G$125</f>
        <v>9.5809179430278295</v>
      </c>
      <c r="L17" s="143">
        <f>$G$129</f>
        <v>17.2</v>
      </c>
      <c r="M17" s="143">
        <f>G126</f>
        <v>6.0495189796425546</v>
      </c>
      <c r="N17" s="143">
        <f>K163</f>
        <v>53.093603715590476</v>
      </c>
      <c r="O17" s="143">
        <f>$K$162</f>
        <v>78.902144690538918</v>
      </c>
      <c r="P17" s="143">
        <f>G123</f>
        <v>45.794204797954791</v>
      </c>
      <c r="Q17" s="143">
        <f>G119</f>
        <v>14.289973062869727</v>
      </c>
      <c r="R17" s="143">
        <f>G130</f>
        <v>26.4</v>
      </c>
      <c r="S17" s="143">
        <f>G122</f>
        <v>15.252452894286773</v>
      </c>
      <c r="T17" s="143">
        <f>G117</f>
        <v>12.656658263829003</v>
      </c>
      <c r="U17" s="143">
        <f>G121</f>
        <v>12.887541280192671</v>
      </c>
      <c r="W17" s="183">
        <f t="shared" si="5"/>
        <v>14.655204806104527</v>
      </c>
      <c r="X17" s="142"/>
      <c r="AB17" t="s">
        <v>73</v>
      </c>
      <c r="AC17" s="56">
        <v>245353161.73799995</v>
      </c>
      <c r="AD17" s="161">
        <f t="shared" si="3"/>
        <v>245.35316173799995</v>
      </c>
      <c r="AG17" s="76" t="s">
        <v>16</v>
      </c>
      <c r="AH17" s="18">
        <v>2700</v>
      </c>
      <c r="AI17" s="68">
        <v>0.57999999999999996</v>
      </c>
      <c r="AJ17" s="68">
        <v>0.4</v>
      </c>
      <c r="AK17" s="6">
        <v>0.4</v>
      </c>
      <c r="AL17" s="84">
        <f t="shared" si="2"/>
        <v>1.5660000000000001</v>
      </c>
      <c r="AM17"/>
      <c r="AN17" s="6">
        <v>0.36</v>
      </c>
      <c r="AP17" s="76" t="s">
        <v>16</v>
      </c>
      <c r="AQ17" s="18">
        <v>2700</v>
      </c>
      <c r="AR17" s="68">
        <v>0.57999999999999996</v>
      </c>
      <c r="AV17" s="289" t="s">
        <v>156</v>
      </c>
      <c r="AW17" s="180">
        <v>1.3484818856951443E-3</v>
      </c>
      <c r="AX17" s="180">
        <v>0.13894734827953059</v>
      </c>
      <c r="AY17" s="180">
        <v>7.1899740080102192E-2</v>
      </c>
      <c r="AZ17" s="180">
        <v>0.10439444567284528</v>
      </c>
      <c r="BA17" s="180">
        <v>4.6560465151439544E-2</v>
      </c>
      <c r="BB17" s="180">
        <v>0</v>
      </c>
      <c r="BC17" s="180">
        <v>3.7760181329003599E-3</v>
      </c>
      <c r="BD17" s="180">
        <v>3.117668763697934E-3</v>
      </c>
      <c r="BE17" s="180">
        <v>4.6968506348345922E-2</v>
      </c>
      <c r="BF17" s="180">
        <v>4.4275268129072815E-2</v>
      </c>
      <c r="BG17" s="180">
        <v>5.9757894470293088E-2</v>
      </c>
    </row>
    <row r="18" spans="1:59" s="138" customFormat="1">
      <c r="A18" s="136"/>
      <c r="B18" s="135" t="s">
        <v>333</v>
      </c>
      <c r="C18" s="135"/>
      <c r="D18" s="143"/>
      <c r="E18" s="143"/>
      <c r="F18" s="143"/>
      <c r="G18" s="143"/>
      <c r="H18" s="143"/>
      <c r="I18" s="143"/>
      <c r="J18" s="143"/>
      <c r="K18" s="143"/>
      <c r="L18" s="143"/>
      <c r="M18" s="143"/>
      <c r="N18" s="143"/>
      <c r="O18" s="143"/>
      <c r="P18" s="143"/>
      <c r="Q18" s="143"/>
      <c r="R18" s="143"/>
      <c r="S18" s="143"/>
      <c r="T18" s="143"/>
      <c r="U18" s="143"/>
      <c r="W18" s="183"/>
      <c r="X18" s="142"/>
      <c r="AB18" t="s">
        <v>17</v>
      </c>
      <c r="AC18" s="56">
        <v>123989125.99999999</v>
      </c>
      <c r="AD18" s="161">
        <f t="shared" si="3"/>
        <v>123.98912599999998</v>
      </c>
      <c r="AG18" s="76" t="s">
        <v>15</v>
      </c>
      <c r="AH18" s="18">
        <v>7300</v>
      </c>
      <c r="AI18" s="68">
        <v>1.1499999999999999</v>
      </c>
      <c r="AJ18" s="68">
        <v>0.98</v>
      </c>
      <c r="AK18" s="6">
        <v>0.9</v>
      </c>
      <c r="AL18" s="84">
        <f t="shared" si="2"/>
        <v>8.3949999999999996</v>
      </c>
      <c r="AM18"/>
      <c r="AN18" s="6">
        <v>1.1000000000000001</v>
      </c>
      <c r="AP18" s="76" t="s">
        <v>15</v>
      </c>
      <c r="AQ18" s="18">
        <v>7300</v>
      </c>
      <c r="AR18" s="68">
        <v>1.1499999999999999</v>
      </c>
      <c r="AV18" s="289" t="s">
        <v>33</v>
      </c>
      <c r="AW18" s="180">
        <v>1.1389455402095664E-2</v>
      </c>
      <c r="AX18" s="180">
        <v>6.2772300407407569E-2</v>
      </c>
      <c r="AY18" s="180">
        <v>3.5894381806780645E-2</v>
      </c>
      <c r="AZ18" s="180">
        <v>5.1639888409372066E-2</v>
      </c>
      <c r="BA18" s="180">
        <v>1.6105324229536964E-3</v>
      </c>
      <c r="BB18" s="180">
        <v>0</v>
      </c>
      <c r="BC18" s="180">
        <v>7.952760061069262E-4</v>
      </c>
      <c r="BD18" s="180">
        <v>5.9689172470590111E-3</v>
      </c>
      <c r="BE18" s="180">
        <v>7.4345068580475571E-2</v>
      </c>
      <c r="BF18" s="180">
        <v>3.7698662920588037E-2</v>
      </c>
      <c r="BG18" s="180">
        <v>3.8159831140520836E-2</v>
      </c>
    </row>
    <row r="19" spans="1:59" s="138" customFormat="1" ht="15">
      <c r="A19" s="136"/>
      <c r="B19" s="135"/>
      <c r="C19" s="135"/>
      <c r="D19" s="150"/>
      <c r="E19" s="150"/>
      <c r="F19" s="150"/>
      <c r="G19" s="150"/>
      <c r="H19" s="150"/>
      <c r="I19" s="150"/>
      <c r="J19" s="150"/>
      <c r="K19" s="150"/>
      <c r="L19" s="150"/>
      <c r="M19" s="150"/>
      <c r="N19" s="150"/>
      <c r="O19" s="150"/>
      <c r="P19" s="150"/>
      <c r="Q19" s="150"/>
      <c r="R19" s="150"/>
      <c r="S19" s="150"/>
      <c r="T19" s="150"/>
      <c r="U19" s="150"/>
      <c r="X19" s="142"/>
      <c r="AB19" t="s">
        <v>16</v>
      </c>
      <c r="AC19" s="56">
        <v>442224054.61000007</v>
      </c>
      <c r="AD19" s="161">
        <f t="shared" si="3"/>
        <v>442.22405461000005</v>
      </c>
      <c r="AG19" s="76" t="s">
        <v>54</v>
      </c>
      <c r="AH19" s="18">
        <v>6800</v>
      </c>
      <c r="AI19" s="68">
        <v>1.1499999999999999</v>
      </c>
      <c r="AJ19" s="68">
        <v>0.98</v>
      </c>
      <c r="AK19" s="6">
        <v>0.9</v>
      </c>
      <c r="AL19" s="84">
        <f t="shared" si="2"/>
        <v>7.8199999999999994</v>
      </c>
      <c r="AM19"/>
      <c r="AN19" s="6">
        <v>1.1000000000000001</v>
      </c>
      <c r="AP19" s="76" t="s">
        <v>54</v>
      </c>
      <c r="AQ19" s="18">
        <v>6800</v>
      </c>
      <c r="AR19" s="68">
        <v>1.1499999999999999</v>
      </c>
      <c r="AV19" s="287" t="s">
        <v>9</v>
      </c>
      <c r="AW19"/>
      <c r="AX19"/>
      <c r="AY19"/>
      <c r="AZ19"/>
      <c r="BA19"/>
      <c r="BB19"/>
      <c r="BC19"/>
      <c r="BD19"/>
      <c r="BE19"/>
      <c r="BF19"/>
      <c r="BG19"/>
    </row>
    <row r="20" spans="1:59" s="138" customFormat="1">
      <c r="A20" s="136"/>
      <c r="X20" s="142"/>
      <c r="AB20" t="s">
        <v>62</v>
      </c>
      <c r="AC20" s="56">
        <v>3349273647.9583602</v>
      </c>
      <c r="AD20" s="161">
        <f t="shared" si="3"/>
        <v>3349.27364795836</v>
      </c>
      <c r="AG20" s="76" t="s">
        <v>14</v>
      </c>
      <c r="AH20" s="18">
        <v>5400</v>
      </c>
      <c r="AI20" s="68">
        <v>1.2</v>
      </c>
      <c r="AJ20" s="68">
        <v>0.79</v>
      </c>
      <c r="AK20" s="6">
        <v>0.8</v>
      </c>
      <c r="AL20" s="84">
        <f t="shared" si="2"/>
        <v>6.48</v>
      </c>
      <c r="AM20"/>
      <c r="AN20" s="6">
        <v>1.9</v>
      </c>
      <c r="AP20" s="76" t="s">
        <v>14</v>
      </c>
      <c r="AQ20" s="18">
        <v>5400</v>
      </c>
      <c r="AR20" s="68">
        <v>1.2</v>
      </c>
      <c r="AV20" s="289" t="s">
        <v>41</v>
      </c>
      <c r="AW20" s="180">
        <v>4.0611369717074505E-2</v>
      </c>
      <c r="AX20" s="180">
        <v>1.5161959007893959E-2</v>
      </c>
      <c r="AY20" s="180">
        <v>3.0839717210449251E-2</v>
      </c>
      <c r="AZ20" s="180">
        <v>2.4027223175339434E-2</v>
      </c>
      <c r="BA20" s="180">
        <v>6.1490440726453419E-2</v>
      </c>
      <c r="BB20" s="180">
        <v>0.11729383538528076</v>
      </c>
      <c r="BC20" s="180">
        <v>0.2888128759310975</v>
      </c>
      <c r="BD20" s="180">
        <v>0.16308956947219455</v>
      </c>
      <c r="BE20" s="180">
        <v>6.1503545441074309E-2</v>
      </c>
      <c r="BF20" s="180">
        <v>0.10396682059861347</v>
      </c>
      <c r="BG20" s="180">
        <v>6.1895963167512141E-2</v>
      </c>
    </row>
    <row r="21" spans="1:59">
      <c r="A21" s="1"/>
      <c r="B21" s="117" t="s">
        <v>2</v>
      </c>
      <c r="C21" s="117"/>
      <c r="D21" s="325">
        <f>'Post 2014'!D17</f>
        <v>0.5</v>
      </c>
      <c r="E21" s="325">
        <f>'Post 2014'!E17</f>
        <v>0.5</v>
      </c>
      <c r="F21" s="325">
        <f>'Post 2014'!F17</f>
        <v>0.7</v>
      </c>
      <c r="G21" s="325">
        <f>'Post 2014'!G17</f>
        <v>0.8</v>
      </c>
      <c r="H21" s="325">
        <v>0.8</v>
      </c>
      <c r="I21" s="325">
        <f>'Post 2014'!I17</f>
        <v>0.9</v>
      </c>
      <c r="J21" s="325">
        <f>'Post 2014'!J17</f>
        <v>0.9</v>
      </c>
      <c r="K21" s="325">
        <f>'Post 2014'!K17</f>
        <v>0.7</v>
      </c>
      <c r="L21" s="325">
        <f>'Post 2014'!L17</f>
        <v>0.7</v>
      </c>
      <c r="M21" s="325">
        <f>'Post 2014'!M17</f>
        <v>0.4</v>
      </c>
      <c r="N21" s="325">
        <f>'Post 2014'!N17</f>
        <v>0.9</v>
      </c>
      <c r="O21" s="325">
        <f>'Post 2014'!O17</f>
        <v>0.9</v>
      </c>
      <c r="P21" s="325">
        <f>'Post 2014'!P17</f>
        <v>0.7</v>
      </c>
      <c r="Q21" s="325">
        <f>'Post 2014'!Q17</f>
        <v>0.65</v>
      </c>
      <c r="R21" s="325">
        <f>'Post 2014'!R17</f>
        <v>0.85</v>
      </c>
      <c r="S21" s="325">
        <f>'Post 2014'!S17</f>
        <v>0.7</v>
      </c>
      <c r="T21" s="325">
        <f>'Post 2014'!T17</f>
        <v>0.8</v>
      </c>
      <c r="U21" s="325">
        <f>'Post 2014'!U17</f>
        <v>0.7</v>
      </c>
      <c r="W21" s="134">
        <f>SUMPRODUCT(D21:U21,$D$34:$U$34)/SUM($D$34:$U$34)</f>
        <v>0.66427291728874294</v>
      </c>
      <c r="X21" s="6"/>
      <c r="AG21" s="76" t="s">
        <v>13</v>
      </c>
      <c r="AH21" s="18">
        <v>3000</v>
      </c>
      <c r="AI21" s="68">
        <v>0.9</v>
      </c>
      <c r="AJ21" s="68">
        <v>0.64</v>
      </c>
      <c r="AK21" s="6">
        <v>0.65</v>
      </c>
      <c r="AL21" s="84">
        <f t="shared" si="2"/>
        <v>2.7</v>
      </c>
      <c r="AN21" s="6">
        <v>0.44</v>
      </c>
      <c r="AP21" s="76" t="s">
        <v>13</v>
      </c>
      <c r="AQ21" s="18">
        <v>3000</v>
      </c>
      <c r="AR21" s="68">
        <v>0.9</v>
      </c>
      <c r="AV21" s="289" t="s">
        <v>65</v>
      </c>
      <c r="AW21" s="180">
        <v>2.8224903581096274E-2</v>
      </c>
      <c r="AX21" s="180">
        <v>2.0650102716775465E-2</v>
      </c>
      <c r="AY21" s="180">
        <v>1.1772115042265916E-2</v>
      </c>
      <c r="AZ21" s="180">
        <v>3.3569291204910444E-2</v>
      </c>
      <c r="BA21" s="180">
        <v>2.4099950924295059E-2</v>
      </c>
      <c r="BB21" s="180">
        <v>0.17832601797029851</v>
      </c>
      <c r="BC21" s="180">
        <v>0.1818836287284479</v>
      </c>
      <c r="BD21" s="180">
        <v>0.29346803050138204</v>
      </c>
      <c r="BE21" s="180">
        <v>9.5396682405643127E-2</v>
      </c>
      <c r="BF21" s="180">
        <v>2.4235639256050753E-2</v>
      </c>
      <c r="BG21" s="180">
        <v>5.5804860033081251E-2</v>
      </c>
    </row>
    <row r="22" spans="1:59">
      <c r="A22" s="1"/>
      <c r="AG22" s="76" t="s">
        <v>12</v>
      </c>
      <c r="AH22" s="79">
        <v>6400</v>
      </c>
      <c r="AI22" s="80">
        <v>1.1000000000000001</v>
      </c>
      <c r="AJ22" s="80"/>
      <c r="AK22" s="25">
        <v>0.8</v>
      </c>
      <c r="AL22" s="26">
        <f t="shared" si="2"/>
        <v>7.0400000000000009</v>
      </c>
      <c r="AN22" s="6">
        <v>1.2</v>
      </c>
      <c r="AP22" s="76" t="s">
        <v>12</v>
      </c>
      <c r="AQ22" s="79">
        <v>6400</v>
      </c>
      <c r="AR22" s="80">
        <v>1.1000000000000001</v>
      </c>
      <c r="AV22" s="443" t="s">
        <v>36</v>
      </c>
      <c r="AW22" s="442">
        <f>SUM(AW9:AW21)</f>
        <v>1.0303326385860185</v>
      </c>
      <c r="AX22" s="442">
        <f t="shared" ref="AX22:BG22" si="7">SUM(AX9:AX21)</f>
        <v>1.0672276487694952</v>
      </c>
      <c r="AY22" s="442">
        <f t="shared" si="7"/>
        <v>0.93018317215416368</v>
      </c>
      <c r="AZ22" s="442">
        <f t="shared" si="7"/>
        <v>0.53280753725236241</v>
      </c>
      <c r="BA22" s="442">
        <f t="shared" si="7"/>
        <v>1.0221250716278152</v>
      </c>
      <c r="BB22" s="442">
        <f t="shared" si="7"/>
        <v>1.0613903607907675</v>
      </c>
      <c r="BC22" s="442">
        <f t="shared" si="7"/>
        <v>0.85879915091067616</v>
      </c>
      <c r="BD22" s="442">
        <f t="shared" si="7"/>
        <v>1.0229593138633608</v>
      </c>
      <c r="BE22" s="442">
        <f t="shared" si="7"/>
        <v>0.95512113725662673</v>
      </c>
      <c r="BF22" s="442">
        <f t="shared" si="7"/>
        <v>0.89878059124568865</v>
      </c>
      <c r="BG22" s="442">
        <f t="shared" si="7"/>
        <v>0.9235233923542574</v>
      </c>
    </row>
    <row r="23" spans="1:59">
      <c r="A23" s="1" t="s">
        <v>232</v>
      </c>
      <c r="B23" s="5" t="s">
        <v>166</v>
      </c>
      <c r="C23" s="5"/>
      <c r="D23" s="6">
        <v>0.91</v>
      </c>
      <c r="E23" s="6">
        <v>0.91</v>
      </c>
      <c r="F23" s="6">
        <v>0.91</v>
      </c>
      <c r="G23" s="6">
        <v>1.32</v>
      </c>
      <c r="H23" s="6">
        <v>1.32</v>
      </c>
      <c r="I23" s="6">
        <v>1.32</v>
      </c>
      <c r="J23" s="6">
        <v>1.32</v>
      </c>
      <c r="K23" s="6">
        <v>1.01</v>
      </c>
      <c r="L23" s="6">
        <v>1.01</v>
      </c>
      <c r="M23" s="6">
        <v>0.66</v>
      </c>
      <c r="N23" s="6">
        <v>1.32</v>
      </c>
      <c r="O23" s="6">
        <v>1.32</v>
      </c>
      <c r="P23" s="6">
        <v>0.9</v>
      </c>
      <c r="Q23" s="6">
        <v>1</v>
      </c>
      <c r="R23" s="6">
        <v>1.08</v>
      </c>
      <c r="S23" s="6">
        <v>1</v>
      </c>
      <c r="T23" s="6">
        <v>1</v>
      </c>
      <c r="U23" s="6">
        <v>1</v>
      </c>
      <c r="W23" s="115"/>
      <c r="AG23" s="76" t="s">
        <v>11</v>
      </c>
      <c r="AH23" s="18">
        <v>5700</v>
      </c>
      <c r="AI23" s="68">
        <v>0.95</v>
      </c>
      <c r="AJ23" s="68">
        <v>0.75</v>
      </c>
      <c r="AK23" s="6">
        <v>0.7</v>
      </c>
      <c r="AL23" s="84">
        <f t="shared" si="2"/>
        <v>5.415</v>
      </c>
      <c r="AN23" s="6">
        <v>0.3</v>
      </c>
      <c r="AP23" s="76" t="s">
        <v>11</v>
      </c>
      <c r="AQ23" s="18">
        <v>5700</v>
      </c>
      <c r="AR23" s="68">
        <v>0.95</v>
      </c>
    </row>
    <row r="24" spans="1:59">
      <c r="A24" s="1"/>
      <c r="B24" s="5" t="s">
        <v>231</v>
      </c>
      <c r="C24" s="5"/>
      <c r="D24" s="6">
        <f t="shared" ref="D24:U24" si="8">D23-D21</f>
        <v>0.41000000000000003</v>
      </c>
      <c r="E24" s="6">
        <f t="shared" si="8"/>
        <v>0.41000000000000003</v>
      </c>
      <c r="F24" s="6">
        <f t="shared" si="8"/>
        <v>0.21000000000000008</v>
      </c>
      <c r="G24" s="6">
        <f t="shared" si="8"/>
        <v>0.52</v>
      </c>
      <c r="H24" s="6">
        <f t="shared" si="8"/>
        <v>0.52</v>
      </c>
      <c r="I24" s="6">
        <f t="shared" si="8"/>
        <v>0.42000000000000004</v>
      </c>
      <c r="J24" s="6">
        <f t="shared" si="8"/>
        <v>0.42000000000000004</v>
      </c>
      <c r="K24" s="6">
        <f t="shared" si="8"/>
        <v>0.31000000000000005</v>
      </c>
      <c r="L24" s="6">
        <f t="shared" si="8"/>
        <v>0.31000000000000005</v>
      </c>
      <c r="M24" s="6">
        <f t="shared" si="8"/>
        <v>0.26</v>
      </c>
      <c r="N24" s="6">
        <f t="shared" si="8"/>
        <v>0.42000000000000004</v>
      </c>
      <c r="O24" s="6">
        <f t="shared" si="8"/>
        <v>0.42000000000000004</v>
      </c>
      <c r="P24" s="6">
        <f t="shared" si="8"/>
        <v>0.20000000000000007</v>
      </c>
      <c r="Q24" s="6">
        <f t="shared" si="8"/>
        <v>0.35</v>
      </c>
      <c r="R24" s="6">
        <f t="shared" si="8"/>
        <v>0.23000000000000009</v>
      </c>
      <c r="S24" s="6">
        <f t="shared" si="8"/>
        <v>0.30000000000000004</v>
      </c>
      <c r="T24" s="6">
        <f t="shared" si="8"/>
        <v>0.19999999999999996</v>
      </c>
      <c r="U24" s="6">
        <f t="shared" si="8"/>
        <v>0.30000000000000004</v>
      </c>
      <c r="W24" s="115"/>
      <c r="AG24" s="81" t="s">
        <v>10</v>
      </c>
      <c r="AH24" s="18">
        <v>3000</v>
      </c>
      <c r="AI24" s="68">
        <v>1</v>
      </c>
      <c r="AJ24" s="68">
        <v>0.81</v>
      </c>
      <c r="AK24" s="6">
        <v>0.8</v>
      </c>
      <c r="AL24" s="84">
        <f t="shared" si="2"/>
        <v>3</v>
      </c>
      <c r="AN24" s="6">
        <v>0.7</v>
      </c>
      <c r="AP24" s="81" t="s">
        <v>10</v>
      </c>
      <c r="AQ24" s="18">
        <v>3000</v>
      </c>
      <c r="AR24" s="68">
        <v>1</v>
      </c>
      <c r="AV24" t="s">
        <v>632</v>
      </c>
    </row>
    <row r="25" spans="1:59" ht="30">
      <c r="A25" s="1"/>
      <c r="B25" s="5" t="s">
        <v>167</v>
      </c>
      <c r="C25" s="5"/>
      <c r="D25" s="3">
        <f t="shared" ref="D25:U25" si="9">1-(D21/D23)</f>
        <v>0.45054945054945061</v>
      </c>
      <c r="E25" s="3">
        <f t="shared" si="9"/>
        <v>0.45054945054945061</v>
      </c>
      <c r="F25" s="3">
        <f t="shared" si="9"/>
        <v>0.23076923076923084</v>
      </c>
      <c r="G25" s="3">
        <f t="shared" si="9"/>
        <v>0.39393939393939392</v>
      </c>
      <c r="H25" s="3">
        <f t="shared" si="9"/>
        <v>0.39393939393939392</v>
      </c>
      <c r="I25" s="3">
        <f t="shared" si="9"/>
        <v>0.31818181818181823</v>
      </c>
      <c r="J25" s="3">
        <f t="shared" si="9"/>
        <v>0.31818181818181823</v>
      </c>
      <c r="K25" s="3">
        <f t="shared" si="9"/>
        <v>0.30693069306930698</v>
      </c>
      <c r="L25" s="3">
        <f t="shared" si="9"/>
        <v>0.30693069306930698</v>
      </c>
      <c r="M25" s="3">
        <f t="shared" si="9"/>
        <v>0.39393939393939392</v>
      </c>
      <c r="N25" s="3">
        <f t="shared" si="9"/>
        <v>0.31818181818181823</v>
      </c>
      <c r="O25" s="3">
        <f t="shared" si="9"/>
        <v>0.31818181818181823</v>
      </c>
      <c r="P25" s="3">
        <f t="shared" si="9"/>
        <v>0.22222222222222232</v>
      </c>
      <c r="Q25" s="3">
        <f t="shared" si="9"/>
        <v>0.35</v>
      </c>
      <c r="R25" s="3">
        <f t="shared" si="9"/>
        <v>0.21296296296296302</v>
      </c>
      <c r="S25" s="3">
        <f t="shared" si="9"/>
        <v>0.30000000000000004</v>
      </c>
      <c r="T25" s="3">
        <f t="shared" si="9"/>
        <v>0.19999999999999996</v>
      </c>
      <c r="U25" s="3">
        <f t="shared" si="9"/>
        <v>0.30000000000000004</v>
      </c>
      <c r="W25" s="112">
        <f>SUMPRODUCT(D25:U25,$D$34:$U$34)/SUM($D$34:$U$34)</f>
        <v>0.33846165331239941</v>
      </c>
      <c r="AG25" s="76" t="s">
        <v>9</v>
      </c>
      <c r="AH25" s="18">
        <v>4100</v>
      </c>
      <c r="AI25" s="68">
        <v>1</v>
      </c>
      <c r="AJ25" s="68">
        <v>0.73</v>
      </c>
      <c r="AK25" s="6">
        <v>0.7</v>
      </c>
      <c r="AL25" s="84">
        <f t="shared" si="2"/>
        <v>4.0999999999999996</v>
      </c>
      <c r="AN25" s="6">
        <v>0.6</v>
      </c>
      <c r="AP25" s="76" t="s">
        <v>9</v>
      </c>
      <c r="AQ25" s="18">
        <v>4100</v>
      </c>
      <c r="AR25" s="68">
        <v>1</v>
      </c>
      <c r="AV25" s="311" t="s">
        <v>59</v>
      </c>
      <c r="AW25" s="311" t="s">
        <v>31</v>
      </c>
      <c r="AX25" s="311" t="s">
        <v>72</v>
      </c>
      <c r="AY25" s="311" t="s">
        <v>73</v>
      </c>
      <c r="AZ25" s="311" t="s">
        <v>16</v>
      </c>
      <c r="BA25" s="311" t="s">
        <v>28</v>
      </c>
      <c r="BB25" s="311" t="s">
        <v>14</v>
      </c>
      <c r="BC25" s="311" t="s">
        <v>13</v>
      </c>
      <c r="BD25" s="311" t="s">
        <v>158</v>
      </c>
      <c r="BE25" s="311" t="s">
        <v>10</v>
      </c>
      <c r="BF25" s="311" t="s">
        <v>9</v>
      </c>
      <c r="BG25" s="311" t="s">
        <v>62</v>
      </c>
    </row>
    <row r="26" spans="1:59" ht="15">
      <c r="A26" s="1"/>
      <c r="B26" s="7" t="s">
        <v>159</v>
      </c>
      <c r="C26" s="7"/>
      <c r="D26" s="84">
        <f ca="1">D24*D7*D8/1000</f>
        <v>1.353</v>
      </c>
      <c r="E26" s="84">
        <f t="shared" ref="E26:U26" ca="1" si="10">E24*E7*E8/1000</f>
        <v>1.1479999999999999</v>
      </c>
      <c r="F26" s="84">
        <f t="shared" ca="1" si="10"/>
        <v>0.54600000000000026</v>
      </c>
      <c r="G26" s="84">
        <f t="shared" ca="1" si="10"/>
        <v>3.2240000000000002</v>
      </c>
      <c r="H26" s="84">
        <f t="shared" ca="1" si="10"/>
        <v>1.976</v>
      </c>
      <c r="I26" s="84">
        <f t="shared" ca="1" si="10"/>
        <v>1.5960000000000003</v>
      </c>
      <c r="J26" s="84">
        <f t="shared" ca="1" si="10"/>
        <v>1.1759999999999999</v>
      </c>
      <c r="K26" s="84">
        <f t="shared" ca="1" si="10"/>
        <v>0.83700000000000008</v>
      </c>
      <c r="L26" s="84">
        <f t="shared" ca="1" si="10"/>
        <v>1.1160000000000003</v>
      </c>
      <c r="M26" s="84">
        <f t="shared" ca="1" si="10"/>
        <v>0.70199999999999996</v>
      </c>
      <c r="N26" s="84">
        <f t="shared" ca="1" si="10"/>
        <v>3.0660000000000003</v>
      </c>
      <c r="O26" s="84">
        <f t="shared" ca="1" si="10"/>
        <v>2.8560000000000003</v>
      </c>
      <c r="P26" s="84">
        <f t="shared" ca="1" si="10"/>
        <v>1.0800000000000005</v>
      </c>
      <c r="Q26" s="84">
        <f t="shared" ca="1" si="10"/>
        <v>1.05</v>
      </c>
      <c r="R26" s="84">
        <f t="shared" ca="1" si="10"/>
        <v>1.4720000000000006</v>
      </c>
      <c r="S26" s="84">
        <f t="shared" ca="1" si="10"/>
        <v>1.7100000000000002</v>
      </c>
      <c r="T26" s="84">
        <f t="shared" ca="1" si="10"/>
        <v>0.59999999999999987</v>
      </c>
      <c r="U26" s="84">
        <f t="shared" ca="1" si="10"/>
        <v>1.2300000000000002</v>
      </c>
      <c r="W26" s="75">
        <f ca="1">SUMPRODUCT(D26:U26,$D$34:$U$34)/SUM($D$34:$U$34)</f>
        <v>1.2403162137951629</v>
      </c>
      <c r="AV26" s="287" t="s">
        <v>156</v>
      </c>
    </row>
    <row r="27" spans="1:59">
      <c r="A27" s="1"/>
      <c r="B27" s="5"/>
      <c r="C27" s="5"/>
      <c r="D27" s="3"/>
      <c r="E27" s="3"/>
      <c r="F27" s="3"/>
      <c r="G27" s="3"/>
      <c r="H27" s="3"/>
      <c r="I27" s="3"/>
      <c r="J27" s="3"/>
      <c r="K27" s="3"/>
      <c r="L27" s="3"/>
      <c r="M27" s="3"/>
      <c r="N27" s="3"/>
      <c r="O27" s="3"/>
      <c r="P27" s="3"/>
      <c r="Q27" s="3"/>
      <c r="R27" s="3"/>
      <c r="S27" s="3"/>
      <c r="T27" s="3"/>
      <c r="U27" s="3"/>
      <c r="W27" s="112"/>
      <c r="AU27" s="112">
        <f>33%</f>
        <v>0.33</v>
      </c>
      <c r="AV27" s="289" t="s">
        <v>156</v>
      </c>
      <c r="AW27" s="75">
        <f>$AU27*AW9</f>
        <v>0.26931687785677394</v>
      </c>
      <c r="AX27" s="75">
        <f t="shared" ref="AX27:BG27" si="11">$AU27*AX9</f>
        <v>0.24148263659875085</v>
      </c>
      <c r="AY27" s="75">
        <f t="shared" si="11"/>
        <v>0.2403329354492014</v>
      </c>
      <c r="AZ27" s="75">
        <f t="shared" si="11"/>
        <v>0.10336213066881753</v>
      </c>
      <c r="BA27" s="75">
        <f t="shared" si="11"/>
        <v>0.27722699830143294</v>
      </c>
      <c r="BB27" s="75">
        <f t="shared" si="11"/>
        <v>0.14563425484932294</v>
      </c>
      <c r="BC27" s="75">
        <f t="shared" si="11"/>
        <v>5.2487009719100072E-2</v>
      </c>
      <c r="BD27" s="75">
        <f t="shared" si="11"/>
        <v>0.13672463005746061</v>
      </c>
      <c r="BE27" s="75">
        <f t="shared" si="11"/>
        <v>0.16382686228756208</v>
      </c>
      <c r="BF27" s="75">
        <f t="shared" si="11"/>
        <v>0.1830073220734183</v>
      </c>
      <c r="BG27" s="75">
        <f t="shared" si="11"/>
        <v>0.19624483479008134</v>
      </c>
    </row>
    <row r="28" spans="1:59" ht="15">
      <c r="A28" s="1"/>
      <c r="B28" s="5"/>
      <c r="C28" s="5"/>
      <c r="D28" s="6"/>
      <c r="E28" s="6"/>
      <c r="F28" s="6"/>
      <c r="G28" s="5"/>
      <c r="H28" s="5"/>
      <c r="I28" s="5"/>
      <c r="J28" s="5"/>
      <c r="K28" s="6"/>
      <c r="L28" s="6"/>
      <c r="M28" s="6"/>
      <c r="N28" s="5"/>
      <c r="O28" s="8"/>
      <c r="P28" s="6"/>
      <c r="Q28" s="6"/>
      <c r="R28" s="6"/>
      <c r="S28" s="6"/>
      <c r="T28" s="6"/>
      <c r="U28" s="6"/>
      <c r="AV28" s="287" t="s">
        <v>157</v>
      </c>
    </row>
    <row r="29" spans="1:59">
      <c r="A29" s="5" t="s">
        <v>233</v>
      </c>
      <c r="B29" s="7" t="s">
        <v>0</v>
      </c>
      <c r="C29" s="7"/>
      <c r="D29" s="6">
        <f t="shared" ref="D29:U29" si="12">D9-D21</f>
        <v>0.36</v>
      </c>
      <c r="E29" s="6">
        <f t="shared" si="12"/>
        <v>0.62999999999999989</v>
      </c>
      <c r="F29" s="6">
        <f t="shared" si="12"/>
        <v>0.72</v>
      </c>
      <c r="G29" s="6">
        <f t="shared" si="12"/>
        <v>0.39999999999999991</v>
      </c>
      <c r="H29" s="6">
        <f t="shared" si="12"/>
        <v>0.30000000000000004</v>
      </c>
      <c r="I29" s="6">
        <f t="shared" si="12"/>
        <v>0.33999999999999997</v>
      </c>
      <c r="J29" s="6">
        <f t="shared" si="12"/>
        <v>0.53999999999999992</v>
      </c>
      <c r="K29" s="6">
        <f t="shared" si="12"/>
        <v>0.28000000000000003</v>
      </c>
      <c r="L29" s="6">
        <f t="shared" si="12"/>
        <v>0.28000000000000003</v>
      </c>
      <c r="M29" s="6">
        <f t="shared" si="12"/>
        <v>0.17999999999999994</v>
      </c>
      <c r="N29" s="6">
        <f t="shared" si="12"/>
        <v>0.24999999999999989</v>
      </c>
      <c r="O29" s="6">
        <f t="shared" si="12"/>
        <v>0.24999999999999989</v>
      </c>
      <c r="P29" s="6">
        <f t="shared" si="12"/>
        <v>0.5</v>
      </c>
      <c r="Q29" s="6">
        <f t="shared" si="12"/>
        <v>0.25</v>
      </c>
      <c r="R29" s="6">
        <f t="shared" si="12"/>
        <v>0.25000000000000011</v>
      </c>
      <c r="S29" s="6">
        <f t="shared" si="12"/>
        <v>0.25</v>
      </c>
      <c r="T29" s="6">
        <f t="shared" si="12"/>
        <v>0.19999999999999996</v>
      </c>
      <c r="U29" s="6">
        <f t="shared" si="12"/>
        <v>0.30000000000000004</v>
      </c>
      <c r="W29" s="75"/>
      <c r="X29" s="6"/>
      <c r="AU29" s="27">
        <v>0.6</v>
      </c>
      <c r="AV29" s="289" t="s">
        <v>41</v>
      </c>
      <c r="AW29" s="75">
        <f>$AU29*AW11</f>
        <v>3.3832286549438109E-2</v>
      </c>
      <c r="AX29" s="75">
        <f t="shared" ref="AX29:BG29" si="13">$AU29*AX11</f>
        <v>1.2671985661405096E-2</v>
      </c>
      <c r="AY29" s="75">
        <f t="shared" si="13"/>
        <v>1.4545315664849042E-2</v>
      </c>
      <c r="AZ29" s="75">
        <f t="shared" si="13"/>
        <v>5.6119252084146551E-4</v>
      </c>
      <c r="BA29" s="75">
        <f t="shared" si="13"/>
        <v>1.6685515189422135E-3</v>
      </c>
      <c r="BB29" s="75">
        <f t="shared" si="13"/>
        <v>3.4426082421683137E-2</v>
      </c>
      <c r="BC29" s="75">
        <f t="shared" si="13"/>
        <v>3.7670771615569899E-2</v>
      </c>
      <c r="BD29" s="75">
        <f t="shared" si="13"/>
        <v>2.639745557898748E-2</v>
      </c>
      <c r="BE29" s="75">
        <f t="shared" si="13"/>
        <v>2.8926847771015077E-2</v>
      </c>
      <c r="BF29" s="75">
        <f t="shared" si="13"/>
        <v>2.7638748068233972E-2</v>
      </c>
      <c r="BG29" s="75">
        <f t="shared" si="13"/>
        <v>2.1159457312779881E-2</v>
      </c>
    </row>
    <row r="30" spans="1:59">
      <c r="A30" s="5"/>
      <c r="B30" s="5" t="s">
        <v>408</v>
      </c>
      <c r="C30" s="5"/>
      <c r="D30" s="3">
        <f>1-D21/D9</f>
        <v>0.41860465116279066</v>
      </c>
      <c r="E30" s="3">
        <f t="shared" ref="E30:U30" si="14">1-E21/E9</f>
        <v>0.55752212389380529</v>
      </c>
      <c r="F30" s="3">
        <f t="shared" si="14"/>
        <v>0.50704225352112675</v>
      </c>
      <c r="G30" s="3">
        <f t="shared" si="14"/>
        <v>0.33333333333333326</v>
      </c>
      <c r="H30" s="3">
        <f t="shared" si="14"/>
        <v>0.27272727272727271</v>
      </c>
      <c r="I30" s="3">
        <f t="shared" si="14"/>
        <v>0.27419354838709675</v>
      </c>
      <c r="J30" s="3">
        <f t="shared" si="14"/>
        <v>0.375</v>
      </c>
      <c r="K30" s="3">
        <f t="shared" si="14"/>
        <v>0.2857142857142857</v>
      </c>
      <c r="L30" s="3">
        <f t="shared" si="14"/>
        <v>0.2857142857142857</v>
      </c>
      <c r="M30" s="3">
        <f t="shared" si="14"/>
        <v>0.31034482758620685</v>
      </c>
      <c r="N30" s="3">
        <f t="shared" si="14"/>
        <v>0.21739130434782605</v>
      </c>
      <c r="O30" s="3">
        <f t="shared" si="14"/>
        <v>0.21739130434782605</v>
      </c>
      <c r="P30" s="3">
        <f t="shared" si="14"/>
        <v>0.41666666666666663</v>
      </c>
      <c r="Q30" s="3">
        <f t="shared" si="14"/>
        <v>0.27777777777777779</v>
      </c>
      <c r="R30" s="3">
        <f t="shared" si="14"/>
        <v>0.2272727272727274</v>
      </c>
      <c r="S30" s="3">
        <f t="shared" si="14"/>
        <v>0.26315789473684215</v>
      </c>
      <c r="T30" s="3">
        <f t="shared" si="14"/>
        <v>0.19999999999999996</v>
      </c>
      <c r="U30" s="3">
        <f t="shared" si="14"/>
        <v>0.30000000000000004</v>
      </c>
      <c r="W30" s="112">
        <f>SUMPRODUCT(D30:U30,$D$34:$U$34)/SUM($D$34:$U$34)</f>
        <v>0.32527452098264031</v>
      </c>
      <c r="AU30" s="27">
        <v>0.9</v>
      </c>
      <c r="AV30" s="289" t="s">
        <v>65</v>
      </c>
      <c r="AW30" s="75">
        <f>$AU30*AW12</f>
        <v>1.3928624290393999E-2</v>
      </c>
      <c r="AX30" s="75">
        <f t="shared" ref="AX30:BG30" si="15">$AU30*AX12</f>
        <v>1.3259085202020144E-2</v>
      </c>
      <c r="AY30" s="75">
        <f t="shared" si="15"/>
        <v>8.6265053541099469E-4</v>
      </c>
      <c r="AZ30" s="75">
        <f t="shared" si="15"/>
        <v>2.1483596545137599E-4</v>
      </c>
      <c r="BA30" s="75">
        <f t="shared" si="15"/>
        <v>5.8269042069022709E-4</v>
      </c>
      <c r="BB30" s="75">
        <f t="shared" si="15"/>
        <v>0.15170022063728275</v>
      </c>
      <c r="BC30" s="75">
        <f t="shared" si="15"/>
        <v>6.8711489039999213E-2</v>
      </c>
      <c r="BD30" s="75">
        <f t="shared" si="15"/>
        <v>3.5938199396291101E-2</v>
      </c>
      <c r="BE30" s="75">
        <f t="shared" si="15"/>
        <v>3.7812620590461955E-2</v>
      </c>
      <c r="BF30" s="75">
        <f t="shared" si="15"/>
        <v>1.6145248066375285E-2</v>
      </c>
      <c r="BG30" s="75">
        <f t="shared" si="15"/>
        <v>1.9823850544872443E-2</v>
      </c>
    </row>
    <row r="31" spans="1:59" ht="15">
      <c r="A31" s="5"/>
      <c r="B31" s="7" t="s">
        <v>159</v>
      </c>
      <c r="C31" s="7"/>
      <c r="D31" s="61">
        <f ca="1">D29*D7*D8/1000</f>
        <v>1.1879999999999999</v>
      </c>
      <c r="E31" s="61">
        <f t="shared" ref="E31:U31" ca="1" si="16">E29*E7*E8/1000</f>
        <v>1.7639999999999998</v>
      </c>
      <c r="F31" s="61">
        <f t="shared" ca="1" si="16"/>
        <v>1.8720000000000001</v>
      </c>
      <c r="G31" s="61">
        <f t="shared" ca="1" si="16"/>
        <v>2.4799999999999995</v>
      </c>
      <c r="H31" s="61">
        <f t="shared" ca="1" si="16"/>
        <v>1.1400000000000001</v>
      </c>
      <c r="I31" s="61">
        <f t="shared" ca="1" si="16"/>
        <v>1.2919999999999998</v>
      </c>
      <c r="J31" s="61">
        <f t="shared" ca="1" si="16"/>
        <v>1.5119999999999998</v>
      </c>
      <c r="K31" s="61">
        <f t="shared" ca="1" si="16"/>
        <v>0.75600000000000012</v>
      </c>
      <c r="L31" s="61">
        <f t="shared" ca="1" si="16"/>
        <v>1.008</v>
      </c>
      <c r="M31" s="61">
        <f t="shared" ca="1" si="16"/>
        <v>0.48599999999999982</v>
      </c>
      <c r="N31" s="61">
        <f t="shared" ca="1" si="16"/>
        <v>1.8249999999999991</v>
      </c>
      <c r="O31" s="61">
        <f t="shared" ca="1" si="16"/>
        <v>1.6999999999999993</v>
      </c>
      <c r="P31" s="61">
        <f t="shared" ca="1" si="16"/>
        <v>2.7</v>
      </c>
      <c r="Q31" s="61">
        <f t="shared" ca="1" si="16"/>
        <v>0.75</v>
      </c>
      <c r="R31" s="61">
        <f t="shared" ca="1" si="16"/>
        <v>1.6000000000000008</v>
      </c>
      <c r="S31" s="61">
        <f t="shared" ca="1" si="16"/>
        <v>1.425</v>
      </c>
      <c r="T31" s="61">
        <f t="shared" ca="1" si="16"/>
        <v>0.59999999999999987</v>
      </c>
      <c r="U31" s="61">
        <f t="shared" ca="1" si="16"/>
        <v>1.2300000000000002</v>
      </c>
      <c r="W31" s="274">
        <f ca="1">SUMPRODUCT(D31:U31,$D$34:$U$34)/SUM($D$34:$U$34)</f>
        <v>1.1684532696327263</v>
      </c>
      <c r="AV31" s="287" t="s">
        <v>154</v>
      </c>
    </row>
    <row r="32" spans="1:59">
      <c r="A32" s="5"/>
      <c r="B32" s="7"/>
      <c r="C32" s="7"/>
      <c r="D32" s="61"/>
      <c r="E32" s="61"/>
      <c r="F32" s="61"/>
      <c r="G32" s="61"/>
      <c r="H32" s="61"/>
      <c r="I32" s="61"/>
      <c r="J32" s="61"/>
      <c r="K32" s="61"/>
      <c r="L32" s="61"/>
      <c r="M32" s="61"/>
      <c r="N32" s="61"/>
      <c r="O32" s="61"/>
      <c r="P32" s="61"/>
      <c r="Q32" s="61"/>
      <c r="R32" s="61"/>
      <c r="S32" s="61"/>
      <c r="T32" s="61"/>
      <c r="U32" s="61"/>
      <c r="AU32" s="27">
        <v>0.17</v>
      </c>
      <c r="AV32" s="289" t="s">
        <v>41</v>
      </c>
      <c r="AW32" s="75">
        <f>$AU32*AW14</f>
        <v>9.5858145223407971E-3</v>
      </c>
      <c r="AX32" s="75">
        <f t="shared" ref="AX32:BG32" si="17">$AU32*AX14</f>
        <v>3.5903959373981111E-3</v>
      </c>
      <c r="AY32" s="75">
        <f t="shared" si="17"/>
        <v>4.1211727717072287E-3</v>
      </c>
      <c r="AZ32" s="75">
        <f t="shared" si="17"/>
        <v>1.5900454757174857E-4</v>
      </c>
      <c r="BA32" s="75">
        <f t="shared" si="17"/>
        <v>4.7275626370029387E-4</v>
      </c>
      <c r="BB32" s="75">
        <f t="shared" si="17"/>
        <v>9.7540566861435557E-3</v>
      </c>
      <c r="BC32" s="75">
        <f t="shared" si="17"/>
        <v>1.067338529107814E-2</v>
      </c>
      <c r="BD32" s="75">
        <f t="shared" si="17"/>
        <v>7.4792790807131204E-3</v>
      </c>
      <c r="BE32" s="75">
        <f t="shared" si="17"/>
        <v>8.1959402017876062E-3</v>
      </c>
      <c r="BF32" s="75">
        <f t="shared" si="17"/>
        <v>7.8309786193329588E-3</v>
      </c>
      <c r="BG32" s="75">
        <f t="shared" si="17"/>
        <v>5.9951795719542997E-3</v>
      </c>
    </row>
    <row r="33" spans="1:59">
      <c r="A33" s="5"/>
      <c r="B33" s="7"/>
      <c r="C33" s="7"/>
      <c r="D33" s="61"/>
      <c r="E33" s="61"/>
      <c r="F33" s="61"/>
      <c r="G33" s="61"/>
      <c r="H33" s="61"/>
      <c r="I33" s="61"/>
      <c r="J33" s="61"/>
      <c r="K33" s="61"/>
      <c r="L33" s="61"/>
      <c r="M33" s="61"/>
      <c r="N33" s="61"/>
      <c r="O33" s="61"/>
      <c r="P33" s="61"/>
      <c r="Q33" s="61"/>
      <c r="R33" s="61"/>
      <c r="S33" s="61"/>
      <c r="T33" s="61"/>
      <c r="U33" s="61"/>
      <c r="AU33" s="27">
        <v>0.67</v>
      </c>
      <c r="AV33" s="289" t="s">
        <v>65</v>
      </c>
      <c r="AW33" s="75">
        <f>$AU33*AW15</f>
        <v>2.9454132701961411E-3</v>
      </c>
      <c r="AX33" s="75">
        <f t="shared" ref="AX33:BG33" si="18">$AU33*AX15</f>
        <v>2.7441929553577875E-2</v>
      </c>
      <c r="AY33" s="75">
        <f t="shared" si="18"/>
        <v>1.3753152288764261E-3</v>
      </c>
      <c r="AZ33" s="75">
        <f t="shared" si="18"/>
        <v>2.5786709695919791E-3</v>
      </c>
      <c r="BA33" s="75">
        <f t="shared" si="18"/>
        <v>2.8188640104427645E-2</v>
      </c>
      <c r="BB33" s="75">
        <f t="shared" si="18"/>
        <v>2.7567267162224723E-2</v>
      </c>
      <c r="BC33" s="75">
        <f t="shared" si="18"/>
        <v>1.5118194804117082E-2</v>
      </c>
      <c r="BD33" s="75">
        <f t="shared" si="18"/>
        <v>1.0100394612580992E-2</v>
      </c>
      <c r="BE33" s="75">
        <f t="shared" si="18"/>
        <v>2.8157050471132285E-2</v>
      </c>
      <c r="BF33" s="75">
        <f t="shared" si="18"/>
        <v>1.60587160758301E-2</v>
      </c>
      <c r="BG33" s="75">
        <f t="shared" si="18"/>
        <v>1.3845885680587602E-2</v>
      </c>
    </row>
    <row r="34" spans="1:59" ht="15">
      <c r="A34" s="5"/>
      <c r="B34" s="7" t="s">
        <v>234</v>
      </c>
      <c r="C34" s="7"/>
      <c r="D34" s="62">
        <v>324</v>
      </c>
      <c r="E34" s="62">
        <v>316</v>
      </c>
      <c r="F34" s="62">
        <v>95</v>
      </c>
      <c r="G34" s="62">
        <v>135</v>
      </c>
      <c r="H34" s="62">
        <v>191</v>
      </c>
      <c r="I34" s="62">
        <v>186</v>
      </c>
      <c r="J34" s="62">
        <v>59</v>
      </c>
      <c r="K34" s="62">
        <v>245</v>
      </c>
      <c r="L34" s="62">
        <v>124</v>
      </c>
      <c r="M34" s="62">
        <v>442</v>
      </c>
      <c r="N34" s="62">
        <v>65</v>
      </c>
      <c r="O34" s="62">
        <v>12</v>
      </c>
      <c r="P34" s="62">
        <v>53</v>
      </c>
      <c r="Q34" s="62">
        <v>171</v>
      </c>
      <c r="R34" s="62">
        <v>104</v>
      </c>
      <c r="S34" s="62">
        <v>125</v>
      </c>
      <c r="T34" s="62">
        <v>369</v>
      </c>
      <c r="U34" s="62">
        <v>333</v>
      </c>
      <c r="W34" s="56">
        <f>SUM(D34:U34)</f>
        <v>3349</v>
      </c>
      <c r="X34" s="56" t="s">
        <v>406</v>
      </c>
      <c r="AV34" s="287" t="s">
        <v>155</v>
      </c>
    </row>
    <row r="35" spans="1:59">
      <c r="A35" t="s">
        <v>409</v>
      </c>
      <c r="B35" s="7" t="s">
        <v>405</v>
      </c>
      <c r="C35" s="7"/>
      <c r="D35" s="62">
        <f ca="1">D31*D34*1000000/1000/8760</f>
        <v>43.939726027397263</v>
      </c>
      <c r="E35" s="62">
        <f t="shared" ref="E35:U35" ca="1" si="19">E31*E34*1000000/1000/8760</f>
        <v>63.632876712328766</v>
      </c>
      <c r="F35" s="62">
        <f t="shared" ca="1" si="19"/>
        <v>20.301369863013697</v>
      </c>
      <c r="G35" s="62">
        <f t="shared" ca="1" si="19"/>
        <v>38.219178082191775</v>
      </c>
      <c r="H35" s="62">
        <f t="shared" ca="1" si="19"/>
        <v>24.856164383561648</v>
      </c>
      <c r="I35" s="62">
        <f t="shared" ca="1" si="19"/>
        <v>27.43287671232876</v>
      </c>
      <c r="J35" s="62">
        <f t="shared" ca="1" si="19"/>
        <v>10.183561643835615</v>
      </c>
      <c r="K35" s="62">
        <f t="shared" ca="1" si="19"/>
        <v>21.143835616438359</v>
      </c>
      <c r="L35" s="62">
        <f t="shared" ca="1" si="19"/>
        <v>14.268493150684931</v>
      </c>
      <c r="M35" s="62">
        <f t="shared" ca="1" si="19"/>
        <v>24.521917808219172</v>
      </c>
      <c r="N35" s="62">
        <f t="shared" ca="1" si="19"/>
        <v>13.541666666666661</v>
      </c>
      <c r="O35" s="62">
        <f t="shared" ca="1" si="19"/>
        <v>2.3287671232876703</v>
      </c>
      <c r="P35" s="62">
        <f t="shared" ca="1" si="19"/>
        <v>16.335616438356169</v>
      </c>
      <c r="Q35" s="62">
        <f t="shared" ca="1" si="19"/>
        <v>14.640410958904109</v>
      </c>
      <c r="R35" s="62">
        <f t="shared" ca="1" si="19"/>
        <v>18.995433789954348</v>
      </c>
      <c r="S35" s="62">
        <f t="shared" ca="1" si="19"/>
        <v>20.333904109589042</v>
      </c>
      <c r="T35" s="62">
        <f t="shared" ca="1" si="19"/>
        <v>25.273972602739718</v>
      </c>
      <c r="U35" s="62">
        <f t="shared" ca="1" si="19"/>
        <v>46.7568493150685</v>
      </c>
      <c r="W35" s="56">
        <f ca="1">SUM(D35:U35)</f>
        <v>446.70662100456627</v>
      </c>
      <c r="X35" t="s">
        <v>407</v>
      </c>
      <c r="AU35" s="27">
        <v>0.37</v>
      </c>
      <c r="AV35" s="289" t="s">
        <v>156</v>
      </c>
      <c r="AW35" s="75">
        <f>$AU35*AW17</f>
        <v>4.9893829770720338E-4</v>
      </c>
      <c r="AX35" s="75">
        <f t="shared" ref="AX35:BG35" si="20">$AU35*AX17</f>
        <v>5.1410518863426319E-2</v>
      </c>
      <c r="AY35" s="75">
        <f t="shared" si="20"/>
        <v>2.6602903829637811E-2</v>
      </c>
      <c r="AZ35" s="75">
        <f t="shared" si="20"/>
        <v>3.8625944898952755E-2</v>
      </c>
      <c r="BA35" s="75">
        <f t="shared" si="20"/>
        <v>1.7227372106032632E-2</v>
      </c>
      <c r="BB35" s="75">
        <f t="shared" si="20"/>
        <v>0</v>
      </c>
      <c r="BC35" s="75">
        <f t="shared" si="20"/>
        <v>1.3971267091731332E-3</v>
      </c>
      <c r="BD35" s="75">
        <f t="shared" si="20"/>
        <v>1.1535374425682356E-3</v>
      </c>
      <c r="BE35" s="75">
        <f t="shared" si="20"/>
        <v>1.737834734888799E-2</v>
      </c>
      <c r="BF35" s="75">
        <f t="shared" si="20"/>
        <v>1.6381849207756941E-2</v>
      </c>
      <c r="BG35" s="75">
        <f t="shared" si="20"/>
        <v>2.2110420954008444E-2</v>
      </c>
    </row>
    <row r="36" spans="1:59">
      <c r="A36" s="5"/>
      <c r="B36" s="74"/>
      <c r="C36" s="74"/>
      <c r="D36" s="62"/>
      <c r="E36" s="62"/>
      <c r="F36" s="62"/>
      <c r="G36" s="62"/>
      <c r="H36" s="62"/>
      <c r="I36" s="62"/>
      <c r="J36" s="62"/>
      <c r="K36" s="62"/>
      <c r="L36" s="62"/>
      <c r="M36" s="62"/>
      <c r="N36" s="62"/>
      <c r="O36" s="62"/>
      <c r="P36" s="62"/>
      <c r="Q36" s="62"/>
      <c r="R36" s="62"/>
      <c r="S36" s="62"/>
      <c r="T36" s="62"/>
      <c r="U36" s="62"/>
      <c r="W36" s="320">
        <f ca="1">SUMPRODUCT(D31:U31,D34:U34)*1000000/1000/8760</f>
        <v>446.70662100456627</v>
      </c>
      <c r="X36" s="56"/>
      <c r="AU36" s="27">
        <v>0.6</v>
      </c>
      <c r="AV36" s="289" t="s">
        <v>33</v>
      </c>
      <c r="AW36" s="75">
        <f>$AU36*AW18</f>
        <v>6.8336732412573979E-3</v>
      </c>
      <c r="AX36" s="75">
        <f t="shared" ref="AX36:BG36" si="21">$AU36*AX18</f>
        <v>3.7663380244444537E-2</v>
      </c>
      <c r="AY36" s="75">
        <f t="shared" si="21"/>
        <v>2.1536629084068386E-2</v>
      </c>
      <c r="AZ36" s="75">
        <f t="shared" si="21"/>
        <v>3.098393304562324E-2</v>
      </c>
      <c r="BA36" s="75">
        <f t="shared" si="21"/>
        <v>9.6631945377221781E-4</v>
      </c>
      <c r="BB36" s="75">
        <f t="shared" si="21"/>
        <v>0</v>
      </c>
      <c r="BC36" s="75">
        <f t="shared" si="21"/>
        <v>4.7716560366415571E-4</v>
      </c>
      <c r="BD36" s="75">
        <f t="shared" si="21"/>
        <v>3.5813503482354063E-3</v>
      </c>
      <c r="BE36" s="75">
        <f t="shared" si="21"/>
        <v>4.4607041148285342E-2</v>
      </c>
      <c r="BF36" s="75">
        <f t="shared" si="21"/>
        <v>2.2619197752352823E-2</v>
      </c>
      <c r="BG36" s="75">
        <f t="shared" si="21"/>
        <v>2.28958986843125E-2</v>
      </c>
    </row>
    <row r="37" spans="1:59" ht="15">
      <c r="A37" s="5"/>
      <c r="B37" s="7"/>
      <c r="C37" s="7"/>
      <c r="D37" s="62"/>
      <c r="E37" s="62"/>
      <c r="F37" s="62"/>
      <c r="G37" s="62"/>
      <c r="H37" s="62"/>
      <c r="I37" s="62"/>
      <c r="J37" s="62"/>
      <c r="K37" s="62"/>
      <c r="L37" s="62"/>
      <c r="M37" s="62"/>
      <c r="N37" s="62"/>
      <c r="O37" s="62"/>
      <c r="P37" s="62"/>
      <c r="Q37" s="62"/>
      <c r="R37" s="62"/>
      <c r="S37" s="62"/>
      <c r="T37" s="62"/>
      <c r="U37" s="62"/>
      <c r="W37" s="27"/>
      <c r="X37" s="56"/>
      <c r="AV37" s="287" t="s">
        <v>9</v>
      </c>
    </row>
    <row r="38" spans="1:59">
      <c r="A38" s="5" t="s">
        <v>702</v>
      </c>
      <c r="B38" s="7" t="s">
        <v>700</v>
      </c>
      <c r="C38" s="7"/>
      <c r="D38" s="116">
        <f>D21</f>
        <v>0.5</v>
      </c>
      <c r="E38" s="116">
        <f t="shared" ref="E38:U38" si="22">E21</f>
        <v>0.5</v>
      </c>
      <c r="F38" s="116">
        <f t="shared" si="22"/>
        <v>0.7</v>
      </c>
      <c r="G38" s="116">
        <f t="shared" si="22"/>
        <v>0.8</v>
      </c>
      <c r="H38" s="116">
        <f t="shared" si="22"/>
        <v>0.8</v>
      </c>
      <c r="I38" s="116">
        <f t="shared" si="22"/>
        <v>0.9</v>
      </c>
      <c r="J38" s="116">
        <f t="shared" si="22"/>
        <v>0.9</v>
      </c>
      <c r="K38" s="116">
        <f t="shared" si="22"/>
        <v>0.7</v>
      </c>
      <c r="L38" s="116">
        <f t="shared" si="22"/>
        <v>0.7</v>
      </c>
      <c r="M38" s="116">
        <f t="shared" si="22"/>
        <v>0.4</v>
      </c>
      <c r="N38" s="116">
        <f t="shared" si="22"/>
        <v>0.9</v>
      </c>
      <c r="O38" s="116">
        <f t="shared" si="22"/>
        <v>0.9</v>
      </c>
      <c r="P38" s="116">
        <f t="shared" si="22"/>
        <v>0.7</v>
      </c>
      <c r="Q38" s="116">
        <f t="shared" si="22"/>
        <v>0.65</v>
      </c>
      <c r="R38" s="116">
        <f t="shared" si="22"/>
        <v>0.85</v>
      </c>
      <c r="S38" s="116">
        <f t="shared" si="22"/>
        <v>0.7</v>
      </c>
      <c r="T38" s="116">
        <f t="shared" si="22"/>
        <v>0.8</v>
      </c>
      <c r="U38" s="116">
        <f t="shared" si="22"/>
        <v>0.7</v>
      </c>
      <c r="AU38" s="27">
        <v>0.37</v>
      </c>
      <c r="AV38" s="289" t="s">
        <v>41</v>
      </c>
      <c r="AW38" s="75">
        <f>$AU38*AW20</f>
        <v>1.5026206795317567E-2</v>
      </c>
      <c r="AX38" s="75">
        <f t="shared" ref="AX38:BG38" si="23">$AU38*AX20</f>
        <v>5.609924832920765E-3</v>
      </c>
      <c r="AY38" s="75">
        <f t="shared" si="23"/>
        <v>1.1410695367866222E-2</v>
      </c>
      <c r="AZ38" s="75">
        <f t="shared" si="23"/>
        <v>8.8900725748755904E-3</v>
      </c>
      <c r="BA38" s="75">
        <f t="shared" si="23"/>
        <v>2.2751463068787763E-2</v>
      </c>
      <c r="BB38" s="75">
        <f t="shared" si="23"/>
        <v>4.3398719092553883E-2</v>
      </c>
      <c r="BC38" s="75">
        <f t="shared" si="23"/>
        <v>0.10686076409450608</v>
      </c>
      <c r="BD38" s="75">
        <f t="shared" si="23"/>
        <v>6.034314070471198E-2</v>
      </c>
      <c r="BE38" s="75">
        <f t="shared" si="23"/>
        <v>2.2756311813197493E-2</v>
      </c>
      <c r="BF38" s="75">
        <f t="shared" si="23"/>
        <v>3.8467723621486982E-2</v>
      </c>
      <c r="BG38" s="75">
        <f t="shared" si="23"/>
        <v>2.2901506371979491E-2</v>
      </c>
    </row>
    <row r="39" spans="1:59">
      <c r="A39" s="18"/>
      <c r="B39" s="18" t="s">
        <v>701</v>
      </c>
      <c r="C39" s="18"/>
      <c r="D39" s="485">
        <f ca="1">D38*D7*D8/1000</f>
        <v>1.65</v>
      </c>
      <c r="E39" s="485">
        <f t="shared" ref="E39:U39" ca="1" si="24">E38*E7*E8/1000</f>
        <v>1.4</v>
      </c>
      <c r="F39" s="485">
        <f t="shared" ca="1" si="24"/>
        <v>1.8199999999999998</v>
      </c>
      <c r="G39" s="485">
        <f t="shared" ca="1" si="24"/>
        <v>4.96</v>
      </c>
      <c r="H39" s="485">
        <f t="shared" ca="1" si="24"/>
        <v>3.04</v>
      </c>
      <c r="I39" s="485">
        <f t="shared" ca="1" si="24"/>
        <v>3.42</v>
      </c>
      <c r="J39" s="485">
        <f t="shared" ca="1" si="24"/>
        <v>2.52</v>
      </c>
      <c r="K39" s="485">
        <f t="shared" ca="1" si="24"/>
        <v>1.8899999999999997</v>
      </c>
      <c r="L39" s="485">
        <f t="shared" ca="1" si="24"/>
        <v>2.52</v>
      </c>
      <c r="M39" s="485">
        <f t="shared" ca="1" si="24"/>
        <v>1.08</v>
      </c>
      <c r="N39" s="485">
        <f t="shared" ca="1" si="24"/>
        <v>6.57</v>
      </c>
      <c r="O39" s="485">
        <f t="shared" ca="1" si="24"/>
        <v>6.12</v>
      </c>
      <c r="P39" s="485">
        <f t="shared" ca="1" si="24"/>
        <v>3.7799999999999994</v>
      </c>
      <c r="Q39" s="485">
        <f t="shared" ca="1" si="24"/>
        <v>1.95</v>
      </c>
      <c r="R39" s="485">
        <f t="shared" ca="1" si="24"/>
        <v>5.44</v>
      </c>
      <c r="S39" s="485">
        <f t="shared" ca="1" si="24"/>
        <v>3.9899999999999993</v>
      </c>
      <c r="T39" s="485">
        <f t="shared" ca="1" si="24"/>
        <v>2.4</v>
      </c>
      <c r="U39" s="485">
        <f t="shared" ca="1" si="24"/>
        <v>2.87</v>
      </c>
      <c r="V39" s="297"/>
      <c r="W39" s="274">
        <f ca="1">SUMPRODUCT(D39:U39,$D$34:$U$34)/SUM($D$34:$U$34)</f>
        <v>2.5016213795162736</v>
      </c>
      <c r="AV39" s="443" t="s">
        <v>36</v>
      </c>
      <c r="AW39" s="442">
        <f t="shared" ref="AW39:BG39" si="25">SUM(AW27:AW38)</f>
        <v>0.35196783482342514</v>
      </c>
      <c r="AX39" s="442">
        <f t="shared" si="25"/>
        <v>0.3931298568939437</v>
      </c>
      <c r="AY39" s="442">
        <f t="shared" si="25"/>
        <v>0.32078761793161747</v>
      </c>
      <c r="AZ39" s="442">
        <f t="shared" si="25"/>
        <v>0.18537578519172568</v>
      </c>
      <c r="BA39" s="442">
        <f t="shared" si="25"/>
        <v>0.34908479123778596</v>
      </c>
      <c r="BB39" s="442">
        <f t="shared" si="25"/>
        <v>0.41248060084921101</v>
      </c>
      <c r="BC39" s="442">
        <f t="shared" si="25"/>
        <v>0.29339590687720779</v>
      </c>
      <c r="BD39" s="442">
        <f t="shared" si="25"/>
        <v>0.28171798722154895</v>
      </c>
      <c r="BE39" s="442">
        <f t="shared" si="25"/>
        <v>0.35166102163232982</v>
      </c>
      <c r="BF39" s="442">
        <f t="shared" si="25"/>
        <v>0.32814978348478735</v>
      </c>
      <c r="BG39" s="442">
        <f t="shared" si="25"/>
        <v>0.32497703391057609</v>
      </c>
    </row>
    <row r="40" spans="1:59">
      <c r="A40" s="1"/>
      <c r="D40" s="1"/>
      <c r="E40" s="1"/>
      <c r="F40" s="1"/>
      <c r="G40" s="1"/>
      <c r="H40" s="1"/>
      <c r="I40" s="1"/>
      <c r="J40" s="1"/>
      <c r="K40" s="1"/>
      <c r="L40" s="1"/>
      <c r="M40" s="1"/>
      <c r="N40" s="1"/>
      <c r="O40" s="1"/>
      <c r="P40" s="1"/>
      <c r="Q40" s="1"/>
      <c r="R40" s="1"/>
      <c r="S40" s="1"/>
      <c r="T40" s="1"/>
      <c r="U40" s="1"/>
      <c r="X40" s="27"/>
      <c r="Y40" s="82"/>
    </row>
    <row r="41" spans="1:59">
      <c r="A41" s="1"/>
      <c r="Q41" s="1"/>
      <c r="R41" s="1"/>
      <c r="S41" s="1"/>
      <c r="T41" s="1"/>
      <c r="U41" s="1"/>
      <c r="Y41" s="82"/>
      <c r="AV41" s="114" t="s">
        <v>627</v>
      </c>
      <c r="AW41" s="442">
        <f t="shared" ref="AW41:BG41" si="26">AW22-AW39</f>
        <v>0.67836480376259334</v>
      </c>
      <c r="AX41" s="442">
        <f t="shared" si="26"/>
        <v>0.67409779187555152</v>
      </c>
      <c r="AY41" s="442">
        <f t="shared" si="26"/>
        <v>0.60939555422254621</v>
      </c>
      <c r="AZ41" s="442">
        <f t="shared" si="26"/>
        <v>0.3474317520606367</v>
      </c>
      <c r="BA41" s="442">
        <f t="shared" si="26"/>
        <v>0.67304028039002928</v>
      </c>
      <c r="BB41" s="442">
        <f t="shared" si="26"/>
        <v>0.64890975994155653</v>
      </c>
      <c r="BC41" s="442">
        <f t="shared" si="26"/>
        <v>0.56540324403346842</v>
      </c>
      <c r="BD41" s="442">
        <f t="shared" si="26"/>
        <v>0.74124132664181186</v>
      </c>
      <c r="BE41" s="442">
        <f t="shared" si="26"/>
        <v>0.60346011562429691</v>
      </c>
      <c r="BF41" s="442">
        <f t="shared" si="26"/>
        <v>0.57063080776090125</v>
      </c>
      <c r="BG41" s="442">
        <f t="shared" si="26"/>
        <v>0.59854635844368131</v>
      </c>
    </row>
    <row r="43" spans="1:59">
      <c r="AV43" t="s">
        <v>6</v>
      </c>
      <c r="AW43">
        <f>VLOOKUP(AW25,'CBSA Hrs_Plus'!$H$7:$I$17,2,FALSE)</f>
        <v>3000</v>
      </c>
      <c r="AX43">
        <f>VLOOKUP(AX25,'CBSA Hrs_Plus'!$H$7:$I$17,2,FALSE)</f>
        <v>4200</v>
      </c>
      <c r="AY43">
        <f>VLOOKUP(AY25,'CBSA Hrs_Plus'!$H$7:$I$17,2,FALSE)</f>
        <v>2700</v>
      </c>
      <c r="AZ43">
        <f>VLOOKUP(AZ25,'CBSA Hrs_Plus'!$H$7:$I$17,2,FALSE)</f>
        <v>2800</v>
      </c>
      <c r="BA43">
        <f>VLOOKUP(BA25,'CBSA Hrs_Plus'!$H$7:$I$17,2,FALSE)</f>
        <v>7200</v>
      </c>
      <c r="BB43">
        <f>VLOOKUP(BB25,'CBSA Hrs_Plus'!$H$7:$I$17,2,FALSE)</f>
        <v>5400</v>
      </c>
      <c r="BC43">
        <f>VLOOKUP(BC25,'CBSA Hrs_Plus'!$H$7:$I$17,2,FALSE)</f>
        <v>3000</v>
      </c>
      <c r="BD43">
        <f>VLOOKUP(BD25,'CBSA Hrs_Plus'!$H$7:$I$17,2,FALSE)</f>
        <v>5700</v>
      </c>
      <c r="BE43">
        <f>VLOOKUP(BE25,'CBSA Hrs_Plus'!$H$7:$I$17,2,FALSE)</f>
        <v>3000</v>
      </c>
      <c r="BF43">
        <f>VLOOKUP(BF25,'CBSA Hrs_Plus'!$H$7:$I$17,2,FALSE)</f>
        <v>4000</v>
      </c>
      <c r="BG43">
        <f>VLOOKUP(BG25,'CBSA Hrs_Plus'!$H$7:$I$17,2,FALSE)</f>
        <v>3600</v>
      </c>
    </row>
    <row r="44" spans="1:59">
      <c r="D44" s="547">
        <f>1-(588/1030)</f>
        <v>0.42912621359223302</v>
      </c>
      <c r="E44" s="547"/>
      <c r="F44" s="547"/>
      <c r="G44" s="547">
        <f>1-(578/1067)</f>
        <v>0.45829428303655106</v>
      </c>
      <c r="H44" s="547"/>
      <c r="I44" s="547"/>
      <c r="J44" s="547"/>
      <c r="K44" s="112">
        <f>1-(533/930)</f>
        <v>0.42688172043010753</v>
      </c>
      <c r="M44" s="112">
        <f>1-(277/532)</f>
        <v>0.47932330827067671</v>
      </c>
    </row>
    <row r="45" spans="1:59">
      <c r="AV45" t="s">
        <v>628</v>
      </c>
      <c r="AW45" s="75">
        <f t="shared" ref="AW45:BG45" si="27">AW$43*AW22/1000</f>
        <v>3.0909979157580554</v>
      </c>
      <c r="AX45" s="75">
        <f t="shared" si="27"/>
        <v>4.4823561248318793</v>
      </c>
      <c r="AY45" s="75">
        <f t="shared" si="27"/>
        <v>2.5114945648162421</v>
      </c>
      <c r="AZ45" s="75">
        <f t="shared" si="27"/>
        <v>1.4918611043066148</v>
      </c>
      <c r="BA45" s="75">
        <f t="shared" si="27"/>
        <v>7.3593005157202693</v>
      </c>
      <c r="BB45" s="75">
        <f t="shared" si="27"/>
        <v>5.7315079482701448</v>
      </c>
      <c r="BC45" s="75">
        <f t="shared" si="27"/>
        <v>2.5763974527320284</v>
      </c>
      <c r="BD45" s="75">
        <f t="shared" si="27"/>
        <v>5.8308680890211564</v>
      </c>
      <c r="BE45" s="75">
        <f t="shared" si="27"/>
        <v>2.8653634117698803</v>
      </c>
      <c r="BF45" s="75">
        <f t="shared" si="27"/>
        <v>3.5951223649827546</v>
      </c>
      <c r="BG45" s="75">
        <f t="shared" si="27"/>
        <v>3.3246842124753266</v>
      </c>
    </row>
    <row r="46" spans="1:59">
      <c r="AV46" t="s">
        <v>629</v>
      </c>
      <c r="AW46" s="75">
        <f>AW$43*AW41/1000</f>
        <v>2.0350944112877802</v>
      </c>
      <c r="AX46" s="75">
        <f t="shared" ref="AX46:BG46" si="28">AX$43*AX41/1000</f>
        <v>2.831210725877316</v>
      </c>
      <c r="AY46" s="75">
        <f t="shared" si="28"/>
        <v>1.6453679964008747</v>
      </c>
      <c r="AZ46" s="75">
        <f t="shared" si="28"/>
        <v>0.97280890576978274</v>
      </c>
      <c r="BA46" s="75">
        <f t="shared" si="28"/>
        <v>4.8458900188082108</v>
      </c>
      <c r="BB46" s="75">
        <f t="shared" si="28"/>
        <v>3.5041127036844055</v>
      </c>
      <c r="BC46" s="75">
        <f t="shared" si="28"/>
        <v>1.6962097321004053</v>
      </c>
      <c r="BD46" s="75">
        <f t="shared" si="28"/>
        <v>4.2250755618583282</v>
      </c>
      <c r="BE46" s="75">
        <f t="shared" si="28"/>
        <v>1.8103803468728907</v>
      </c>
      <c r="BF46" s="75">
        <f t="shared" si="28"/>
        <v>2.282523231043605</v>
      </c>
      <c r="BG46" s="75">
        <f t="shared" si="28"/>
        <v>2.1547668903972528</v>
      </c>
    </row>
    <row r="47" spans="1:59">
      <c r="AV47" t="s">
        <v>630</v>
      </c>
      <c r="AW47" s="75">
        <f>AW45-AW46</f>
        <v>1.0559035044702751</v>
      </c>
      <c r="AX47" s="75">
        <f t="shared" ref="AX47:BG47" si="29">AX45-AX46</f>
        <v>1.6511453989545632</v>
      </c>
      <c r="AY47" s="75">
        <f t="shared" si="29"/>
        <v>0.86612656841536739</v>
      </c>
      <c r="AZ47" s="75">
        <f t="shared" si="29"/>
        <v>0.51905219853683204</v>
      </c>
      <c r="BA47" s="75">
        <f t="shared" si="29"/>
        <v>2.5134104969120585</v>
      </c>
      <c r="BB47" s="75">
        <f t="shared" si="29"/>
        <v>2.2273952445857392</v>
      </c>
      <c r="BC47" s="75">
        <f t="shared" si="29"/>
        <v>0.88018772063162309</v>
      </c>
      <c r="BD47" s="75">
        <f t="shared" si="29"/>
        <v>1.6057925271628282</v>
      </c>
      <c r="BE47" s="75">
        <f t="shared" si="29"/>
        <v>1.0549830648969896</v>
      </c>
      <c r="BF47" s="75">
        <f t="shared" si="29"/>
        <v>1.3125991339391496</v>
      </c>
      <c r="BG47" s="75">
        <f t="shared" si="29"/>
        <v>1.1699173220780739</v>
      </c>
    </row>
    <row r="49" spans="1:59">
      <c r="AV49" t="s">
        <v>631</v>
      </c>
      <c r="AW49" s="112">
        <f>1-(AW46/AW45)</f>
        <v>0.34160602279517194</v>
      </c>
      <c r="AX49" s="112">
        <f t="shared" ref="AX49:BG49" si="30">1-(AX46/AX45)</f>
        <v>0.36836550978342741</v>
      </c>
      <c r="AY49" s="112">
        <f t="shared" si="30"/>
        <v>0.34486499813657334</v>
      </c>
      <c r="AZ49" s="112">
        <f t="shared" si="30"/>
        <v>0.34792260287399634</v>
      </c>
      <c r="BA49" s="112">
        <f t="shared" si="30"/>
        <v>0.34152844982252584</v>
      </c>
      <c r="BB49" s="112">
        <f t="shared" si="30"/>
        <v>0.38862290075999995</v>
      </c>
      <c r="BC49" s="112">
        <f t="shared" si="30"/>
        <v>0.34163506864915827</v>
      </c>
      <c r="BD49" s="112">
        <f t="shared" si="30"/>
        <v>0.27539510457908456</v>
      </c>
      <c r="BE49" s="112">
        <f t="shared" si="30"/>
        <v>0.36818473376308891</v>
      </c>
      <c r="BF49" s="112">
        <f t="shared" si="30"/>
        <v>0.36510555154509905</v>
      </c>
      <c r="BG49" s="112">
        <f t="shared" si="30"/>
        <v>0.35188825383419964</v>
      </c>
    </row>
    <row r="58" spans="1:59">
      <c r="B58" s="7" t="s">
        <v>234</v>
      </c>
      <c r="C58" s="7"/>
      <c r="D58" s="62">
        <v>324</v>
      </c>
      <c r="E58" s="62">
        <v>316</v>
      </c>
      <c r="F58" s="62">
        <v>95</v>
      </c>
      <c r="G58" s="62">
        <v>135</v>
      </c>
      <c r="H58" s="62">
        <v>191</v>
      </c>
      <c r="I58" s="62">
        <v>186</v>
      </c>
      <c r="J58" s="62">
        <v>59</v>
      </c>
      <c r="K58" s="62">
        <v>245</v>
      </c>
      <c r="L58" s="62">
        <v>124</v>
      </c>
      <c r="M58" s="62">
        <v>442</v>
      </c>
      <c r="N58" s="62">
        <v>65</v>
      </c>
      <c r="O58" s="62">
        <v>12</v>
      </c>
      <c r="P58" s="62">
        <v>53</v>
      </c>
      <c r="Q58" s="62">
        <v>171</v>
      </c>
      <c r="R58" s="62">
        <v>104</v>
      </c>
      <c r="S58" s="62">
        <v>125</v>
      </c>
      <c r="T58" s="62">
        <v>369</v>
      </c>
      <c r="U58" s="62">
        <v>333</v>
      </c>
      <c r="W58" s="56">
        <f>SUM(D58:U58)</f>
        <v>3349</v>
      </c>
    </row>
    <row r="59" spans="1:59">
      <c r="B59" s="7" t="s">
        <v>363</v>
      </c>
      <c r="C59" s="7"/>
      <c r="D59" s="62">
        <f ca="1">D58*1000000*D15/8760/1000</f>
        <v>104.96712328767123</v>
      </c>
      <c r="E59" s="62">
        <f t="shared" ref="E59:U59" ca="1" si="31">E58*1000000*E15/8760/1000</f>
        <v>114.13515981735158</v>
      </c>
      <c r="F59" s="62">
        <f t="shared" ca="1" si="31"/>
        <v>40.038812785388131</v>
      </c>
      <c r="G59" s="62">
        <f t="shared" ca="1" si="31"/>
        <v>114.65753424657535</v>
      </c>
      <c r="H59" s="62">
        <f t="shared" ca="1" si="31"/>
        <v>91.139269406392685</v>
      </c>
      <c r="I59" s="62">
        <f t="shared" ca="1" si="31"/>
        <v>100.04931506849314</v>
      </c>
      <c r="J59" s="62">
        <f t="shared" ca="1" si="31"/>
        <v>27.156164383561645</v>
      </c>
      <c r="K59" s="62">
        <f t="shared" ca="1" si="31"/>
        <v>74.003424657534239</v>
      </c>
      <c r="L59" s="62">
        <f t="shared" ca="1" si="31"/>
        <v>49.939726027397256</v>
      </c>
      <c r="M59" s="62">
        <f t="shared" ca="1" si="31"/>
        <v>79.015068493150679</v>
      </c>
      <c r="N59" s="62">
        <f t="shared" ca="1" si="31"/>
        <v>62.291666666666664</v>
      </c>
      <c r="O59" s="62">
        <f t="shared" ca="1" si="31"/>
        <v>10.712328767123289</v>
      </c>
      <c r="P59" s="62">
        <f t="shared" ca="1" si="31"/>
        <v>39.205479452054796</v>
      </c>
      <c r="Q59" s="62">
        <f t="shared" ca="1" si="31"/>
        <v>52.705479452054803</v>
      </c>
      <c r="R59" s="62">
        <f t="shared" ca="1" si="31"/>
        <v>83.579908675799103</v>
      </c>
      <c r="S59" s="62">
        <f t="shared" ca="1" si="31"/>
        <v>77.268835616438352</v>
      </c>
      <c r="T59" s="62">
        <f t="shared" ca="1" si="31"/>
        <v>126.36986301369863</v>
      </c>
      <c r="U59" s="62">
        <f t="shared" ca="1" si="31"/>
        <v>155.85616438356163</v>
      </c>
      <c r="W59" s="56">
        <f ca="1">SUM(D59:U59)</f>
        <v>1403.091324200913</v>
      </c>
    </row>
    <row r="60" spans="1:59">
      <c r="B60" s="7"/>
      <c r="C60" s="7"/>
      <c r="D60" s="62"/>
      <c r="E60" s="62"/>
      <c r="F60" s="62"/>
      <c r="G60" s="62"/>
      <c r="H60" s="62"/>
      <c r="I60" s="62"/>
      <c r="J60" s="62"/>
      <c r="K60" s="62"/>
      <c r="L60" s="62"/>
      <c r="M60" s="62"/>
      <c r="N60" s="62"/>
      <c r="O60" s="62"/>
      <c r="P60" s="62"/>
      <c r="Q60" s="62"/>
      <c r="R60" s="62"/>
      <c r="S60" s="62"/>
      <c r="T60" s="62"/>
      <c r="U60" s="62"/>
      <c r="W60" s="56"/>
    </row>
    <row r="63" spans="1:59">
      <c r="D63" s="153" t="s">
        <v>31</v>
      </c>
      <c r="E63" s="153" t="s">
        <v>31</v>
      </c>
      <c r="F63" s="153" t="s">
        <v>31</v>
      </c>
      <c r="G63" s="153" t="s">
        <v>30</v>
      </c>
      <c r="H63" s="153" t="s">
        <v>30</v>
      </c>
      <c r="I63" s="153" t="s">
        <v>30</v>
      </c>
      <c r="J63" s="153" t="s">
        <v>30</v>
      </c>
      <c r="K63" s="153" t="s">
        <v>29</v>
      </c>
      <c r="L63" s="153" t="s">
        <v>30</v>
      </c>
      <c r="M63" s="153" t="s">
        <v>16</v>
      </c>
      <c r="N63" s="153" t="s">
        <v>28</v>
      </c>
      <c r="O63" s="153" t="s">
        <v>28</v>
      </c>
      <c r="P63" s="153" t="s">
        <v>60</v>
      </c>
      <c r="Q63" s="153" t="s">
        <v>13</v>
      </c>
      <c r="R63" s="153" t="s">
        <v>30</v>
      </c>
      <c r="S63" s="153" t="s">
        <v>61</v>
      </c>
      <c r="T63" s="153" t="s">
        <v>10</v>
      </c>
      <c r="U63" s="153" t="s">
        <v>9</v>
      </c>
    </row>
    <row r="64" spans="1:59">
      <c r="A64" s="1" t="s">
        <v>268</v>
      </c>
      <c r="B64" s="1" t="s">
        <v>270</v>
      </c>
      <c r="C64" s="1"/>
      <c r="D64" s="542" t="s">
        <v>31</v>
      </c>
      <c r="E64" s="548"/>
      <c r="F64" s="543"/>
      <c r="G64" s="542" t="s">
        <v>30</v>
      </c>
      <c r="H64" s="548"/>
      <c r="I64" s="548"/>
      <c r="J64" s="543"/>
      <c r="K64" s="542" t="s">
        <v>29</v>
      </c>
      <c r="L64" s="543"/>
      <c r="M64" s="9" t="s">
        <v>16</v>
      </c>
      <c r="N64" s="542" t="s">
        <v>28</v>
      </c>
      <c r="O64" s="543"/>
      <c r="P64" s="9" t="s">
        <v>14</v>
      </c>
      <c r="Q64" s="9" t="s">
        <v>13</v>
      </c>
      <c r="R64" s="542" t="s">
        <v>27</v>
      </c>
      <c r="S64" s="543"/>
      <c r="T64" s="9" t="s">
        <v>10</v>
      </c>
      <c r="U64" s="9" t="s">
        <v>9</v>
      </c>
      <c r="W64" s="128" t="s">
        <v>8</v>
      </c>
    </row>
    <row r="65" spans="1:23" ht="25.5">
      <c r="A65" s="9" t="s">
        <v>26</v>
      </c>
      <c r="B65" s="9" t="s">
        <v>25</v>
      </c>
      <c r="C65" s="487"/>
      <c r="D65" s="9" t="s">
        <v>23</v>
      </c>
      <c r="E65" s="9" t="s">
        <v>22</v>
      </c>
      <c r="F65" s="9" t="s">
        <v>21</v>
      </c>
      <c r="G65" s="11" t="s">
        <v>50</v>
      </c>
      <c r="H65" s="11" t="s">
        <v>51</v>
      </c>
      <c r="I65" s="11" t="s">
        <v>52</v>
      </c>
      <c r="J65" s="11" t="s">
        <v>53</v>
      </c>
      <c r="K65" s="9" t="s">
        <v>18</v>
      </c>
      <c r="L65" s="9" t="s">
        <v>17</v>
      </c>
      <c r="M65" s="9" t="s">
        <v>16</v>
      </c>
      <c r="N65" s="9" t="s">
        <v>15</v>
      </c>
      <c r="O65" s="9" t="s">
        <v>54</v>
      </c>
      <c r="P65" s="9" t="s">
        <v>14</v>
      </c>
      <c r="Q65" s="9" t="s">
        <v>13</v>
      </c>
      <c r="R65" s="9" t="s">
        <v>12</v>
      </c>
      <c r="S65" s="9" t="s">
        <v>11</v>
      </c>
      <c r="T65" s="10" t="s">
        <v>10</v>
      </c>
      <c r="U65" s="9" t="s">
        <v>9</v>
      </c>
      <c r="W65" s="128" t="s">
        <v>8</v>
      </c>
    </row>
    <row r="66" spans="1:23">
      <c r="B66" s="157" t="s">
        <v>269</v>
      </c>
      <c r="C66" s="157"/>
      <c r="D66" s="158">
        <f>VLOOKUP(D63,$N$97:$Q$108,2,FALSE)</f>
        <v>0.13694201484289967</v>
      </c>
      <c r="E66" s="158">
        <f t="shared" ref="E66:U66" si="32">VLOOKUP(E63,$N$97:$Q$108,2,FALSE)</f>
        <v>0.13694201484289967</v>
      </c>
      <c r="F66" s="158">
        <f t="shared" si="32"/>
        <v>0.13694201484289967</v>
      </c>
      <c r="G66" s="158">
        <f t="shared" si="32"/>
        <v>0.28431590929099099</v>
      </c>
      <c r="H66" s="158">
        <f t="shared" si="32"/>
        <v>0.28431590929099099</v>
      </c>
      <c r="I66" s="158">
        <f t="shared" si="32"/>
        <v>0.28431590929099099</v>
      </c>
      <c r="J66" s="158">
        <f t="shared" si="32"/>
        <v>0.28431590929099099</v>
      </c>
      <c r="K66" s="158">
        <f t="shared" si="32"/>
        <v>0.10641166515684555</v>
      </c>
      <c r="L66" s="158">
        <f t="shared" si="32"/>
        <v>0.28431590929099099</v>
      </c>
      <c r="M66" s="158">
        <f t="shared" si="32"/>
        <v>8.3532634554250654E-2</v>
      </c>
      <c r="N66" s="158">
        <f t="shared" si="32"/>
        <v>0.26032202198271615</v>
      </c>
      <c r="O66" s="158">
        <f t="shared" si="32"/>
        <v>0.26032202198271615</v>
      </c>
      <c r="P66" s="158">
        <f t="shared" si="32"/>
        <v>0.43664170869555319</v>
      </c>
      <c r="Q66" s="158">
        <f t="shared" si="32"/>
        <v>0.10259832460348207</v>
      </c>
      <c r="R66" s="158">
        <f t="shared" si="32"/>
        <v>0.28431590929099099</v>
      </c>
      <c r="S66" s="158">
        <f t="shared" si="32"/>
        <v>7.0371990255371983E-2</v>
      </c>
      <c r="T66" s="158">
        <f t="shared" si="32"/>
        <v>0.15772286537406049</v>
      </c>
      <c r="U66" s="158">
        <f t="shared" si="32"/>
        <v>0.14552691811087146</v>
      </c>
      <c r="V66" s="157"/>
      <c r="W66" s="159">
        <f>SUMPRODUCT(D66:U66,D34:U34)/SUM(D34:U34)</f>
        <v>0.16930453701583695</v>
      </c>
    </row>
    <row r="67" spans="1:23">
      <c r="B67" s="157" t="s">
        <v>272</v>
      </c>
      <c r="C67" s="157"/>
      <c r="D67" s="160" t="s">
        <v>295</v>
      </c>
      <c r="E67" s="157"/>
      <c r="F67" s="157"/>
      <c r="G67" s="157"/>
      <c r="H67" s="157"/>
      <c r="I67" s="157"/>
      <c r="J67" s="157"/>
      <c r="K67" s="157"/>
      <c r="L67" s="157"/>
      <c r="M67" s="157"/>
      <c r="N67" s="157"/>
      <c r="O67" s="157"/>
      <c r="P67" s="157"/>
      <c r="Q67" s="157"/>
      <c r="R67" s="157"/>
      <c r="S67" s="157"/>
      <c r="T67" s="157"/>
      <c r="U67" s="157"/>
      <c r="V67" s="157"/>
      <c r="W67" s="159">
        <v>3.839461944580088E-2</v>
      </c>
    </row>
    <row r="68" spans="1:23">
      <c r="B68" s="157" t="s">
        <v>274</v>
      </c>
      <c r="C68" s="157"/>
      <c r="D68" s="160" t="s">
        <v>295</v>
      </c>
      <c r="E68" s="157"/>
      <c r="F68" s="157"/>
      <c r="G68" s="157"/>
      <c r="H68" s="157"/>
      <c r="I68" s="157"/>
      <c r="J68" s="157"/>
      <c r="K68" s="157"/>
      <c r="L68" s="157"/>
      <c r="M68" s="157"/>
      <c r="N68" s="157"/>
      <c r="O68" s="157"/>
      <c r="P68" s="157"/>
      <c r="Q68" s="157"/>
      <c r="R68" s="157"/>
      <c r="S68" s="157"/>
      <c r="T68" s="157"/>
      <c r="U68" s="157"/>
      <c r="V68" s="157"/>
      <c r="W68" s="159">
        <v>6.01322733358442E-3</v>
      </c>
    </row>
    <row r="69" spans="1:23">
      <c r="B69" s="157" t="s">
        <v>271</v>
      </c>
      <c r="C69" s="157"/>
      <c r="D69" s="160" t="s">
        <v>295</v>
      </c>
      <c r="E69" s="157"/>
      <c r="F69" s="157"/>
      <c r="G69" s="157"/>
      <c r="H69" s="157"/>
      <c r="I69" s="157"/>
      <c r="J69" s="157"/>
      <c r="K69" s="157"/>
      <c r="L69" s="157"/>
      <c r="M69" s="157"/>
      <c r="N69" s="157"/>
      <c r="O69" s="157"/>
      <c r="P69" s="157"/>
      <c r="Q69" s="157"/>
      <c r="R69" s="157"/>
      <c r="S69" s="157"/>
      <c r="T69" s="157"/>
      <c r="U69" s="157"/>
      <c r="V69" s="157"/>
      <c r="W69" s="159">
        <v>7.5023915366810592E-2</v>
      </c>
    </row>
    <row r="70" spans="1:23">
      <c r="B70" s="157" t="s">
        <v>275</v>
      </c>
      <c r="C70" s="157"/>
      <c r="D70" s="160" t="s">
        <v>295</v>
      </c>
      <c r="E70" s="157"/>
      <c r="F70" s="157"/>
      <c r="G70" s="157"/>
      <c r="H70" s="157"/>
      <c r="I70" s="157"/>
      <c r="J70" s="157"/>
      <c r="K70" s="157"/>
      <c r="L70" s="157"/>
      <c r="M70" s="157"/>
      <c r="N70" s="157"/>
      <c r="O70" s="157"/>
      <c r="P70" s="157"/>
      <c r="Q70" s="157"/>
      <c r="R70" s="157"/>
      <c r="S70" s="157"/>
      <c r="T70" s="157"/>
      <c r="U70" s="157"/>
      <c r="V70" s="157"/>
      <c r="W70" s="159">
        <v>1.6356811172791978E-3</v>
      </c>
    </row>
    <row r="71" spans="1:23">
      <c r="B71" s="157" t="s">
        <v>276</v>
      </c>
      <c r="C71" s="157"/>
      <c r="D71" s="160" t="s">
        <v>295</v>
      </c>
      <c r="E71" s="157"/>
      <c r="F71" s="157"/>
      <c r="G71" s="157"/>
      <c r="H71" s="157"/>
      <c r="I71" s="157"/>
      <c r="J71" s="157"/>
      <c r="K71" s="157"/>
      <c r="L71" s="157"/>
      <c r="M71" s="157"/>
      <c r="N71" s="157"/>
      <c r="O71" s="157"/>
      <c r="P71" s="157"/>
      <c r="Q71" s="157"/>
      <c r="R71" s="157"/>
      <c r="S71" s="157"/>
      <c r="T71" s="157"/>
      <c r="U71" s="157"/>
      <c r="V71" s="157"/>
      <c r="W71" s="159">
        <v>4.1931293765954253E-3</v>
      </c>
    </row>
    <row r="72" spans="1:23">
      <c r="B72" s="157" t="s">
        <v>273</v>
      </c>
      <c r="C72" s="157"/>
      <c r="D72" s="160" t="s">
        <v>295</v>
      </c>
      <c r="E72" s="157"/>
      <c r="F72" s="157"/>
      <c r="G72" s="157"/>
      <c r="H72" s="157"/>
      <c r="I72" s="157"/>
      <c r="J72" s="157"/>
      <c r="K72" s="157"/>
      <c r="L72" s="157"/>
      <c r="M72" s="157"/>
      <c r="N72" s="157"/>
      <c r="O72" s="157"/>
      <c r="P72" s="157"/>
      <c r="Q72" s="157"/>
      <c r="R72" s="157"/>
      <c r="S72" s="157"/>
      <c r="T72" s="157"/>
      <c r="U72" s="157"/>
      <c r="V72" s="157"/>
      <c r="W72" s="159">
        <v>3.0059827146962242E-2</v>
      </c>
    </row>
    <row r="73" spans="1:23">
      <c r="B73" s="157" t="s">
        <v>277</v>
      </c>
      <c r="C73" s="157"/>
      <c r="D73" s="160" t="s">
        <v>295</v>
      </c>
      <c r="E73" s="157"/>
      <c r="F73" s="157"/>
      <c r="G73" s="157"/>
      <c r="H73" s="157"/>
      <c r="I73" s="157"/>
      <c r="J73" s="157"/>
      <c r="K73" s="157"/>
      <c r="L73" s="157"/>
      <c r="M73" s="157"/>
      <c r="N73" s="157"/>
      <c r="O73" s="157"/>
      <c r="P73" s="157"/>
      <c r="Q73" s="157"/>
      <c r="R73" s="157"/>
      <c r="S73" s="157"/>
      <c r="T73" s="157"/>
      <c r="U73" s="157"/>
      <c r="V73" s="157"/>
      <c r="W73" s="159">
        <v>8.7481200145375655E-3</v>
      </c>
    </row>
    <row r="74" spans="1:23">
      <c r="B74" t="s">
        <v>284</v>
      </c>
      <c r="D74" s="153" t="s">
        <v>295</v>
      </c>
      <c r="W74" s="151">
        <v>0.95</v>
      </c>
    </row>
    <row r="75" spans="1:23">
      <c r="B75" t="s">
        <v>285</v>
      </c>
      <c r="D75" s="153" t="s">
        <v>295</v>
      </c>
      <c r="W75" s="151">
        <v>0.03</v>
      </c>
    </row>
    <row r="76" spans="1:23">
      <c r="B76" t="s">
        <v>286</v>
      </c>
      <c r="D76" s="153" t="s">
        <v>295</v>
      </c>
      <c r="W76" s="151">
        <v>0.02</v>
      </c>
    </row>
    <row r="77" spans="1:23">
      <c r="B77" s="157" t="s">
        <v>287</v>
      </c>
      <c r="C77" s="157"/>
      <c r="D77" s="160" t="s">
        <v>295</v>
      </c>
      <c r="E77" s="157"/>
      <c r="F77" s="157"/>
      <c r="G77" s="157"/>
      <c r="H77" s="157"/>
      <c r="I77" s="157"/>
      <c r="J77" s="157"/>
      <c r="K77" s="157"/>
      <c r="L77" s="157"/>
      <c r="M77" s="157"/>
      <c r="N77" s="157"/>
      <c r="O77" s="157"/>
      <c r="P77" s="157"/>
      <c r="Q77" s="157"/>
      <c r="R77" s="157"/>
      <c r="S77" s="157"/>
      <c r="T77" s="157"/>
      <c r="U77" s="157"/>
      <c r="V77" s="157"/>
      <c r="W77" s="159">
        <v>0.68</v>
      </c>
    </row>
    <row r="78" spans="1:23">
      <c r="B78" s="157" t="s">
        <v>289</v>
      </c>
      <c r="C78" s="157"/>
      <c r="D78" s="160" t="s">
        <v>295</v>
      </c>
      <c r="E78" s="157"/>
      <c r="F78" s="157"/>
      <c r="G78" s="157"/>
      <c r="H78" s="157"/>
      <c r="I78" s="157"/>
      <c r="J78" s="157"/>
      <c r="K78" s="157"/>
      <c r="L78" s="157"/>
      <c r="M78" s="157"/>
      <c r="N78" s="157"/>
      <c r="O78" s="157"/>
      <c r="P78" s="157"/>
      <c r="Q78" s="157"/>
      <c r="R78" s="157"/>
      <c r="S78" s="157"/>
      <c r="T78" s="157"/>
      <c r="U78" s="157"/>
      <c r="V78" s="157"/>
      <c r="W78" s="159">
        <v>0.15</v>
      </c>
    </row>
    <row r="79" spans="1:23">
      <c r="B79" s="157" t="s">
        <v>290</v>
      </c>
      <c r="C79" s="157"/>
      <c r="D79" s="160" t="s">
        <v>295</v>
      </c>
      <c r="E79" s="157"/>
      <c r="F79" s="157"/>
      <c r="G79" s="157"/>
      <c r="H79" s="157"/>
      <c r="I79" s="157"/>
      <c r="J79" s="157"/>
      <c r="K79" s="157"/>
      <c r="L79" s="157"/>
      <c r="M79" s="157"/>
      <c r="N79" s="157"/>
      <c r="O79" s="157"/>
      <c r="P79" s="157"/>
      <c r="Q79" s="157"/>
      <c r="R79" s="157"/>
      <c r="S79" s="157"/>
      <c r="T79" s="157"/>
      <c r="U79" s="157"/>
      <c r="V79" s="157"/>
      <c r="W79" s="159">
        <v>0.15</v>
      </c>
    </row>
    <row r="80" spans="1:23">
      <c r="B80" s="157" t="s">
        <v>288</v>
      </c>
      <c r="C80" s="157"/>
      <c r="D80" s="160" t="s">
        <v>295</v>
      </c>
      <c r="E80" s="157"/>
      <c r="F80" s="157"/>
      <c r="G80" s="157"/>
      <c r="H80" s="157"/>
      <c r="I80" s="157"/>
      <c r="J80" s="157"/>
      <c r="K80" s="157"/>
      <c r="L80" s="157"/>
      <c r="M80" s="157"/>
      <c r="N80" s="157"/>
      <c r="O80" s="157"/>
      <c r="P80" s="157"/>
      <c r="Q80" s="157"/>
      <c r="R80" s="157"/>
      <c r="S80" s="157"/>
      <c r="T80" s="157"/>
      <c r="U80" s="157"/>
      <c r="V80" s="157"/>
      <c r="W80" s="159">
        <v>0.02</v>
      </c>
    </row>
    <row r="81" spans="2:27">
      <c r="B81" t="s">
        <v>291</v>
      </c>
      <c r="D81" s="153" t="s">
        <v>295</v>
      </c>
      <c r="W81" s="151">
        <v>0.68</v>
      </c>
    </row>
    <row r="82" spans="2:27">
      <c r="B82" t="s">
        <v>292</v>
      </c>
      <c r="D82" s="153" t="s">
        <v>295</v>
      </c>
      <c r="W82" s="151">
        <v>0.15</v>
      </c>
    </row>
    <row r="83" spans="2:27">
      <c r="B83" t="s">
        <v>293</v>
      </c>
      <c r="D83" s="153" t="s">
        <v>295</v>
      </c>
      <c r="W83" s="151">
        <v>0.15</v>
      </c>
    </row>
    <row r="84" spans="2:27">
      <c r="B84" t="s">
        <v>294</v>
      </c>
      <c r="D84" s="153" t="s">
        <v>295</v>
      </c>
      <c r="W84" s="151">
        <v>0.02</v>
      </c>
    </row>
    <row r="95" spans="2:27">
      <c r="B95" s="1" t="s">
        <v>270</v>
      </c>
      <c r="C95" s="1"/>
      <c r="N95" s="1" t="s">
        <v>270</v>
      </c>
      <c r="T95" s="60"/>
      <c r="U95" s="60" t="s">
        <v>58</v>
      </c>
      <c r="V95" s="60"/>
      <c r="W95" s="60"/>
      <c r="X95" s="60"/>
      <c r="Y95" s="60"/>
      <c r="Z95" s="60"/>
      <c r="AA95" s="60"/>
    </row>
    <row r="96" spans="2:27" ht="15">
      <c r="B96" s="155" t="s">
        <v>121</v>
      </c>
      <c r="C96" s="155"/>
      <c r="D96" s="155" t="s">
        <v>58</v>
      </c>
      <c r="E96" s="155"/>
      <c r="F96" s="155"/>
      <c r="G96" s="155"/>
      <c r="H96" s="155"/>
      <c r="I96" s="155"/>
      <c r="J96" s="155"/>
      <c r="K96" s="152"/>
      <c r="T96" s="60"/>
      <c r="U96" s="60" t="s">
        <v>121</v>
      </c>
      <c r="V96" s="60"/>
      <c r="W96" s="60"/>
      <c r="X96" s="60"/>
      <c r="Y96" s="60"/>
      <c r="Z96" s="60"/>
      <c r="AA96" s="60"/>
    </row>
    <row r="97" spans="2:27" ht="45">
      <c r="B97" s="155" t="s">
        <v>59</v>
      </c>
      <c r="C97" s="155"/>
      <c r="D97" s="152" t="s">
        <v>41</v>
      </c>
      <c r="E97" s="152" t="s">
        <v>63</v>
      </c>
      <c r="F97" s="152" t="s">
        <v>64</v>
      </c>
      <c r="G97" s="152" t="s">
        <v>33</v>
      </c>
      <c r="H97" s="152" t="s">
        <v>65</v>
      </c>
      <c r="I97" s="152" t="s">
        <v>66</v>
      </c>
      <c r="J97" s="152" t="s">
        <v>9</v>
      </c>
      <c r="K97" s="86"/>
      <c r="N97" s="60" t="s">
        <v>160</v>
      </c>
      <c r="O97" s="60" t="s">
        <v>212</v>
      </c>
      <c r="P97" s="60" t="s">
        <v>56</v>
      </c>
      <c r="Q97" s="60" t="s">
        <v>207</v>
      </c>
      <c r="T97" s="60" t="s">
        <v>59</v>
      </c>
      <c r="U97" s="86" t="s">
        <v>41</v>
      </c>
      <c r="V97" s="86" t="s">
        <v>63</v>
      </c>
      <c r="W97" s="86" t="s">
        <v>64</v>
      </c>
      <c r="X97" s="86" t="s">
        <v>33</v>
      </c>
      <c r="Y97" s="86" t="s">
        <v>65</v>
      </c>
      <c r="Z97" s="86" t="s">
        <v>66</v>
      </c>
      <c r="AA97" s="86" t="s">
        <v>9</v>
      </c>
    </row>
    <row r="98" spans="2:27" ht="15">
      <c r="B98" s="154" t="s">
        <v>278</v>
      </c>
      <c r="C98" s="154"/>
      <c r="D98" s="156">
        <v>0.1089140850014586</v>
      </c>
      <c r="E98" s="156">
        <v>8.5592925162963854E-3</v>
      </c>
      <c r="F98" s="156">
        <v>1.7678660810233792E-2</v>
      </c>
      <c r="G98" s="156">
        <v>0.66834655159895417</v>
      </c>
      <c r="H98" s="156">
        <v>0.17790718167399883</v>
      </c>
      <c r="I98" s="156">
        <v>1.5246596487825137E-2</v>
      </c>
      <c r="J98" s="156">
        <v>3.3476319112331105E-3</v>
      </c>
      <c r="N98" t="s">
        <v>8</v>
      </c>
      <c r="O98" s="151">
        <v>0.16121646249693089</v>
      </c>
      <c r="P98">
        <v>796</v>
      </c>
      <c r="Q98">
        <v>2.0181831717537343E-2</v>
      </c>
      <c r="T98" t="s">
        <v>8</v>
      </c>
      <c r="U98" s="27">
        <v>5.3037436102564554E-2</v>
      </c>
      <c r="V98" s="27">
        <v>8.4074369491614377E-3</v>
      </c>
      <c r="W98" s="27">
        <v>3.7768033231273375E-2</v>
      </c>
      <c r="X98" s="27">
        <v>0.79354210391568925</v>
      </c>
      <c r="Y98" s="27">
        <v>8.2809652184077126E-2</v>
      </c>
      <c r="Z98" s="27">
        <v>2.0513663487473657E-2</v>
      </c>
      <c r="AA98" s="27">
        <v>3.9216741297606432E-3</v>
      </c>
    </row>
    <row r="99" spans="2:27" ht="15">
      <c r="B99" s="154" t="s">
        <v>279</v>
      </c>
      <c r="C99" s="154"/>
      <c r="D99" s="156">
        <v>4.9730410631408989E-3</v>
      </c>
      <c r="E99" s="156">
        <v>2.7030217493599134E-3</v>
      </c>
      <c r="F99" s="156">
        <v>7.3671183316807415E-2</v>
      </c>
      <c r="G99" s="156">
        <v>0.84564460120092622</v>
      </c>
      <c r="H99" s="156">
        <v>2.5818444206180634E-2</v>
      </c>
      <c r="I99" s="156">
        <v>4.559764971618771E-2</v>
      </c>
      <c r="J99" s="156">
        <v>1.5920587473971558E-3</v>
      </c>
      <c r="N99" t="s">
        <v>10</v>
      </c>
      <c r="O99" s="151">
        <v>0.15772286537406049</v>
      </c>
      <c r="P99">
        <v>102</v>
      </c>
      <c r="Q99">
        <v>5.3641846503626224E-2</v>
      </c>
      <c r="T99" t="s">
        <v>10</v>
      </c>
      <c r="U99" s="27">
        <v>6.2547021252822466E-2</v>
      </c>
      <c r="V99" s="27">
        <v>5.1902790124572305E-4</v>
      </c>
      <c r="W99" s="27">
        <v>7.2625874955335604E-4</v>
      </c>
      <c r="X99" s="27">
        <v>0.77023039780739733</v>
      </c>
      <c r="Y99" s="27">
        <v>0.15125098453579933</v>
      </c>
      <c r="Z99" s="27">
        <v>1.271125955623144E-2</v>
      </c>
      <c r="AA99" s="27">
        <v>2.0150501969504681E-3</v>
      </c>
    </row>
    <row r="100" spans="2:27" ht="15">
      <c r="B100" s="154" t="s">
        <v>9</v>
      </c>
      <c r="C100" s="154"/>
      <c r="D100" s="156">
        <v>1.9534988200141067E-3</v>
      </c>
      <c r="E100" s="156">
        <v>2.2555795148332187E-2</v>
      </c>
      <c r="F100" s="156">
        <v>8.7825934390667978E-2</v>
      </c>
      <c r="G100" s="156">
        <v>0.78807981385960235</v>
      </c>
      <c r="H100" s="156">
        <v>8.129970450698884E-2</v>
      </c>
      <c r="I100" s="156">
        <v>6.8645975030871675E-3</v>
      </c>
      <c r="J100" s="156">
        <v>1.1420655771307438E-2</v>
      </c>
      <c r="N100" t="s">
        <v>60</v>
      </c>
      <c r="O100" s="151">
        <v>0.43664170869555319</v>
      </c>
      <c r="P100">
        <v>43</v>
      </c>
      <c r="Q100">
        <v>0.20150230835461891</v>
      </c>
      <c r="T100" t="s">
        <v>60</v>
      </c>
      <c r="U100" s="27">
        <v>7.0640063063622471E-2</v>
      </c>
      <c r="V100" s="27">
        <v>4.9748407491122401E-2</v>
      </c>
      <c r="W100" s="27">
        <v>5.4484348111404471E-2</v>
      </c>
      <c r="X100" s="27">
        <v>0.56226646790425538</v>
      </c>
      <c r="Y100" s="27">
        <v>0.25377893571511911</v>
      </c>
      <c r="Z100" s="27">
        <v>9.0817777144761493E-3</v>
      </c>
      <c r="AA100" s="27">
        <v>0</v>
      </c>
    </row>
    <row r="101" spans="2:27" ht="15">
      <c r="B101" s="154" t="s">
        <v>280</v>
      </c>
      <c r="C101" s="154"/>
      <c r="D101" s="156">
        <v>3.582255939059858E-3</v>
      </c>
      <c r="E101" s="156">
        <v>2.7262114166606783E-3</v>
      </c>
      <c r="F101" s="156">
        <v>3.4035958944749367E-2</v>
      </c>
      <c r="G101" s="156">
        <v>0.91832914357292195</v>
      </c>
      <c r="H101" s="156">
        <v>1.8494862077173498E-2</v>
      </c>
      <c r="I101" s="156">
        <v>1.8804377524271384E-2</v>
      </c>
      <c r="J101" s="156">
        <v>4.0271905251631768E-3</v>
      </c>
      <c r="N101" t="s">
        <v>28</v>
      </c>
      <c r="O101" s="151">
        <v>0.26032202198271615</v>
      </c>
      <c r="P101">
        <v>74</v>
      </c>
      <c r="Q101">
        <v>0.11904090633134305</v>
      </c>
      <c r="T101" t="s">
        <v>28</v>
      </c>
      <c r="U101" s="27">
        <v>2.7991114297219195E-2</v>
      </c>
      <c r="V101" s="27">
        <v>6.6008185228435184E-2</v>
      </c>
      <c r="W101" s="27">
        <v>4.4737070325351673E-2</v>
      </c>
      <c r="X101" s="27">
        <v>0.74709526501563361</v>
      </c>
      <c r="Y101" s="27">
        <v>4.8602167990716753E-2</v>
      </c>
      <c r="Z101" s="27">
        <v>6.3533575113378732E-2</v>
      </c>
      <c r="AA101" s="27">
        <v>2.0326220292648609E-3</v>
      </c>
    </row>
    <row r="102" spans="2:27" ht="15">
      <c r="B102" s="154" t="s">
        <v>281</v>
      </c>
      <c r="C102" s="154"/>
      <c r="D102" s="156">
        <v>3.5648870350376102E-2</v>
      </c>
      <c r="E102" s="156">
        <v>5.3609017891016901E-2</v>
      </c>
      <c r="F102" s="156">
        <v>0.325468103184267</v>
      </c>
      <c r="G102" s="156">
        <v>0.44016519711820645</v>
      </c>
      <c r="H102" s="156">
        <v>0.10041442742330241</v>
      </c>
      <c r="I102" s="156">
        <v>3.8788810994273018E-2</v>
      </c>
      <c r="J102" s="156">
        <v>5.9055730385580447E-3</v>
      </c>
      <c r="N102" t="s">
        <v>13</v>
      </c>
      <c r="O102" s="151">
        <v>0.10259832460348207</v>
      </c>
      <c r="P102">
        <v>71</v>
      </c>
      <c r="Q102">
        <v>1.9361976277696355E-2</v>
      </c>
      <c r="T102" t="s">
        <v>13</v>
      </c>
      <c r="U102" s="27">
        <v>0.1166365993854387</v>
      </c>
      <c r="V102" s="27">
        <v>1.0059765988074971E-2</v>
      </c>
      <c r="W102" s="27">
        <v>8.9394703366540845E-3</v>
      </c>
      <c r="X102" s="27">
        <v>0.7410017724589677</v>
      </c>
      <c r="Y102" s="27">
        <v>0.1199457361866169</v>
      </c>
      <c r="Z102" s="27">
        <v>2.8661910179148689E-3</v>
      </c>
      <c r="AA102" s="27">
        <v>5.5046462633274421E-4</v>
      </c>
    </row>
    <row r="103" spans="2:27" ht="15">
      <c r="B103" s="154" t="s">
        <v>282</v>
      </c>
      <c r="C103" s="154"/>
      <c r="D103" s="156">
        <v>5.6271088739647404E-3</v>
      </c>
      <c r="E103" s="156">
        <v>0</v>
      </c>
      <c r="F103" s="156">
        <v>6.9985457914791959E-4</v>
      </c>
      <c r="G103" s="156">
        <v>0.80321411812166987</v>
      </c>
      <c r="H103" s="156">
        <v>0.19045891842521745</v>
      </c>
      <c r="I103" s="156">
        <v>0</v>
      </c>
      <c r="J103" s="156">
        <v>0</v>
      </c>
      <c r="N103" t="s">
        <v>31</v>
      </c>
      <c r="O103" s="151">
        <v>0.13694201484289967</v>
      </c>
      <c r="P103">
        <v>114</v>
      </c>
      <c r="Q103">
        <v>3.9621553031031376E-2</v>
      </c>
      <c r="T103" t="s">
        <v>31</v>
      </c>
      <c r="U103" s="27">
        <v>6.8515778730052407E-2</v>
      </c>
      <c r="V103" s="27">
        <v>0</v>
      </c>
      <c r="W103" s="27">
        <v>7.7263492076643176E-3</v>
      </c>
      <c r="X103" s="27">
        <v>0.83211401378239691</v>
      </c>
      <c r="Y103" s="27">
        <v>8.1562294896726145E-2</v>
      </c>
      <c r="Z103" s="27">
        <v>9.6251302927147751E-3</v>
      </c>
      <c r="AA103" s="27">
        <v>4.5643309044550998E-4</v>
      </c>
    </row>
    <row r="104" spans="2:27" ht="15">
      <c r="B104" s="154" t="s">
        <v>283</v>
      </c>
      <c r="C104" s="154"/>
      <c r="D104" s="156">
        <v>0.13771272830545253</v>
      </c>
      <c r="E104" s="156">
        <v>1.850540453165973E-2</v>
      </c>
      <c r="F104" s="156">
        <v>4.171031208813928E-2</v>
      </c>
      <c r="G104" s="156">
        <v>0.64532218485940596</v>
      </c>
      <c r="H104" s="156">
        <v>0.12021415135711919</v>
      </c>
      <c r="I104" s="156">
        <v>3.3245646911600125E-2</v>
      </c>
      <c r="J104" s="156">
        <v>3.2895719466231516E-3</v>
      </c>
      <c r="N104" t="s">
        <v>61</v>
      </c>
      <c r="O104" s="151">
        <v>7.0371990255371983E-2</v>
      </c>
      <c r="P104">
        <v>67</v>
      </c>
      <c r="Q104">
        <v>1.4524641761212502E-2</v>
      </c>
      <c r="T104" t="s">
        <v>9</v>
      </c>
      <c r="U104" s="27">
        <v>7.6730553507968632E-2</v>
      </c>
      <c r="V104" s="27">
        <v>1.7273973533904041E-4</v>
      </c>
      <c r="W104" s="27">
        <v>1.4959610455695618E-2</v>
      </c>
      <c r="X104" s="27">
        <v>0.74622527906407787</v>
      </c>
      <c r="Y104" s="27">
        <v>6.2171587244101198E-2</v>
      </c>
      <c r="Z104" s="27">
        <v>9.9740229992817647E-2</v>
      </c>
      <c r="AA104" s="27">
        <v>0</v>
      </c>
    </row>
    <row r="105" spans="2:27" ht="15">
      <c r="B105" s="154" t="s">
        <v>62</v>
      </c>
      <c r="C105" s="154"/>
      <c r="D105" s="156">
        <v>0.29841158835346687</v>
      </c>
      <c r="E105" s="156">
        <v>0.10865874325332579</v>
      </c>
      <c r="F105" s="156">
        <v>0.58109000731401272</v>
      </c>
      <c r="G105" s="156">
        <v>5.1091016103316873</v>
      </c>
      <c r="H105" s="156">
        <v>0.71460768966998078</v>
      </c>
      <c r="I105" s="156">
        <v>0.15854767913724452</v>
      </c>
      <c r="J105" s="156">
        <v>2.9582681940282081E-2</v>
      </c>
      <c r="N105" t="s">
        <v>30</v>
      </c>
      <c r="O105" s="151">
        <v>0.28431590929099099</v>
      </c>
      <c r="P105">
        <v>130</v>
      </c>
      <c r="Q105">
        <v>8.2287697444958355E-2</v>
      </c>
      <c r="T105" t="s">
        <v>61</v>
      </c>
      <c r="U105" s="27">
        <v>0.12010125974760372</v>
      </c>
      <c r="V105" s="27">
        <v>0</v>
      </c>
      <c r="W105" s="27">
        <v>1.2279610386050516E-2</v>
      </c>
      <c r="X105" s="27">
        <v>0.57198272152067897</v>
      </c>
      <c r="Y105" s="27">
        <v>0.26832137641468617</v>
      </c>
      <c r="Z105" s="27">
        <v>1.8619903808939501E-3</v>
      </c>
      <c r="AA105" s="27">
        <v>2.5453041550086639E-2</v>
      </c>
    </row>
    <row r="106" spans="2:27">
      <c r="N106" t="s">
        <v>29</v>
      </c>
      <c r="O106" s="151">
        <v>0.10641166515684555</v>
      </c>
      <c r="P106">
        <v>74</v>
      </c>
      <c r="Q106">
        <v>2.0666258072524368E-2</v>
      </c>
      <c r="T106" t="s">
        <v>30</v>
      </c>
      <c r="U106" s="27">
        <v>2.8870584428816626E-2</v>
      </c>
      <c r="V106" s="27">
        <v>7.8609697747620468E-3</v>
      </c>
      <c r="W106" s="27">
        <v>7.7580653565702873E-2</v>
      </c>
      <c r="X106" s="27">
        <v>0.83461613460039141</v>
      </c>
      <c r="Y106" s="27">
        <v>3.6941018913235112E-2</v>
      </c>
      <c r="Z106" s="27">
        <v>4.599949066946999E-3</v>
      </c>
      <c r="AA106" s="27">
        <v>9.5306896501449849E-3</v>
      </c>
    </row>
    <row r="107" spans="2:27">
      <c r="N107" t="s">
        <v>16</v>
      </c>
      <c r="O107" s="151">
        <v>8.3532634554250654E-2</v>
      </c>
      <c r="P107">
        <v>43</v>
      </c>
      <c r="Q107">
        <v>2.2922980433797369E-2</v>
      </c>
      <c r="T107" t="s">
        <v>29</v>
      </c>
      <c r="U107" s="27">
        <v>5.5055999898805642E-2</v>
      </c>
      <c r="V107" s="27">
        <v>6.0763462590469669E-3</v>
      </c>
      <c r="W107" s="27">
        <v>3.0156828843977627E-2</v>
      </c>
      <c r="X107" s="27">
        <v>0.80395924165029553</v>
      </c>
      <c r="Y107" s="27">
        <v>6.0656724500699657E-2</v>
      </c>
      <c r="Z107" s="27">
        <v>4.3695375399598245E-2</v>
      </c>
      <c r="AA107" s="27">
        <v>3.9948344757638861E-4</v>
      </c>
    </row>
    <row r="108" spans="2:27">
      <c r="N108" t="s">
        <v>9</v>
      </c>
      <c r="O108" s="151">
        <v>0.14552691811087146</v>
      </c>
      <c r="P108">
        <v>78</v>
      </c>
      <c r="Q108">
        <v>3.5074311983207408E-2</v>
      </c>
      <c r="T108" t="s">
        <v>16</v>
      </c>
      <c r="U108" s="27">
        <v>2.8953895134294538E-2</v>
      </c>
      <c r="V108" s="27">
        <v>0</v>
      </c>
      <c r="W108" s="27">
        <v>4.1426624794347902E-2</v>
      </c>
      <c r="X108" s="27">
        <v>0.8516084532655307</v>
      </c>
      <c r="Y108" s="27">
        <v>7.3834583918693811E-2</v>
      </c>
      <c r="Z108" s="27">
        <v>4.1764428871330752E-3</v>
      </c>
      <c r="AA108" s="27">
        <v>0</v>
      </c>
    </row>
    <row r="115" spans="2:28">
      <c r="D115" t="s">
        <v>183</v>
      </c>
      <c r="T115" t="s">
        <v>322</v>
      </c>
    </row>
    <row r="116" spans="2:28" ht="64.5">
      <c r="B116" s="86" t="s">
        <v>59</v>
      </c>
      <c r="C116" s="86"/>
      <c r="D116" s="86" t="s">
        <v>326</v>
      </c>
      <c r="E116" s="86" t="s">
        <v>192</v>
      </c>
      <c r="F116" s="86" t="s">
        <v>327</v>
      </c>
      <c r="G116" s="86" t="s">
        <v>328</v>
      </c>
      <c r="H116" s="86" t="s">
        <v>329</v>
      </c>
      <c r="J116" s="275" t="s">
        <v>160</v>
      </c>
      <c r="K116" s="275" t="s">
        <v>206</v>
      </c>
      <c r="L116" s="275" t="s">
        <v>56</v>
      </c>
      <c r="M116" s="275" t="s">
        <v>207</v>
      </c>
      <c r="T116" s="60" t="s">
        <v>59</v>
      </c>
      <c r="U116" s="86" t="s">
        <v>41</v>
      </c>
      <c r="V116" s="86" t="s">
        <v>63</v>
      </c>
      <c r="W116" s="86" t="s">
        <v>64</v>
      </c>
      <c r="X116" s="86" t="s">
        <v>33</v>
      </c>
      <c r="Y116" s="86" t="s">
        <v>65</v>
      </c>
      <c r="Z116" s="86" t="s">
        <v>66</v>
      </c>
      <c r="AA116" s="86" t="s">
        <v>9</v>
      </c>
      <c r="AB116" s="86" t="s">
        <v>321</v>
      </c>
    </row>
    <row r="117" spans="2:28" ht="15">
      <c r="B117" t="s">
        <v>10</v>
      </c>
      <c r="D117" s="56">
        <v>368872051.99999982</v>
      </c>
      <c r="E117" s="56">
        <v>4668687505.2413597</v>
      </c>
      <c r="F117" s="56">
        <v>138548253.47687015</v>
      </c>
      <c r="G117" s="84">
        <v>12.656658263829003</v>
      </c>
      <c r="H117" s="87">
        <v>0.37559975803444773</v>
      </c>
      <c r="J117" s="63" t="s">
        <v>8</v>
      </c>
      <c r="K117" s="277">
        <v>14.157051986345268</v>
      </c>
      <c r="L117" s="276">
        <v>812</v>
      </c>
      <c r="M117" s="276">
        <v>0.8151900707346188</v>
      </c>
      <c r="Q117" t="s">
        <v>62</v>
      </c>
      <c r="R117" s="85">
        <f t="shared" ref="R117:R127" si="33">VLOOKUP(Q117,$AB$7:$AD$20,3,FALSE)</f>
        <v>3349.27364795836</v>
      </c>
      <c r="T117" t="s">
        <v>8</v>
      </c>
      <c r="U117" s="182">
        <f t="shared" ref="U117:AA127" si="34">U98*$O98</f>
        <v>8.5505078283624678E-3</v>
      </c>
      <c r="V117" s="182">
        <f t="shared" si="34"/>
        <v>1.355417243609796E-3</v>
      </c>
      <c r="W117" s="182">
        <f t="shared" si="34"/>
        <v>6.0888287130124235E-3</v>
      </c>
      <c r="X117" s="182">
        <f t="shared" si="34"/>
        <v>0.12793205083565934</v>
      </c>
      <c r="Y117" s="182">
        <f t="shared" si="34"/>
        <v>1.3350279185718161E-2</v>
      </c>
      <c r="Z117" s="182">
        <f t="shared" si="34"/>
        <v>3.3071402603029572E-3</v>
      </c>
      <c r="AA117" s="182">
        <f t="shared" si="34"/>
        <v>6.3223843026574082E-4</v>
      </c>
      <c r="AB117" s="180">
        <f>SUM(U117:AA117)</f>
        <v>0.16121646249693089</v>
      </c>
    </row>
    <row r="118" spans="2:28" ht="15">
      <c r="B118" t="s">
        <v>28</v>
      </c>
      <c r="D118" s="56">
        <v>77120838</v>
      </c>
      <c r="E118" s="56">
        <v>4393713121.4449034</v>
      </c>
      <c r="F118" s="56">
        <v>41976355.438558526</v>
      </c>
      <c r="G118" s="84">
        <v>56.971802114558237</v>
      </c>
      <c r="H118" s="87">
        <v>0.5442933003212248</v>
      </c>
      <c r="J118" s="63" t="s">
        <v>10</v>
      </c>
      <c r="K118" s="277">
        <v>12.656658263829009</v>
      </c>
      <c r="L118" s="276">
        <v>105</v>
      </c>
      <c r="M118" s="276">
        <v>3.1686971475565597</v>
      </c>
      <c r="Q118" t="s">
        <v>10</v>
      </c>
      <c r="R118" s="85">
        <f t="shared" si="33"/>
        <v>368.87205145900009</v>
      </c>
      <c r="T118" t="s">
        <v>10</v>
      </c>
      <c r="U118" s="179">
        <f t="shared" si="34"/>
        <v>9.8650954126074178E-3</v>
      </c>
      <c r="V118" s="179">
        <f t="shared" si="34"/>
        <v>8.1862567793560348E-5</v>
      </c>
      <c r="W118" s="179">
        <f t="shared" si="34"/>
        <v>1.145476109825375E-4</v>
      </c>
      <c r="X118" s="179">
        <f t="shared" si="34"/>
        <v>0.12148294534038519</v>
      </c>
      <c r="Y118" s="179">
        <f t="shared" si="34"/>
        <v>2.3855738671633982E-2</v>
      </c>
      <c r="Z118" s="179">
        <f t="shared" si="34"/>
        <v>2.0048562797222312E-3</v>
      </c>
      <c r="AA118" s="179">
        <f t="shared" si="34"/>
        <v>3.1781949093559274E-4</v>
      </c>
      <c r="AB118" s="180">
        <f t="shared" ref="AB118:AB127" si="35">SUM(U118:AA118)</f>
        <v>0.15772286537406052</v>
      </c>
    </row>
    <row r="119" spans="2:28" ht="15">
      <c r="B119" t="s">
        <v>13</v>
      </c>
      <c r="D119" s="56">
        <v>171040928</v>
      </c>
      <c r="E119" s="56">
        <v>2444170253.7682405</v>
      </c>
      <c r="F119" s="56">
        <v>66886297.800273843</v>
      </c>
      <c r="G119" s="84">
        <v>14.289973062869727</v>
      </c>
      <c r="H119" s="87">
        <v>0.3910543434392138</v>
      </c>
      <c r="J119" s="63" t="s">
        <v>60</v>
      </c>
      <c r="K119" s="277">
        <v>45.794204797954812</v>
      </c>
      <c r="L119" s="276">
        <v>43</v>
      </c>
      <c r="M119" s="276">
        <v>6.1560723290902191</v>
      </c>
      <c r="Q119" t="s">
        <v>14</v>
      </c>
      <c r="R119" s="85">
        <f t="shared" si="33"/>
        <v>53.036739081999983</v>
      </c>
      <c r="T119" t="s">
        <v>60</v>
      </c>
      <c r="U119" s="179">
        <f t="shared" si="34"/>
        <v>3.0844397838461751E-2</v>
      </c>
      <c r="V119" s="179">
        <f t="shared" si="34"/>
        <v>2.1722229651806344E-2</v>
      </c>
      <c r="W119" s="179">
        <f t="shared" si="34"/>
        <v>2.3790138856526984E-2</v>
      </c>
      <c r="X119" s="179">
        <f t="shared" si="34"/>
        <v>0.2455089912879275</v>
      </c>
      <c r="Y119" s="179">
        <f t="shared" si="34"/>
        <v>0.11081046812158855</v>
      </c>
      <c r="Z119" s="179">
        <f t="shared" si="34"/>
        <v>3.9654829392420619E-3</v>
      </c>
      <c r="AA119" s="179">
        <f t="shared" si="34"/>
        <v>0</v>
      </c>
      <c r="AB119" s="180">
        <f t="shared" si="35"/>
        <v>0.43664170869555319</v>
      </c>
    </row>
    <row r="120" spans="2:28" ht="15">
      <c r="B120" t="s">
        <v>31</v>
      </c>
      <c r="D120" s="56">
        <v>734358126.00000012</v>
      </c>
      <c r="E120" s="56">
        <v>11737708048.588659</v>
      </c>
      <c r="F120" s="56">
        <v>146202183.96294099</v>
      </c>
      <c r="G120" s="84">
        <v>15.983629285241486</v>
      </c>
      <c r="H120" s="87">
        <v>0.19908839949697918</v>
      </c>
      <c r="J120" s="63" t="s">
        <v>28</v>
      </c>
      <c r="K120" s="277">
        <v>56.971802114558251</v>
      </c>
      <c r="L120" s="276">
        <v>74</v>
      </c>
      <c r="M120" s="276">
        <v>4.2319953343453198</v>
      </c>
      <c r="Q120" t="s">
        <v>28</v>
      </c>
      <c r="R120" s="85">
        <f t="shared" si="33"/>
        <v>77.120837687360037</v>
      </c>
      <c r="T120" t="s">
        <v>28</v>
      </c>
      <c r="U120" s="179">
        <f t="shared" si="34"/>
        <v>7.2867034714014156E-3</v>
      </c>
      <c r="V120" s="179">
        <f t="shared" si="34"/>
        <v>1.7183384246075902E-2</v>
      </c>
      <c r="W120" s="179">
        <f t="shared" si="34"/>
        <v>1.1646044604678517E-2</v>
      </c>
      <c r="X120" s="179">
        <f t="shared" si="34"/>
        <v>0.19448535000258291</v>
      </c>
      <c r="Y120" s="179">
        <f t="shared" si="34"/>
        <v>1.265221464408703E-2</v>
      </c>
      <c r="Z120" s="179">
        <f t="shared" si="34"/>
        <v>1.6539188737305525E-2</v>
      </c>
      <c r="AA120" s="179">
        <f t="shared" si="34"/>
        <v>5.2913627658484025E-4</v>
      </c>
      <c r="AB120" s="180">
        <f t="shared" si="35"/>
        <v>0.26032202198271615</v>
      </c>
    </row>
    <row r="121" spans="2:28" ht="15">
      <c r="B121" t="s">
        <v>9</v>
      </c>
      <c r="D121" s="56">
        <v>333434465.00000012</v>
      </c>
      <c r="E121" s="56">
        <v>4297150431.9264603</v>
      </c>
      <c r="F121" s="56">
        <v>95460630.621929631</v>
      </c>
      <c r="G121" s="84">
        <v>12.887541280192671</v>
      </c>
      <c r="H121" s="87">
        <v>0.28629503138474183</v>
      </c>
      <c r="J121" s="63" t="s">
        <v>13</v>
      </c>
      <c r="K121" s="277">
        <v>14.289973062869723</v>
      </c>
      <c r="L121" s="276">
        <v>72</v>
      </c>
      <c r="M121" s="276">
        <v>1.3982477471034773</v>
      </c>
      <c r="Q121" t="s">
        <v>13</v>
      </c>
      <c r="R121" s="85">
        <f t="shared" si="33"/>
        <v>171.0409288844001</v>
      </c>
      <c r="T121" t="s">
        <v>13</v>
      </c>
      <c r="U121" s="179">
        <f t="shared" si="34"/>
        <v>1.1966719684393537E-2</v>
      </c>
      <c r="V121" s="179">
        <f t="shared" si="34"/>
        <v>1.0321151362795845E-3</v>
      </c>
      <c r="W121" s="179">
        <f t="shared" si="34"/>
        <v>9.1717467938323498E-4</v>
      </c>
      <c r="X121" s="179">
        <f t="shared" si="34"/>
        <v>7.6025540382500728E-2</v>
      </c>
      <c r="Y121" s="179">
        <f t="shared" si="34"/>
        <v>1.2306231576078146E-2</v>
      </c>
      <c r="Z121" s="179">
        <f t="shared" si="34"/>
        <v>2.9406639643161442E-4</v>
      </c>
      <c r="AA121" s="179">
        <f t="shared" si="34"/>
        <v>5.6476748415221357E-5</v>
      </c>
      <c r="AB121" s="180">
        <f t="shared" si="35"/>
        <v>0.10259832460348207</v>
      </c>
    </row>
    <row r="122" spans="2:28" ht="15">
      <c r="B122" t="s">
        <v>158</v>
      </c>
      <c r="D122" s="56">
        <v>125160635.99999996</v>
      </c>
      <c r="E122" s="56">
        <v>1909006704.8089726</v>
      </c>
      <c r="F122" s="56">
        <v>53667797.984373733</v>
      </c>
      <c r="G122" s="84">
        <v>15.252452894286773</v>
      </c>
      <c r="H122" s="87">
        <v>0.42879134925755535</v>
      </c>
      <c r="J122" s="63" t="s">
        <v>31</v>
      </c>
      <c r="K122" s="277">
        <v>15.98362928524149</v>
      </c>
      <c r="L122" s="276">
        <v>117</v>
      </c>
      <c r="M122" s="276">
        <v>1.4895057538042131</v>
      </c>
      <c r="Q122" t="s">
        <v>31</v>
      </c>
      <c r="R122" s="85">
        <f t="shared" si="33"/>
        <v>734.35812613500002</v>
      </c>
      <c r="T122" t="s">
        <v>31</v>
      </c>
      <c r="U122" s="179">
        <f t="shared" si="34"/>
        <v>9.3826887878236658E-3</v>
      </c>
      <c r="V122" s="179">
        <f t="shared" si="34"/>
        <v>0</v>
      </c>
      <c r="W122" s="179">
        <f t="shared" si="34"/>
        <v>1.0580618278773931E-3</v>
      </c>
      <c r="X122" s="179">
        <f t="shared" si="34"/>
        <v>0.11395136962637381</v>
      </c>
      <c r="Y122" s="179">
        <f t="shared" si="34"/>
        <v>1.1169304998368431E-2</v>
      </c>
      <c r="Z122" s="179">
        <f t="shared" si="34"/>
        <v>1.3180847354097899E-3</v>
      </c>
      <c r="AA122" s="179">
        <f t="shared" si="34"/>
        <v>6.250486704657959E-5</v>
      </c>
      <c r="AB122" s="180">
        <f t="shared" si="35"/>
        <v>0.13694201484289967</v>
      </c>
    </row>
    <row r="123" spans="2:28" ht="15">
      <c r="B123" t="s">
        <v>14</v>
      </c>
      <c r="D123" s="56">
        <v>53036739.000000015</v>
      </c>
      <c r="E123" s="56">
        <v>2428775287.5816765</v>
      </c>
      <c r="F123" s="56">
        <v>110495990.56836928</v>
      </c>
      <c r="G123" s="84">
        <v>45.794204797954791</v>
      </c>
      <c r="H123" s="87">
        <v>2.083385831251225</v>
      </c>
      <c r="J123" s="63" t="s">
        <v>61</v>
      </c>
      <c r="K123" s="277">
        <v>15.252452894286778</v>
      </c>
      <c r="L123" s="276">
        <v>70</v>
      </c>
      <c r="M123" s="276">
        <v>1.685955313157196</v>
      </c>
      <c r="Q123" t="s">
        <v>9</v>
      </c>
      <c r="R123" s="85">
        <f t="shared" si="33"/>
        <v>333.43446410600012</v>
      </c>
      <c r="T123" t="s">
        <v>9</v>
      </c>
      <c r="U123" s="179">
        <f t="shared" si="34"/>
        <v>5.3996817637520667E-3</v>
      </c>
      <c r="V123" s="179">
        <f t="shared" si="34"/>
        <v>1.2156038971994487E-5</v>
      </c>
      <c r="W123" s="179">
        <f t="shared" si="34"/>
        <v>1.0527375612123728E-3</v>
      </c>
      <c r="X123" s="179">
        <f t="shared" si="34"/>
        <v>5.2513358066609526E-2</v>
      </c>
      <c r="Y123" s="179">
        <f t="shared" si="34"/>
        <v>4.3751383317028984E-3</v>
      </c>
      <c r="Z123" s="179">
        <f t="shared" si="34"/>
        <v>7.0189184931231238E-3</v>
      </c>
      <c r="AA123" s="179">
        <f t="shared" si="34"/>
        <v>0</v>
      </c>
      <c r="AB123" s="180">
        <f t="shared" si="35"/>
        <v>7.0371990255371983E-2</v>
      </c>
    </row>
    <row r="124" spans="2:28" ht="15">
      <c r="B124" t="s">
        <v>72</v>
      </c>
      <c r="D124" s="56">
        <v>570929487.99999964</v>
      </c>
      <c r="E124" s="56">
        <v>7286506717.5294113</v>
      </c>
      <c r="F124" s="56">
        <v>128809160.85268785</v>
      </c>
      <c r="G124" s="84">
        <v>12.762533501386455</v>
      </c>
      <c r="H124" s="87">
        <v>0.22561308105474476</v>
      </c>
      <c r="J124" s="63" t="s">
        <v>30</v>
      </c>
      <c r="K124" s="277">
        <v>12.76253350138645</v>
      </c>
      <c r="L124" s="276">
        <v>132</v>
      </c>
      <c r="M124" s="276">
        <v>1.0991599898264006</v>
      </c>
      <c r="Q124" t="s">
        <v>158</v>
      </c>
      <c r="R124" s="85">
        <f t="shared" si="33"/>
        <v>125.16063543360004</v>
      </c>
      <c r="T124" t="s">
        <v>61</v>
      </c>
      <c r="U124" s="179">
        <f t="shared" si="34"/>
        <v>3.4146698872133445E-2</v>
      </c>
      <c r="V124" s="179">
        <f t="shared" si="34"/>
        <v>0</v>
      </c>
      <c r="W124" s="179">
        <f t="shared" si="34"/>
        <v>3.4912885926490491E-3</v>
      </c>
      <c r="X124" s="179">
        <f t="shared" si="34"/>
        <v>0.16262378756788753</v>
      </c>
      <c r="Y124" s="179">
        <f t="shared" si="34"/>
        <v>7.6288036117551764E-2</v>
      </c>
      <c r="Z124" s="179">
        <f t="shared" si="34"/>
        <v>5.2939348823494202E-4</v>
      </c>
      <c r="AA124" s="179">
        <f t="shared" si="34"/>
        <v>7.2367046525342576E-3</v>
      </c>
      <c r="AB124" s="180">
        <f t="shared" si="35"/>
        <v>0.28431590929099099</v>
      </c>
    </row>
    <row r="125" spans="2:28" ht="15">
      <c r="B125" t="s">
        <v>73</v>
      </c>
      <c r="D125" s="56">
        <v>245353160.99999994</v>
      </c>
      <c r="E125" s="56">
        <v>2350708502.6034951</v>
      </c>
      <c r="F125" s="56">
        <v>80427804.184622139</v>
      </c>
      <c r="G125" s="84">
        <v>9.5809179430278295</v>
      </c>
      <c r="H125" s="87">
        <v>0.3278042306723008</v>
      </c>
      <c r="J125" s="63" t="s">
        <v>29</v>
      </c>
      <c r="K125" s="277">
        <v>9.5809179430278242</v>
      </c>
      <c r="L125" s="276">
        <v>75</v>
      </c>
      <c r="M125" s="276">
        <v>0.81002513493070427</v>
      </c>
      <c r="Q125" t="s">
        <v>72</v>
      </c>
      <c r="R125" s="85">
        <f t="shared" si="33"/>
        <v>570.92948782300016</v>
      </c>
      <c r="T125" t="s">
        <v>30</v>
      </c>
      <c r="U125" s="179">
        <f t="shared" si="34"/>
        <v>3.0721669631216739E-3</v>
      </c>
      <c r="V125" s="179">
        <f t="shared" si="34"/>
        <v>8.3649888348006252E-4</v>
      </c>
      <c r="W125" s="179">
        <f t="shared" si="34"/>
        <v>8.2554865298828106E-3</v>
      </c>
      <c r="X125" s="179">
        <f t="shared" si="34"/>
        <v>8.8812892649597588E-2</v>
      </c>
      <c r="Y125" s="179">
        <f t="shared" si="34"/>
        <v>3.9309553351478737E-3</v>
      </c>
      <c r="Z125" s="179">
        <f t="shared" si="34"/>
        <v>4.8948823985050822E-4</v>
      </c>
      <c r="AA125" s="179">
        <f t="shared" si="34"/>
        <v>1.0141765557650417E-3</v>
      </c>
      <c r="AB125" s="180">
        <f t="shared" si="35"/>
        <v>0.10641166515684555</v>
      </c>
    </row>
    <row r="126" spans="2:28" ht="15">
      <c r="B126" t="s">
        <v>16</v>
      </c>
      <c r="D126" s="56">
        <v>442224054.00000012</v>
      </c>
      <c r="E126" s="56">
        <v>2675242807.9274745</v>
      </c>
      <c r="F126" s="56">
        <v>49040454.39282275</v>
      </c>
      <c r="G126" s="84">
        <v>6.0495189796425546</v>
      </c>
      <c r="H126" s="87">
        <v>0.11089504053260463</v>
      </c>
      <c r="J126" s="63" t="s">
        <v>16</v>
      </c>
      <c r="K126" s="277">
        <v>6.0495189796425537</v>
      </c>
      <c r="L126" s="276">
        <v>43</v>
      </c>
      <c r="M126" s="276">
        <v>2.2843814625599155</v>
      </c>
      <c r="Q126" t="s">
        <v>73</v>
      </c>
      <c r="R126" s="85">
        <f t="shared" si="33"/>
        <v>245.35316173799995</v>
      </c>
      <c r="T126" t="s">
        <v>29</v>
      </c>
      <c r="U126" s="179">
        <f t="shared" si="34"/>
        <v>4.598972719565793E-3</v>
      </c>
      <c r="V126" s="179">
        <f t="shared" si="34"/>
        <v>5.0757321148205831E-4</v>
      </c>
      <c r="W126" s="179">
        <f t="shared" si="34"/>
        <v>2.5190793631390683E-3</v>
      </c>
      <c r="X126" s="179">
        <f t="shared" si="34"/>
        <v>6.7156833529286628E-2</v>
      </c>
      <c r="Y126" s="179">
        <f t="shared" si="34"/>
        <v>5.0668160009748062E-3</v>
      </c>
      <c r="Z126" s="179">
        <f t="shared" si="34"/>
        <v>3.6499898249654343E-3</v>
      </c>
      <c r="AA126" s="179">
        <f t="shared" si="34"/>
        <v>3.3369904836870617E-5</v>
      </c>
      <c r="AB126" s="180">
        <f t="shared" si="35"/>
        <v>8.3532634554250668E-2</v>
      </c>
    </row>
    <row r="127" spans="2:28" ht="15">
      <c r="B127" t="s">
        <v>62</v>
      </c>
      <c r="D127" s="56">
        <v>3121530486.9999995</v>
      </c>
      <c r="E127" s="56">
        <v>44191669381.420647</v>
      </c>
      <c r="F127" s="56">
        <v>911514929.28344882</v>
      </c>
      <c r="G127" s="84">
        <v>14.157051986345266</v>
      </c>
      <c r="H127" s="87">
        <v>0.29200897863389952</v>
      </c>
      <c r="J127" s="63" t="s">
        <v>9</v>
      </c>
      <c r="K127" s="277">
        <v>12.887541280192677</v>
      </c>
      <c r="L127" s="276">
        <v>81</v>
      </c>
      <c r="M127" s="276">
        <v>1.4055804963225296</v>
      </c>
      <c r="Q127" t="s">
        <v>16</v>
      </c>
      <c r="R127" s="85">
        <f t="shared" si="33"/>
        <v>442.22405461000005</v>
      </c>
      <c r="T127" t="s">
        <v>16</v>
      </c>
      <c r="U127" s="179">
        <f t="shared" si="34"/>
        <v>4.2135711261992405E-3</v>
      </c>
      <c r="V127" s="179">
        <f t="shared" si="34"/>
        <v>0</v>
      </c>
      <c r="W127" s="179">
        <f t="shared" si="34"/>
        <v>6.0286890340568644E-3</v>
      </c>
      <c r="X127" s="179">
        <f t="shared" si="34"/>
        <v>0.12393195364089879</v>
      </c>
      <c r="Y127" s="179">
        <f t="shared" si="34"/>
        <v>1.0744919447686021E-2</v>
      </c>
      <c r="Z127" s="179">
        <f t="shared" si="34"/>
        <v>6.0778486203054655E-4</v>
      </c>
      <c r="AA127" s="179">
        <f t="shared" si="34"/>
        <v>0</v>
      </c>
      <c r="AB127" s="180">
        <f t="shared" si="35"/>
        <v>0.14552691811087148</v>
      </c>
    </row>
    <row r="128" spans="2:28">
      <c r="D128" s="56"/>
      <c r="E128" s="56"/>
      <c r="F128" s="56"/>
      <c r="G128" s="84"/>
      <c r="H128" s="87"/>
    </row>
    <row r="129" spans="2:28">
      <c r="B129" t="s">
        <v>323</v>
      </c>
      <c r="E129" s="56" t="s">
        <v>330</v>
      </c>
      <c r="F129" s="56"/>
      <c r="G129" s="84">
        <v>17.2</v>
      </c>
      <c r="H129" s="87"/>
      <c r="U129" s="181">
        <f>SUMPRODUCT(U118:U127,$R$118:$R$127)/SUM($R$118:$R$127)</f>
        <v>8.1991260032757037E-3</v>
      </c>
      <c r="V129" s="181">
        <f t="shared" ref="V129:AA129" si="36">SUMPRODUCT(V118:V127,$R$118:$R$127)/SUM($R$118:$R$127)</f>
        <v>1.0540258331849831E-3</v>
      </c>
      <c r="W129" s="181">
        <f t="shared" si="36"/>
        <v>3.8190929897756248E-3</v>
      </c>
      <c r="X129" s="181">
        <f t="shared" si="36"/>
        <v>0.1055151372571048</v>
      </c>
      <c r="Y129" s="181">
        <f t="shared" si="36"/>
        <v>1.4481944150700978E-2</v>
      </c>
      <c r="Z129" s="181">
        <f t="shared" si="36"/>
        <v>2.2726021514680064E-3</v>
      </c>
      <c r="AA129" s="181">
        <f t="shared" si="36"/>
        <v>5.4670752893624009E-4</v>
      </c>
      <c r="AB129" s="180">
        <f t="shared" ref="AB129" si="37">SUM(AB117:AB128)</f>
        <v>1.9456025153639733</v>
      </c>
    </row>
    <row r="130" spans="2:28">
      <c r="B130" t="s">
        <v>12</v>
      </c>
      <c r="E130" s="56" t="s">
        <v>330</v>
      </c>
      <c r="F130" s="56"/>
      <c r="G130" s="84">
        <v>26.4</v>
      </c>
      <c r="H130" s="87"/>
    </row>
    <row r="131" spans="2:28">
      <c r="B131" t="s">
        <v>331</v>
      </c>
      <c r="D131" s="56"/>
      <c r="E131" s="56" t="s">
        <v>330</v>
      </c>
      <c r="F131" s="56"/>
      <c r="G131" s="84">
        <v>14.6</v>
      </c>
      <c r="H131" s="87"/>
    </row>
    <row r="136" spans="2:28">
      <c r="B136" s="88"/>
      <c r="C136" s="88"/>
      <c r="D136" s="88" t="s">
        <v>183</v>
      </c>
      <c r="E136" s="88"/>
      <c r="F136" s="88"/>
      <c r="G136" s="88"/>
      <c r="H136" s="88"/>
    </row>
    <row r="137" spans="2:28" ht="63.75">
      <c r="B137" s="184" t="s">
        <v>59</v>
      </c>
      <c r="C137" s="488"/>
      <c r="D137" s="184" t="s">
        <v>326</v>
      </c>
      <c r="E137" s="184" t="s">
        <v>192</v>
      </c>
      <c r="F137" s="184" t="s">
        <v>327</v>
      </c>
      <c r="G137" s="91" t="s">
        <v>328</v>
      </c>
      <c r="H137" s="91" t="s">
        <v>329</v>
      </c>
    </row>
    <row r="138" spans="2:28">
      <c r="B138" s="185" t="s">
        <v>31</v>
      </c>
      <c r="C138" s="489"/>
      <c r="D138" s="186">
        <v>734358126.00000012</v>
      </c>
      <c r="E138" s="186">
        <v>11737708048.588661</v>
      </c>
      <c r="F138" s="186">
        <v>146202183.96294093</v>
      </c>
      <c r="G138" s="187">
        <f>E138/D138</f>
        <v>15.98362928524149</v>
      </c>
      <c r="H138" s="188">
        <f>F138/D138</f>
        <v>0.1990883994969791</v>
      </c>
    </row>
    <row r="139" spans="2:28">
      <c r="B139" s="189" t="s">
        <v>110</v>
      </c>
      <c r="C139" s="50"/>
      <c r="D139" s="190">
        <v>95458311.526895165</v>
      </c>
      <c r="E139" s="190">
        <v>1471405165.510875</v>
      </c>
      <c r="F139" s="190">
        <v>24934309.224895746</v>
      </c>
      <c r="G139" s="191">
        <f t="shared" ref="G139:G149" si="38">E139/D139</f>
        <v>15.414112631735685</v>
      </c>
      <c r="H139" s="192">
        <f t="shared" ref="H139:H149" si="39">F139/D139</f>
        <v>0.26120626717633239</v>
      </c>
    </row>
    <row r="140" spans="2:28">
      <c r="B140" s="189" t="s">
        <v>114</v>
      </c>
      <c r="C140" s="50"/>
      <c r="D140" s="190">
        <v>179770297.47310492</v>
      </c>
      <c r="E140" s="190">
        <v>2257194501.9065838</v>
      </c>
      <c r="F140" s="190">
        <v>23555227.427432813</v>
      </c>
      <c r="G140" s="191">
        <f t="shared" si="38"/>
        <v>12.555992472807016</v>
      </c>
      <c r="H140" s="192">
        <f t="shared" si="39"/>
        <v>0.13102958474526005</v>
      </c>
      <c r="K140" s="75">
        <f>SUMPRODUCT(G142:G143,E142:E143)/SUM(E142:E143)</f>
        <v>18.668361478934514</v>
      </c>
    </row>
    <row r="141" spans="2:28">
      <c r="B141" s="189" t="s">
        <v>111</v>
      </c>
      <c r="C141" s="50"/>
      <c r="D141" s="190">
        <v>136471707.75979477</v>
      </c>
      <c r="E141" s="190">
        <v>2287802910.7334971</v>
      </c>
      <c r="F141" s="190">
        <v>38104349.180304572</v>
      </c>
      <c r="G141" s="191">
        <f t="shared" si="38"/>
        <v>16.763935531313802</v>
      </c>
      <c r="H141" s="192">
        <f t="shared" si="39"/>
        <v>0.27921061299659578</v>
      </c>
    </row>
    <row r="142" spans="2:28">
      <c r="B142" s="189" t="s">
        <v>112</v>
      </c>
      <c r="C142" s="50"/>
      <c r="D142" s="190">
        <v>121007363.24020527</v>
      </c>
      <c r="E142" s="190">
        <v>2782252978.0410037</v>
      </c>
      <c r="F142" s="190">
        <v>30335759.946451798</v>
      </c>
      <c r="G142" s="191">
        <f t="shared" si="38"/>
        <v>22.992427101465729</v>
      </c>
      <c r="H142" s="192">
        <f t="shared" si="39"/>
        <v>0.25069350437984417</v>
      </c>
    </row>
    <row r="143" spans="2:28">
      <c r="B143" s="193" t="s">
        <v>113</v>
      </c>
      <c r="C143" s="384"/>
      <c r="D143" s="194">
        <v>201650445.99999997</v>
      </c>
      <c r="E143" s="194">
        <v>2939052492.3967028</v>
      </c>
      <c r="F143" s="194">
        <v>29272538.183856003</v>
      </c>
      <c r="G143" s="195">
        <f t="shared" si="38"/>
        <v>14.574986322602546</v>
      </c>
      <c r="H143" s="196">
        <f t="shared" si="39"/>
        <v>0.14516475794879227</v>
      </c>
    </row>
    <row r="144" spans="2:28">
      <c r="B144" s="185" t="s">
        <v>72</v>
      </c>
      <c r="C144" s="489"/>
      <c r="D144" s="186">
        <v>570929487.99999988</v>
      </c>
      <c r="E144" s="186">
        <v>7286506717.5294094</v>
      </c>
      <c r="F144" s="186">
        <v>128809160.8526879</v>
      </c>
      <c r="G144" s="187">
        <f t="shared" si="38"/>
        <v>12.762533501386446</v>
      </c>
      <c r="H144" s="188">
        <f t="shared" si="39"/>
        <v>0.22561308105474476</v>
      </c>
    </row>
    <row r="145" spans="2:8">
      <c r="B145" s="189" t="s">
        <v>110</v>
      </c>
      <c r="C145" s="50"/>
      <c r="D145" s="190">
        <v>59224380.554442525</v>
      </c>
      <c r="E145" s="190">
        <v>762539769.5624876</v>
      </c>
      <c r="F145" s="190">
        <v>18631593.151427239</v>
      </c>
      <c r="G145" s="191">
        <f t="shared" si="38"/>
        <v>12.875436812066212</v>
      </c>
      <c r="H145" s="192">
        <f t="shared" si="39"/>
        <v>0.3145932971692289</v>
      </c>
    </row>
    <row r="146" spans="2:8">
      <c r="B146" s="189" t="s">
        <v>114</v>
      </c>
      <c r="C146" s="50"/>
      <c r="D146" s="190">
        <v>186496889.44555736</v>
      </c>
      <c r="E146" s="190">
        <v>2300078045.3889709</v>
      </c>
      <c r="F146" s="190">
        <v>31684681.462723561</v>
      </c>
      <c r="G146" s="191">
        <f t="shared" si="38"/>
        <v>12.333063850163654</v>
      </c>
      <c r="H146" s="192">
        <f t="shared" si="39"/>
        <v>0.16989388700755265</v>
      </c>
    </row>
    <row r="147" spans="2:8">
      <c r="B147" s="189" t="s">
        <v>111</v>
      </c>
      <c r="C147" s="50"/>
      <c r="D147" s="190">
        <v>159704133.08919236</v>
      </c>
      <c r="E147" s="190">
        <v>1625090281.1278839</v>
      </c>
      <c r="F147" s="190">
        <v>44256885.118609004</v>
      </c>
      <c r="G147" s="191">
        <f t="shared" si="38"/>
        <v>10.175630709696758</v>
      </c>
      <c r="H147" s="192">
        <f t="shared" si="39"/>
        <v>0.27711796972650793</v>
      </c>
    </row>
    <row r="148" spans="2:8">
      <c r="B148" s="189" t="s">
        <v>112</v>
      </c>
      <c r="C148" s="50"/>
      <c r="D148" s="190">
        <v>31550759.910807587</v>
      </c>
      <c r="E148" s="190">
        <v>320274812.83238244</v>
      </c>
      <c r="F148" s="190">
        <v>7346901.8182094637</v>
      </c>
      <c r="G148" s="191">
        <f t="shared" si="38"/>
        <v>10.151096637221521</v>
      </c>
      <c r="H148" s="192">
        <f t="shared" si="39"/>
        <v>0.23285974217352565</v>
      </c>
    </row>
    <row r="149" spans="2:8">
      <c r="B149" s="193" t="s">
        <v>113</v>
      </c>
      <c r="C149" s="384"/>
      <c r="D149" s="194">
        <v>133953325.00000003</v>
      </c>
      <c r="E149" s="194">
        <v>2278523808.6176858</v>
      </c>
      <c r="F149" s="194">
        <v>26889099.301718619</v>
      </c>
      <c r="G149" s="195">
        <f t="shared" si="38"/>
        <v>17.00983390011174</v>
      </c>
      <c r="H149" s="196">
        <f t="shared" si="39"/>
        <v>0.20073484030141553</v>
      </c>
    </row>
    <row r="153" spans="2:8">
      <c r="B153" s="88"/>
      <c r="C153" s="88"/>
      <c r="D153" s="88" t="s">
        <v>183</v>
      </c>
      <c r="E153" s="88"/>
      <c r="F153" s="88"/>
      <c r="G153" s="88"/>
      <c r="H153" s="88"/>
    </row>
    <row r="154" spans="2:8" ht="63.75">
      <c r="B154" s="197" t="s">
        <v>59</v>
      </c>
      <c r="C154" s="490"/>
      <c r="D154" s="198" t="s">
        <v>326</v>
      </c>
      <c r="E154" s="198" t="s">
        <v>192</v>
      </c>
      <c r="F154" s="199" t="s">
        <v>327</v>
      </c>
      <c r="G154" s="200" t="s">
        <v>328</v>
      </c>
      <c r="H154" s="201" t="s">
        <v>329</v>
      </c>
    </row>
    <row r="155" spans="2:8">
      <c r="B155" s="202" t="s">
        <v>10</v>
      </c>
      <c r="C155" s="335"/>
      <c r="D155" s="203">
        <v>368872051.99999994</v>
      </c>
      <c r="E155" s="203">
        <v>4668687505.2413626</v>
      </c>
      <c r="F155" s="204">
        <v>138548253.47687009</v>
      </c>
      <c r="G155" s="205">
        <f>E155/D155</f>
        <v>12.656658263829007</v>
      </c>
      <c r="H155" s="206">
        <f>F155/D155</f>
        <v>0.37559975803444745</v>
      </c>
    </row>
    <row r="156" spans="2:8">
      <c r="B156" s="189" t="s">
        <v>110</v>
      </c>
      <c r="C156" s="50"/>
      <c r="D156" s="190">
        <v>14436299.785106782</v>
      </c>
      <c r="E156" s="190">
        <v>79357411.788616613</v>
      </c>
      <c r="F156" s="207">
        <v>3196290.3434114698</v>
      </c>
      <c r="G156" s="208">
        <f t="shared" ref="G156:G165" si="40">E156/D156</f>
        <v>5.4970742482423187</v>
      </c>
      <c r="H156" s="192">
        <f t="shared" ref="H156:H165" si="41">F156/D156</f>
        <v>0.22140648164628202</v>
      </c>
    </row>
    <row r="157" spans="2:8">
      <c r="B157" s="189" t="s">
        <v>114</v>
      </c>
      <c r="C157" s="50"/>
      <c r="D157" s="190">
        <v>147586110.21489322</v>
      </c>
      <c r="E157" s="190">
        <v>1285177138.1520305</v>
      </c>
      <c r="F157" s="207">
        <v>51376441.213622391</v>
      </c>
      <c r="G157" s="208">
        <f t="shared" si="40"/>
        <v>8.7079816405537365</v>
      </c>
      <c r="H157" s="192">
        <f t="shared" si="41"/>
        <v>0.34811162878956264</v>
      </c>
    </row>
    <row r="158" spans="2:8" ht="14.25">
      <c r="B158" s="209" t="s">
        <v>111</v>
      </c>
      <c r="C158" s="491"/>
      <c r="D158" s="210">
        <v>80094222.749650493</v>
      </c>
      <c r="E158" s="210">
        <v>614746584.83189058</v>
      </c>
      <c r="F158" s="211">
        <v>28084793.206642307</v>
      </c>
      <c r="G158" s="212">
        <f t="shared" si="40"/>
        <v>7.675292470886399</v>
      </c>
      <c r="H158" s="213">
        <f t="shared" si="41"/>
        <v>0.35064692861090108</v>
      </c>
    </row>
    <row r="159" spans="2:8">
      <c r="B159" s="189" t="s">
        <v>112</v>
      </c>
      <c r="C159" s="50"/>
      <c r="D159" s="190">
        <v>60145976.250349477</v>
      </c>
      <c r="E159" s="190">
        <v>910321533.77140367</v>
      </c>
      <c r="F159" s="207">
        <v>30101403.700842474</v>
      </c>
      <c r="G159" s="208">
        <f t="shared" si="40"/>
        <v>15.135202560888091</v>
      </c>
      <c r="H159" s="192">
        <f t="shared" si="41"/>
        <v>0.50047244350227948</v>
      </c>
    </row>
    <row r="160" spans="2:8">
      <c r="B160" s="193" t="s">
        <v>113</v>
      </c>
      <c r="C160" s="384"/>
      <c r="D160" s="194">
        <v>66609442.999999985</v>
      </c>
      <c r="E160" s="194">
        <v>1779084836.6974213</v>
      </c>
      <c r="F160" s="214">
        <v>25789325.012351461</v>
      </c>
      <c r="G160" s="215">
        <f t="shared" si="40"/>
        <v>26.709198524560875</v>
      </c>
      <c r="H160" s="196">
        <f t="shared" si="41"/>
        <v>0.38717220638448313</v>
      </c>
    </row>
    <row r="161" spans="2:19">
      <c r="B161" s="202" t="s">
        <v>28</v>
      </c>
      <c r="C161" s="335"/>
      <c r="D161" s="203">
        <v>77120838</v>
      </c>
      <c r="E161" s="203">
        <v>4393713121.4449043</v>
      </c>
      <c r="F161" s="204">
        <v>41976355.438558534</v>
      </c>
      <c r="G161" s="205">
        <f t="shared" si="40"/>
        <v>56.971802114558251</v>
      </c>
      <c r="H161" s="206">
        <f t="shared" si="41"/>
        <v>0.54429330032122492</v>
      </c>
    </row>
    <row r="162" spans="2:19">
      <c r="B162" s="189" t="s">
        <v>110</v>
      </c>
      <c r="C162" s="50"/>
      <c r="D162" s="190">
        <v>11691087.999999998</v>
      </c>
      <c r="E162" s="190">
        <v>922451916.96582317</v>
      </c>
      <c r="F162" s="207">
        <v>5813240.417152917</v>
      </c>
      <c r="G162" s="216">
        <f t="shared" si="40"/>
        <v>78.902144690538918</v>
      </c>
      <c r="H162" s="192">
        <f t="shared" si="41"/>
        <v>0.49723690533788795</v>
      </c>
      <c r="K162" s="85">
        <f>G162</f>
        <v>78.902144690538918</v>
      </c>
    </row>
    <row r="163" spans="2:19">
      <c r="B163" s="189" t="s">
        <v>114</v>
      </c>
      <c r="C163" s="50"/>
      <c r="D163" s="190">
        <v>20538489.216240078</v>
      </c>
      <c r="E163" s="190">
        <v>1059031438.9080244</v>
      </c>
      <c r="F163" s="207">
        <v>9333977.3771345224</v>
      </c>
      <c r="G163" s="217">
        <f t="shared" si="40"/>
        <v>51.563258999139677</v>
      </c>
      <c r="H163" s="192">
        <f t="shared" si="41"/>
        <v>0.45446270555061141</v>
      </c>
      <c r="K163" s="56">
        <f>SUMPRODUCT(G163:G165,E163:E165)/SUM(E163:E165)</f>
        <v>53.093603715590476</v>
      </c>
    </row>
    <row r="164" spans="2:19">
      <c r="B164" s="189" t="s">
        <v>111</v>
      </c>
      <c r="C164" s="50"/>
      <c r="D164" s="190">
        <v>26316120.668866523</v>
      </c>
      <c r="E164" s="190">
        <v>1385785320.5030253</v>
      </c>
      <c r="F164" s="207">
        <v>16224433.419807419</v>
      </c>
      <c r="G164" s="218">
        <f t="shared" si="40"/>
        <v>52.659179441386613</v>
      </c>
      <c r="H164" s="192">
        <f t="shared" si="41"/>
        <v>0.61652071078249204</v>
      </c>
    </row>
    <row r="165" spans="2:19">
      <c r="B165" s="193" t="s">
        <v>112</v>
      </c>
      <c r="C165" s="384"/>
      <c r="D165" s="194">
        <v>18575140.114893399</v>
      </c>
      <c r="E165" s="194">
        <v>1026444445.0680311</v>
      </c>
      <c r="F165" s="214">
        <v>10604704.224463675</v>
      </c>
      <c r="G165" s="219">
        <f t="shared" si="40"/>
        <v>55.2590418548195</v>
      </c>
      <c r="H165" s="196">
        <f t="shared" si="41"/>
        <v>0.57090843777597711</v>
      </c>
    </row>
    <row r="169" spans="2:19">
      <c r="B169" s="95" t="s">
        <v>70</v>
      </c>
      <c r="C169" s="492"/>
      <c r="D169" s="220" t="s">
        <v>31</v>
      </c>
      <c r="E169" s="50"/>
      <c r="F169" s="50"/>
      <c r="G169" s="50"/>
      <c r="H169" s="50"/>
      <c r="I169" s="50"/>
      <c r="J169" s="50"/>
      <c r="K169" s="50"/>
      <c r="L169" s="50"/>
      <c r="M169" s="50"/>
      <c r="N169" s="50"/>
    </row>
    <row r="170" spans="2:19">
      <c r="B170" s="95" t="s">
        <v>334</v>
      </c>
      <c r="C170" s="492"/>
      <c r="D170" s="221" t="s">
        <v>146</v>
      </c>
      <c r="E170" s="50"/>
      <c r="F170" s="50"/>
      <c r="G170" s="50"/>
      <c r="H170" s="50"/>
      <c r="I170" s="50"/>
      <c r="J170" s="50"/>
      <c r="K170" s="50"/>
      <c r="L170" s="50"/>
      <c r="M170" s="50"/>
      <c r="N170" s="50"/>
    </row>
    <row r="171" spans="2:19">
      <c r="B171" s="95"/>
      <c r="C171" s="492"/>
      <c r="D171" s="221"/>
      <c r="E171" s="50"/>
      <c r="F171" s="50"/>
      <c r="G171" s="50"/>
      <c r="H171" s="50"/>
      <c r="I171" s="50"/>
      <c r="J171" s="50"/>
      <c r="K171" s="50"/>
      <c r="L171" s="50"/>
      <c r="M171" s="50"/>
      <c r="N171" s="50"/>
    </row>
    <row r="172" spans="2:19">
      <c r="B172" s="95"/>
      <c r="C172" s="492"/>
      <c r="D172" s="221" t="s">
        <v>183</v>
      </c>
      <c r="E172" s="50"/>
      <c r="F172" s="50"/>
      <c r="G172" s="50"/>
      <c r="H172" s="50"/>
      <c r="I172" s="50"/>
      <c r="J172" s="50"/>
      <c r="K172" s="50"/>
      <c r="L172" s="50"/>
      <c r="M172" s="50"/>
      <c r="N172" s="50"/>
    </row>
    <row r="173" spans="2:19" ht="76.5">
      <c r="B173" s="96" t="s">
        <v>59</v>
      </c>
      <c r="C173" s="493"/>
      <c r="D173" s="96" t="s">
        <v>335</v>
      </c>
      <c r="E173" s="222" t="s">
        <v>336</v>
      </c>
      <c r="F173" s="96" t="s">
        <v>337</v>
      </c>
      <c r="G173" s="96" t="s">
        <v>338</v>
      </c>
      <c r="H173" s="222" t="s">
        <v>339</v>
      </c>
      <c r="I173" s="222"/>
      <c r="J173" s="222" t="s">
        <v>340</v>
      </c>
      <c r="K173" s="222"/>
      <c r="L173" s="96" t="s">
        <v>341</v>
      </c>
      <c r="M173" s="222" t="s">
        <v>342</v>
      </c>
      <c r="N173" s="96" t="s">
        <v>343</v>
      </c>
      <c r="O173" s="223" t="s">
        <v>344</v>
      </c>
    </row>
    <row r="174" spans="2:19">
      <c r="B174" s="224" t="s">
        <v>110</v>
      </c>
      <c r="C174" s="494"/>
      <c r="D174" s="225">
        <v>32</v>
      </c>
      <c r="E174" s="226">
        <v>95458311.526895136</v>
      </c>
      <c r="F174" s="225">
        <v>0</v>
      </c>
      <c r="G174" s="227">
        <v>1.44600515748125</v>
      </c>
      <c r="H174" s="227">
        <v>1.4196043411312098</v>
      </c>
      <c r="I174" s="227"/>
      <c r="J174" s="228">
        <v>2605.1531889816397</v>
      </c>
      <c r="K174" s="229">
        <f>J174</f>
        <v>2605.1531889816397</v>
      </c>
      <c r="L174" s="226">
        <v>55.871005424767731</v>
      </c>
      <c r="M174" s="228">
        <v>62.641582479308482</v>
      </c>
      <c r="N174" s="227">
        <v>51.078125</v>
      </c>
      <c r="O174" s="230">
        <v>15.414112631735692</v>
      </c>
      <c r="Q174" t="s">
        <v>31</v>
      </c>
      <c r="R174" t="s">
        <v>347</v>
      </c>
      <c r="S174" s="274">
        <f>O174</f>
        <v>15.414112631735692</v>
      </c>
    </row>
    <row r="175" spans="2:19">
      <c r="B175" s="231" t="s">
        <v>114</v>
      </c>
      <c r="C175" s="495"/>
      <c r="D175" s="232">
        <v>21</v>
      </c>
      <c r="E175" s="233">
        <v>179770297.47310495</v>
      </c>
      <c r="F175" s="232">
        <v>1</v>
      </c>
      <c r="G175" s="234">
        <v>1.1349086639428572</v>
      </c>
      <c r="H175" s="234">
        <v>1.1352814227841366</v>
      </c>
      <c r="I175" s="549">
        <f>SUMPRODUCT(H175:H176,D175:D176)/SUM(D175:D176)</f>
        <v>1.1271197868627141</v>
      </c>
      <c r="J175" s="235">
        <v>2621.0311132130655</v>
      </c>
      <c r="K175" s="551">
        <f>SUMPRODUCT(J175:J176,E175:E176)/SUM(E175:E176)</f>
        <v>2810.5319958026707</v>
      </c>
      <c r="L175" s="233">
        <v>54.065498637753784</v>
      </c>
      <c r="M175" s="235">
        <v>52.128877602508318</v>
      </c>
      <c r="N175" s="234">
        <v>53.38095238095238</v>
      </c>
      <c r="O175" s="236">
        <v>12.555992472807018</v>
      </c>
      <c r="Q175" t="s">
        <v>31</v>
      </c>
      <c r="R175" t="s">
        <v>348</v>
      </c>
      <c r="S175" s="84">
        <f>SUMPRODUCT(O175:O176,E175:E176)/SUM(E175:E176)</f>
        <v>14.371896640653008</v>
      </c>
    </row>
    <row r="176" spans="2:19">
      <c r="B176" s="231" t="s">
        <v>111</v>
      </c>
      <c r="C176" s="495"/>
      <c r="D176" s="232">
        <v>29</v>
      </c>
      <c r="E176" s="233">
        <v>136471707.75979474</v>
      </c>
      <c r="F176" s="232">
        <v>4</v>
      </c>
      <c r="G176" s="234">
        <v>1.152219445848276</v>
      </c>
      <c r="H176" s="234">
        <v>1.1212096367127184</v>
      </c>
      <c r="I176" s="550"/>
      <c r="J176" s="235">
        <v>3060.1561163897027</v>
      </c>
      <c r="K176" s="552"/>
      <c r="L176" s="233">
        <v>37.18170782263401</v>
      </c>
      <c r="M176" s="235">
        <v>34.735507973306092</v>
      </c>
      <c r="N176" s="234">
        <v>59.137931034482762</v>
      </c>
      <c r="O176" s="236">
        <v>16.763935531313802</v>
      </c>
      <c r="Q176" t="s">
        <v>31</v>
      </c>
      <c r="R176" t="s">
        <v>346</v>
      </c>
      <c r="S176" s="84">
        <f>SUMPRODUCT(O177:O178,E177:E178)/SUM(E177:E178)</f>
        <v>17.731805357230428</v>
      </c>
    </row>
    <row r="177" spans="2:19">
      <c r="B177" s="237" t="s">
        <v>112</v>
      </c>
      <c r="C177" s="496"/>
      <c r="D177" s="238">
        <v>10</v>
      </c>
      <c r="E177" s="239">
        <v>121007363.24020527</v>
      </c>
      <c r="F177" s="238">
        <v>13</v>
      </c>
      <c r="G177" s="240">
        <v>0.82888965290000005</v>
      </c>
      <c r="H177" s="240">
        <v>0.8372967994754239</v>
      </c>
      <c r="I177" s="553">
        <f>SUMPRODUCT(H177:H178,D177:D178)/SUM(D177:D178)</f>
        <v>0.86082195143942553</v>
      </c>
      <c r="J177" s="241">
        <v>3222.7884337083865</v>
      </c>
      <c r="K177" s="555">
        <f>SUMPRODUCT(J177:J178,E177:E178)/SUM(E177:E178)</f>
        <v>3295.5283728075524</v>
      </c>
      <c r="L177" s="239">
        <v>33.806146572104019</v>
      </c>
      <c r="M177" s="241">
        <v>24.223397014792155</v>
      </c>
      <c r="N177" s="240">
        <v>61.1</v>
      </c>
      <c r="O177" s="236">
        <v>22.992427101465715</v>
      </c>
    </row>
    <row r="178" spans="2:19">
      <c r="B178" s="237" t="s">
        <v>113</v>
      </c>
      <c r="C178" s="496"/>
      <c r="D178" s="238">
        <v>24</v>
      </c>
      <c r="E178" s="239">
        <v>201650445.99999997</v>
      </c>
      <c r="F178" s="238">
        <v>35</v>
      </c>
      <c r="G178" s="240">
        <v>0.88098196757083302</v>
      </c>
      <c r="H178" s="240">
        <v>0.87062409809109287</v>
      </c>
      <c r="I178" s="554"/>
      <c r="J178" s="241">
        <v>3339.1785030564247</v>
      </c>
      <c r="K178" s="556"/>
      <c r="L178" s="239">
        <v>49.790143766954543</v>
      </c>
      <c r="M178" s="241">
        <v>55.115989937160393</v>
      </c>
      <c r="N178" s="240">
        <v>61.958333333333336</v>
      </c>
      <c r="O178" s="236">
        <v>14.574986322602543</v>
      </c>
    </row>
    <row r="179" spans="2:19">
      <c r="B179" s="242" t="s">
        <v>62</v>
      </c>
      <c r="C179" s="497"/>
      <c r="D179" s="243">
        <v>116</v>
      </c>
      <c r="E179" s="244">
        <v>734358126.00000024</v>
      </c>
      <c r="F179" s="243">
        <v>53</v>
      </c>
      <c r="G179" s="245">
        <v>1.1461385746767239</v>
      </c>
      <c r="H179" s="245">
        <v>1.0478499451391019</v>
      </c>
      <c r="I179" s="245"/>
      <c r="J179" s="244">
        <v>2996.9298166001049</v>
      </c>
      <c r="K179" s="244"/>
      <c r="L179" s="244">
        <v>47.761973122568946</v>
      </c>
      <c r="M179" s="246">
        <v>46.485045602193175</v>
      </c>
      <c r="N179" s="245">
        <v>56.625</v>
      </c>
      <c r="O179" s="95"/>
      <c r="S179" s="84">
        <f>SUMPRODUCT(O174:O178,E174:E178)/SUM(E174:E178)</f>
        <v>15.983629285241486</v>
      </c>
    </row>
    <row r="182" spans="2:19">
      <c r="B182" s="95" t="s">
        <v>70</v>
      </c>
      <c r="C182" s="492"/>
      <c r="D182" s="220" t="s">
        <v>72</v>
      </c>
      <c r="E182" s="50"/>
      <c r="F182" s="50"/>
      <c r="G182" s="50"/>
      <c r="H182" s="50"/>
      <c r="I182" s="50"/>
      <c r="J182" s="50"/>
      <c r="K182" s="50"/>
      <c r="L182" s="50"/>
      <c r="M182" s="50"/>
      <c r="N182" s="50"/>
    </row>
    <row r="183" spans="2:19">
      <c r="B183" s="95" t="s">
        <v>334</v>
      </c>
      <c r="C183" s="492"/>
      <c r="D183" s="221" t="s">
        <v>146</v>
      </c>
      <c r="E183" s="50"/>
      <c r="F183" s="50"/>
      <c r="G183" s="50"/>
      <c r="H183" s="50"/>
      <c r="I183" s="50"/>
      <c r="J183" s="50"/>
      <c r="K183" s="50"/>
      <c r="L183" s="50"/>
      <c r="M183" s="50"/>
      <c r="N183" s="50"/>
    </row>
    <row r="184" spans="2:19">
      <c r="B184" s="95"/>
      <c r="C184" s="492"/>
      <c r="D184" s="221"/>
      <c r="E184" s="50"/>
      <c r="F184" s="50"/>
      <c r="G184" s="50"/>
      <c r="H184" s="50"/>
      <c r="I184" s="50"/>
      <c r="J184" s="50"/>
      <c r="K184" s="50"/>
      <c r="L184" s="50"/>
      <c r="M184" s="50"/>
      <c r="N184" s="50"/>
    </row>
    <row r="185" spans="2:19">
      <c r="B185" s="95"/>
      <c r="C185" s="492"/>
      <c r="D185" s="221" t="s">
        <v>183</v>
      </c>
      <c r="E185" s="50"/>
      <c r="F185" s="50"/>
      <c r="G185" s="50"/>
      <c r="H185" s="50"/>
      <c r="I185" s="50"/>
      <c r="J185" s="50"/>
      <c r="K185" s="50"/>
      <c r="L185" s="50"/>
      <c r="M185" s="50"/>
      <c r="N185" s="50"/>
    </row>
    <row r="186" spans="2:19" ht="76.5">
      <c r="B186" s="96" t="s">
        <v>59</v>
      </c>
      <c r="C186" s="493"/>
      <c r="D186" s="96" t="s">
        <v>335</v>
      </c>
      <c r="E186" s="96" t="s">
        <v>336</v>
      </c>
      <c r="F186" s="96" t="s">
        <v>337</v>
      </c>
      <c r="G186" s="96" t="s">
        <v>338</v>
      </c>
      <c r="H186" s="96" t="s">
        <v>339</v>
      </c>
      <c r="I186" s="96"/>
      <c r="J186" s="96" t="s">
        <v>340</v>
      </c>
      <c r="K186" s="96"/>
      <c r="L186" s="96" t="s">
        <v>345</v>
      </c>
      <c r="M186" s="96" t="s">
        <v>342</v>
      </c>
      <c r="N186" s="96" t="s">
        <v>343</v>
      </c>
      <c r="O186" s="223" t="s">
        <v>344</v>
      </c>
    </row>
    <row r="187" spans="2:19">
      <c r="B187" s="247" t="s">
        <v>110</v>
      </c>
      <c r="C187" s="498"/>
      <c r="D187" s="248">
        <v>30</v>
      </c>
      <c r="E187" s="249">
        <v>59224380.554442525</v>
      </c>
      <c r="F187" s="248">
        <v>0</v>
      </c>
      <c r="G187" s="250">
        <v>1.5272819154399999</v>
      </c>
      <c r="H187" s="250">
        <v>1.4369897064659012</v>
      </c>
      <c r="I187" s="250"/>
      <c r="J187" s="249">
        <v>2762.118796566951</v>
      </c>
      <c r="K187" s="249"/>
      <c r="L187" s="249">
        <v>43.785677771108105</v>
      </c>
      <c r="M187" s="251">
        <v>33.051637833495548</v>
      </c>
      <c r="N187" s="250">
        <v>55.1</v>
      </c>
      <c r="O187" s="252">
        <v>12.875436812066214</v>
      </c>
      <c r="R187" t="s">
        <v>347</v>
      </c>
      <c r="S187" s="274">
        <f>O187</f>
        <v>12.875436812066214</v>
      </c>
    </row>
    <row r="188" spans="2:19">
      <c r="B188" s="253" t="s">
        <v>114</v>
      </c>
      <c r="C188" s="499"/>
      <c r="D188" s="254">
        <v>25</v>
      </c>
      <c r="E188" s="255">
        <v>186496889.44555736</v>
      </c>
      <c r="F188" s="254">
        <v>0</v>
      </c>
      <c r="G188" s="256">
        <v>1.2664125675400002</v>
      </c>
      <c r="H188" s="256">
        <v>1.2388327171274434</v>
      </c>
      <c r="I188" s="256"/>
      <c r="J188" s="255">
        <v>3795.0044826849821</v>
      </c>
      <c r="K188" s="255"/>
      <c r="L188" s="255">
        <v>37.407750162009684</v>
      </c>
      <c r="M188" s="257">
        <v>23.158266244637343</v>
      </c>
      <c r="N188" s="256">
        <v>76.34</v>
      </c>
      <c r="O188" s="258">
        <v>12.333063850163656</v>
      </c>
      <c r="R188" t="s">
        <v>348</v>
      </c>
      <c r="S188" s="84">
        <f>O188</f>
        <v>12.333063850163656</v>
      </c>
    </row>
    <row r="189" spans="2:19">
      <c r="B189" s="259" t="s">
        <v>111</v>
      </c>
      <c r="C189" s="500"/>
      <c r="D189" s="260">
        <v>34</v>
      </c>
      <c r="E189" s="261">
        <v>159704133.08919233</v>
      </c>
      <c r="F189" s="260">
        <v>0</v>
      </c>
      <c r="G189" s="262">
        <v>1.0958497064352939</v>
      </c>
      <c r="H189" s="262">
        <v>1.0864505514680138</v>
      </c>
      <c r="I189" s="549">
        <f>SUMPRODUCT(H189:H190,D189:D190)/SUM(D189:D190)</f>
        <v>1.0777987100431961</v>
      </c>
      <c r="J189" s="261">
        <v>3667.5345811967941</v>
      </c>
      <c r="K189" s="551">
        <f>SUMPRODUCT(J189:J190,E189:E190)/SUM(E189:E190)</f>
        <v>3692.2254794077244</v>
      </c>
      <c r="L189" s="261">
        <v>13.037434423723496</v>
      </c>
      <c r="M189" s="263">
        <v>11.646288604900541</v>
      </c>
      <c r="N189" s="262">
        <v>72.32352941176471</v>
      </c>
      <c r="O189" s="264">
        <v>10.175630709696762</v>
      </c>
      <c r="R189" t="s">
        <v>346</v>
      </c>
      <c r="S189" s="84">
        <f>SUMPRODUCT(O189:O190,E189:E190)/SUM(E189:E190)</f>
        <v>10.171583395569741</v>
      </c>
    </row>
    <row r="190" spans="2:19">
      <c r="B190" s="259" t="s">
        <v>112</v>
      </c>
      <c r="C190" s="500"/>
      <c r="D190" s="260">
        <v>4</v>
      </c>
      <c r="E190" s="261">
        <v>31550759.910807587</v>
      </c>
      <c r="F190" s="260">
        <v>0</v>
      </c>
      <c r="G190" s="262">
        <v>0.98225486277500007</v>
      </c>
      <c r="H190" s="262">
        <v>1.004258057932244</v>
      </c>
      <c r="I190" s="550"/>
      <c r="J190" s="261">
        <v>3817.2062565781425</v>
      </c>
      <c r="K190" s="552"/>
      <c r="L190" s="261">
        <v>1.8510750088321051</v>
      </c>
      <c r="M190" s="263">
        <v>1.570370412390194</v>
      </c>
      <c r="N190" s="262">
        <v>77.25</v>
      </c>
      <c r="O190" s="264">
        <v>10.151096637221519</v>
      </c>
      <c r="R190" t="s">
        <v>349</v>
      </c>
      <c r="S190" s="84">
        <f>O191</f>
        <v>17.009833900111737</v>
      </c>
    </row>
    <row r="191" spans="2:19">
      <c r="B191" s="265" t="s">
        <v>113</v>
      </c>
      <c r="C191" s="501"/>
      <c r="D191" s="266">
        <v>34</v>
      </c>
      <c r="E191" s="267">
        <v>133953325</v>
      </c>
      <c r="F191" s="266">
        <v>6</v>
      </c>
      <c r="G191" s="268">
        <v>1.1930721681228571</v>
      </c>
      <c r="H191" s="268">
        <v>1.1904887164069691</v>
      </c>
      <c r="I191" s="268"/>
      <c r="J191" s="267">
        <v>6230.7045853104373</v>
      </c>
      <c r="K191" s="267"/>
      <c r="L191" s="267">
        <v>12.375882269927777</v>
      </c>
      <c r="M191" s="269">
        <v>8.4570799844658442</v>
      </c>
      <c r="N191" s="268">
        <v>128.59285714285716</v>
      </c>
      <c r="O191" s="270">
        <v>17.009833900111737</v>
      </c>
    </row>
    <row r="192" spans="2:19">
      <c r="B192" s="95" t="s">
        <v>62</v>
      </c>
      <c r="C192" s="502"/>
      <c r="D192" s="95">
        <v>127</v>
      </c>
      <c r="E192" s="271">
        <v>570929487.99999988</v>
      </c>
      <c r="F192" s="95">
        <v>6</v>
      </c>
      <c r="G192" s="272">
        <v>1.2533141172335944</v>
      </c>
      <c r="H192" s="272">
        <v>1.1924571389360319</v>
      </c>
      <c r="I192" s="272"/>
      <c r="J192" s="271">
        <v>4224.9019225439506</v>
      </c>
      <c r="K192" s="271"/>
      <c r="L192" s="271">
        <v>24.047433324688789</v>
      </c>
      <c r="M192" s="273">
        <v>16.322099981443166</v>
      </c>
      <c r="N192" s="272">
        <v>84.611328125</v>
      </c>
      <c r="O192" s="95"/>
    </row>
    <row r="203" spans="2:15" ht="63.75">
      <c r="B203" s="9" t="s">
        <v>25</v>
      </c>
      <c r="C203" s="76"/>
      <c r="D203" s="278" t="s">
        <v>6</v>
      </c>
      <c r="E203" s="278" t="s">
        <v>5</v>
      </c>
      <c r="F203" s="278" t="s">
        <v>4</v>
      </c>
      <c r="G203" s="278" t="s">
        <v>3</v>
      </c>
      <c r="H203" s="278" t="s">
        <v>55</v>
      </c>
      <c r="I203" s="278" t="s">
        <v>56</v>
      </c>
      <c r="J203" s="278"/>
      <c r="K203" s="278" t="s">
        <v>324</v>
      </c>
      <c r="L203" s="278" t="s">
        <v>325</v>
      </c>
      <c r="M203" s="278" t="s">
        <v>332</v>
      </c>
      <c r="N203" s="86"/>
      <c r="O203" s="279" t="s">
        <v>234</v>
      </c>
    </row>
    <row r="204" spans="2:15">
      <c r="B204" s="9" t="s">
        <v>23</v>
      </c>
      <c r="C204" s="76"/>
      <c r="D204" s="135">
        <v>3300</v>
      </c>
      <c r="E204" s="142">
        <v>0.86</v>
      </c>
      <c r="F204" s="142">
        <v>0.67</v>
      </c>
      <c r="G204" s="142">
        <v>1.06</v>
      </c>
      <c r="H204" s="142">
        <v>0.83</v>
      </c>
      <c r="I204" s="150">
        <v>34</v>
      </c>
      <c r="J204" s="150"/>
      <c r="K204" s="143">
        <f t="shared" ref="K204:K221" si="42">E204*D204/1000</f>
        <v>2.8380000000000001</v>
      </c>
      <c r="L204" s="143">
        <f t="shared" ref="L204:L221" si="43">H204*D204/1000</f>
        <v>2.7389999999999999</v>
      </c>
      <c r="M204" s="143">
        <v>17.731805357230428</v>
      </c>
      <c r="O204" s="62">
        <v>324</v>
      </c>
    </row>
    <row r="205" spans="2:15">
      <c r="B205" s="9" t="s">
        <v>22</v>
      </c>
      <c r="C205" s="76"/>
      <c r="D205" s="135">
        <v>2800</v>
      </c>
      <c r="E205" s="143">
        <v>1.1299999999999999</v>
      </c>
      <c r="F205" s="142">
        <v>0.9</v>
      </c>
      <c r="G205" s="142">
        <v>1.4</v>
      </c>
      <c r="H205" s="143">
        <v>1.1000000000000001</v>
      </c>
      <c r="I205" s="150">
        <v>50</v>
      </c>
      <c r="J205" s="150"/>
      <c r="K205" s="143">
        <f t="shared" si="42"/>
        <v>3.1639999999999997</v>
      </c>
      <c r="L205" s="143">
        <f t="shared" si="43"/>
        <v>3.0800000000000005</v>
      </c>
      <c r="M205" s="143">
        <v>14.371896640653008</v>
      </c>
      <c r="O205" s="62">
        <v>316</v>
      </c>
    </row>
    <row r="206" spans="2:15">
      <c r="B206" s="9" t="s">
        <v>21</v>
      </c>
      <c r="C206" s="76"/>
      <c r="D206" s="135">
        <v>2600</v>
      </c>
      <c r="E206" s="143">
        <v>1.42</v>
      </c>
      <c r="F206" s="142">
        <v>1.1000000000000001</v>
      </c>
      <c r="G206" s="142">
        <v>1.8</v>
      </c>
      <c r="H206" s="143">
        <v>1.3</v>
      </c>
      <c r="I206" s="150">
        <v>33</v>
      </c>
      <c r="J206" s="150"/>
      <c r="K206" s="143">
        <f t="shared" si="42"/>
        <v>3.6920000000000002</v>
      </c>
      <c r="L206" s="143">
        <f t="shared" si="43"/>
        <v>3.38</v>
      </c>
      <c r="M206" s="143">
        <v>15.414112631735692</v>
      </c>
      <c r="O206" s="62">
        <v>95</v>
      </c>
    </row>
    <row r="207" spans="2:15">
      <c r="B207" s="11" t="s">
        <v>375</v>
      </c>
      <c r="C207" s="78"/>
      <c r="D207" s="135">
        <v>6200</v>
      </c>
      <c r="E207" s="143">
        <v>1.2</v>
      </c>
      <c r="F207" s="142">
        <v>0.8</v>
      </c>
      <c r="G207" s="135">
        <v>1.6</v>
      </c>
      <c r="H207" s="142">
        <v>1.2</v>
      </c>
      <c r="I207" s="150">
        <v>37</v>
      </c>
      <c r="J207" s="150"/>
      <c r="K207" s="143">
        <f t="shared" si="42"/>
        <v>7.44</v>
      </c>
      <c r="L207" s="143">
        <f t="shared" si="43"/>
        <v>7.44</v>
      </c>
      <c r="M207" s="143">
        <v>17.009833900111737</v>
      </c>
      <c r="O207" s="62">
        <v>135</v>
      </c>
    </row>
    <row r="208" spans="2:15">
      <c r="B208" s="11" t="s">
        <v>376</v>
      </c>
      <c r="C208" s="78"/>
      <c r="D208" s="135">
        <v>3800</v>
      </c>
      <c r="E208" s="143">
        <v>1.1000000000000001</v>
      </c>
      <c r="F208" s="142">
        <v>0.7</v>
      </c>
      <c r="G208" s="135">
        <v>1.4</v>
      </c>
      <c r="H208" s="142">
        <v>1</v>
      </c>
      <c r="I208" s="150">
        <v>38</v>
      </c>
      <c r="J208" s="150"/>
      <c r="K208" s="143">
        <f t="shared" si="42"/>
        <v>4.18</v>
      </c>
      <c r="L208" s="143">
        <f t="shared" si="43"/>
        <v>3.8</v>
      </c>
      <c r="M208" s="143">
        <v>10.171583395569741</v>
      </c>
      <c r="O208" s="62">
        <v>191</v>
      </c>
    </row>
    <row r="209" spans="2:15">
      <c r="B209" s="11" t="s">
        <v>377</v>
      </c>
      <c r="C209" s="78"/>
      <c r="D209" s="135">
        <v>3800</v>
      </c>
      <c r="E209" s="143">
        <v>1.24</v>
      </c>
      <c r="F209" s="142">
        <v>0.9</v>
      </c>
      <c r="G209" s="135">
        <v>1.5</v>
      </c>
      <c r="H209" s="142">
        <v>1.3</v>
      </c>
      <c r="I209" s="150">
        <v>26</v>
      </c>
      <c r="J209" s="150"/>
      <c r="K209" s="143">
        <f t="shared" si="42"/>
        <v>4.7119999999999997</v>
      </c>
      <c r="L209" s="143">
        <f t="shared" si="43"/>
        <v>4.9400000000000004</v>
      </c>
      <c r="M209" s="143">
        <v>12.333063850163656</v>
      </c>
      <c r="O209" s="62">
        <v>186</v>
      </c>
    </row>
    <row r="210" spans="2:15">
      <c r="B210" s="11" t="s">
        <v>378</v>
      </c>
      <c r="C210" s="78"/>
      <c r="D210" s="135">
        <v>2800</v>
      </c>
      <c r="E210" s="143">
        <v>1.44</v>
      </c>
      <c r="F210" s="142">
        <v>1.1599999999999999</v>
      </c>
      <c r="G210" s="135">
        <v>1.8</v>
      </c>
      <c r="H210" s="143">
        <v>1.45</v>
      </c>
      <c r="I210" s="150">
        <v>31</v>
      </c>
      <c r="J210" s="150"/>
      <c r="K210" s="143">
        <f t="shared" si="42"/>
        <v>4.032</v>
      </c>
      <c r="L210" s="143">
        <f t="shared" si="43"/>
        <v>4.0599999999999996</v>
      </c>
      <c r="M210" s="143">
        <v>12.875436812066214</v>
      </c>
      <c r="O210" s="62">
        <v>59</v>
      </c>
    </row>
    <row r="211" spans="2:15">
      <c r="B211" s="9" t="s">
        <v>73</v>
      </c>
      <c r="C211" s="76"/>
      <c r="D211" s="135">
        <v>2700</v>
      </c>
      <c r="E211" s="142">
        <v>0.98</v>
      </c>
      <c r="F211" s="142">
        <v>0.75</v>
      </c>
      <c r="G211" s="135">
        <v>1.1000000000000001</v>
      </c>
      <c r="H211" s="142">
        <v>0.97</v>
      </c>
      <c r="I211" s="150">
        <v>75</v>
      </c>
      <c r="J211" s="150"/>
      <c r="K211" s="143">
        <f t="shared" si="42"/>
        <v>2.6459999999999999</v>
      </c>
      <c r="L211" s="143">
        <f t="shared" si="43"/>
        <v>2.6190000000000002</v>
      </c>
      <c r="M211" s="143">
        <v>9.5809179430278295</v>
      </c>
      <c r="O211" s="62">
        <v>245</v>
      </c>
    </row>
    <row r="212" spans="2:15">
      <c r="B212" s="9" t="s">
        <v>17</v>
      </c>
      <c r="C212" s="76"/>
      <c r="D212" s="137">
        <v>3600</v>
      </c>
      <c r="E212" s="144">
        <v>0.98</v>
      </c>
      <c r="F212" s="142"/>
      <c r="G212" s="135"/>
      <c r="H212" s="142">
        <f>E212</f>
        <v>0.98</v>
      </c>
      <c r="I212" s="150">
        <v>0</v>
      </c>
      <c r="J212" s="150"/>
      <c r="K212" s="143">
        <f t="shared" si="42"/>
        <v>3.528</v>
      </c>
      <c r="L212" s="143">
        <f t="shared" si="43"/>
        <v>3.528</v>
      </c>
      <c r="M212" s="143">
        <v>17.2</v>
      </c>
      <c r="O212" s="62">
        <v>124</v>
      </c>
    </row>
    <row r="213" spans="2:15">
      <c r="B213" s="9" t="s">
        <v>16</v>
      </c>
      <c r="C213" s="76"/>
      <c r="D213" s="135">
        <v>2700</v>
      </c>
      <c r="E213" s="142">
        <v>0.57999999999999996</v>
      </c>
      <c r="F213" s="142">
        <v>0.4</v>
      </c>
      <c r="G213" s="135">
        <v>0.93</v>
      </c>
      <c r="H213" s="142">
        <v>0.57999999999999996</v>
      </c>
      <c r="I213" s="150">
        <v>43</v>
      </c>
      <c r="J213" s="150"/>
      <c r="K213" s="143">
        <f t="shared" si="42"/>
        <v>1.5660000000000001</v>
      </c>
      <c r="L213" s="143">
        <f t="shared" si="43"/>
        <v>1.5660000000000001</v>
      </c>
      <c r="M213" s="143">
        <v>6.0495189796425546</v>
      </c>
      <c r="O213" s="62">
        <v>442</v>
      </c>
    </row>
    <row r="214" spans="2:15">
      <c r="B214" s="9" t="s">
        <v>15</v>
      </c>
      <c r="C214" s="76"/>
      <c r="D214" s="135">
        <v>7300</v>
      </c>
      <c r="E214" s="142">
        <v>1.1499999999999999</v>
      </c>
      <c r="F214" s="142">
        <v>0.98</v>
      </c>
      <c r="G214" s="135">
        <v>1.3</v>
      </c>
      <c r="H214" s="142">
        <v>1.1000000000000001</v>
      </c>
      <c r="I214" s="150">
        <v>36</v>
      </c>
      <c r="J214" s="150"/>
      <c r="K214" s="143">
        <f t="shared" si="42"/>
        <v>8.3949999999999996</v>
      </c>
      <c r="L214" s="143">
        <f t="shared" si="43"/>
        <v>8.0300000000000011</v>
      </c>
      <c r="M214" s="143">
        <v>53.093603715590476</v>
      </c>
      <c r="O214" s="62">
        <v>65</v>
      </c>
    </row>
    <row r="215" spans="2:15">
      <c r="B215" s="9" t="s">
        <v>54</v>
      </c>
      <c r="C215" s="76"/>
      <c r="D215" s="135">
        <v>6800</v>
      </c>
      <c r="E215" s="142">
        <v>1.1499999999999999</v>
      </c>
      <c r="F215" s="142">
        <v>0.98</v>
      </c>
      <c r="G215" s="135">
        <v>1.3</v>
      </c>
      <c r="H215" s="142">
        <v>1.1000000000000001</v>
      </c>
      <c r="I215" s="150">
        <v>38</v>
      </c>
      <c r="J215" s="150"/>
      <c r="K215" s="143">
        <f t="shared" si="42"/>
        <v>7.8199999999999994</v>
      </c>
      <c r="L215" s="143">
        <f t="shared" si="43"/>
        <v>7.4800000000000013</v>
      </c>
      <c r="M215" s="143">
        <v>78.902144690538918</v>
      </c>
      <c r="O215" s="62">
        <v>12</v>
      </c>
    </row>
    <row r="216" spans="2:15">
      <c r="B216" s="9" t="s">
        <v>14</v>
      </c>
      <c r="C216" s="76"/>
      <c r="D216" s="135">
        <v>5400</v>
      </c>
      <c r="E216" s="142">
        <v>1.2</v>
      </c>
      <c r="F216" s="142">
        <v>0.79</v>
      </c>
      <c r="G216" s="143">
        <v>1.5</v>
      </c>
      <c r="H216" s="142">
        <v>1.1000000000000001</v>
      </c>
      <c r="I216" s="150">
        <v>43</v>
      </c>
      <c r="J216" s="150"/>
      <c r="K216" s="143">
        <f t="shared" si="42"/>
        <v>6.48</v>
      </c>
      <c r="L216" s="143">
        <f t="shared" si="43"/>
        <v>5.9400000000000013</v>
      </c>
      <c r="M216" s="143">
        <v>45.794204797954791</v>
      </c>
      <c r="O216" s="62">
        <v>53</v>
      </c>
    </row>
    <row r="217" spans="2:15">
      <c r="B217" s="9" t="s">
        <v>13</v>
      </c>
      <c r="C217" s="76"/>
      <c r="D217" s="135">
        <v>3000</v>
      </c>
      <c r="E217" s="142">
        <v>0.9</v>
      </c>
      <c r="F217" s="142">
        <v>0.64</v>
      </c>
      <c r="G217" s="143">
        <v>1.1000000000000001</v>
      </c>
      <c r="H217" s="142">
        <v>0.78</v>
      </c>
      <c r="I217" s="150">
        <v>72</v>
      </c>
      <c r="J217" s="150"/>
      <c r="K217" s="143">
        <f t="shared" si="42"/>
        <v>2.7</v>
      </c>
      <c r="L217" s="143">
        <f t="shared" si="43"/>
        <v>2.34</v>
      </c>
      <c r="M217" s="143">
        <v>14.289973062869727</v>
      </c>
      <c r="O217" s="62">
        <v>171</v>
      </c>
    </row>
    <row r="218" spans="2:15">
      <c r="B218" s="9" t="s">
        <v>12</v>
      </c>
      <c r="C218" s="76"/>
      <c r="D218" s="137">
        <v>6400</v>
      </c>
      <c r="E218" s="145">
        <v>1.1000000000000001</v>
      </c>
      <c r="F218" s="142"/>
      <c r="G218" s="135"/>
      <c r="H218" s="142">
        <f>E218</f>
        <v>1.1000000000000001</v>
      </c>
      <c r="I218" s="150">
        <v>0</v>
      </c>
      <c r="J218" s="150"/>
      <c r="K218" s="143">
        <f t="shared" si="42"/>
        <v>7.0400000000000009</v>
      </c>
      <c r="L218" s="143">
        <f t="shared" si="43"/>
        <v>7.0400000000000009</v>
      </c>
      <c r="M218" s="143">
        <v>26.4</v>
      </c>
      <c r="O218" s="62">
        <v>104</v>
      </c>
    </row>
    <row r="219" spans="2:15">
      <c r="B219" s="9" t="s">
        <v>158</v>
      </c>
      <c r="C219" s="76"/>
      <c r="D219" s="135">
        <v>5700</v>
      </c>
      <c r="E219" s="142">
        <v>0.95</v>
      </c>
      <c r="F219" s="142">
        <v>0.75</v>
      </c>
      <c r="G219" s="142">
        <v>1.3</v>
      </c>
      <c r="H219" s="142">
        <v>0.95</v>
      </c>
      <c r="I219" s="150">
        <v>70</v>
      </c>
      <c r="J219" s="150"/>
      <c r="K219" s="143">
        <f t="shared" si="42"/>
        <v>5.415</v>
      </c>
      <c r="L219" s="143">
        <f t="shared" si="43"/>
        <v>5.415</v>
      </c>
      <c r="M219" s="143">
        <v>15.252452894286773</v>
      </c>
      <c r="O219" s="62">
        <v>125</v>
      </c>
    </row>
    <row r="220" spans="2:15">
      <c r="B220" s="10" t="s">
        <v>10</v>
      </c>
      <c r="C220" s="81"/>
      <c r="D220" s="135">
        <v>3000</v>
      </c>
      <c r="E220" s="142">
        <v>1</v>
      </c>
      <c r="F220" s="142">
        <v>0.81</v>
      </c>
      <c r="G220" s="142">
        <v>1.3</v>
      </c>
      <c r="H220" s="142">
        <v>0.98</v>
      </c>
      <c r="I220" s="150">
        <v>105</v>
      </c>
      <c r="J220" s="150"/>
      <c r="K220" s="143">
        <f t="shared" si="42"/>
        <v>3</v>
      </c>
      <c r="L220" s="143">
        <f t="shared" si="43"/>
        <v>2.94</v>
      </c>
      <c r="M220" s="143">
        <v>12.656658263829003</v>
      </c>
      <c r="O220" s="62">
        <v>369</v>
      </c>
    </row>
    <row r="221" spans="2:15">
      <c r="B221" s="9" t="s">
        <v>9</v>
      </c>
      <c r="C221" s="76"/>
      <c r="D221" s="135">
        <v>4100</v>
      </c>
      <c r="E221" s="142">
        <v>1</v>
      </c>
      <c r="F221" s="142">
        <v>0.73</v>
      </c>
      <c r="G221" s="142">
        <v>1.1000000000000001</v>
      </c>
      <c r="H221" s="142">
        <v>0.87</v>
      </c>
      <c r="I221" s="150">
        <v>81</v>
      </c>
      <c r="J221" s="150"/>
      <c r="K221" s="143">
        <f t="shared" si="42"/>
        <v>4.0999999999999996</v>
      </c>
      <c r="L221" s="143">
        <f t="shared" si="43"/>
        <v>3.5670000000000002</v>
      </c>
      <c r="M221" s="143">
        <v>12.887541280192671</v>
      </c>
      <c r="O221" s="62">
        <v>333</v>
      </c>
    </row>
    <row r="222" spans="2:15">
      <c r="D222" s="138"/>
      <c r="E222" s="138"/>
      <c r="F222" s="138"/>
      <c r="G222" s="138"/>
      <c r="H222" s="138"/>
      <c r="I222" s="138"/>
      <c r="J222" s="138"/>
      <c r="K222" s="138"/>
      <c r="L222" s="138"/>
      <c r="M222" s="138"/>
    </row>
    <row r="223" spans="2:15">
      <c r="B223" s="11" t="s">
        <v>180</v>
      </c>
      <c r="C223" s="78"/>
      <c r="D223" s="139">
        <f>SUMPRODUCT(D204:D221,$O$204:$O$221)/SUM($O$204:$O$221)</f>
        <v>3625.7987458942966</v>
      </c>
      <c r="E223" s="183">
        <f>SUMPRODUCT(E204:E221,$O$204:$O$221)/SUM($O$204:$O$221)</f>
        <v>0.99059420722603775</v>
      </c>
      <c r="F223" s="183">
        <f t="shared" ref="F223:H223" si="44">SUMPRODUCT(F204:F221,$O$204:$O$221)/SUM($O$204:$O$221)</f>
        <v>0.68873395043296515</v>
      </c>
      <c r="G223" s="183">
        <f t="shared" si="44"/>
        <v>1.1592117049865629</v>
      </c>
      <c r="H223" s="183">
        <f t="shared" si="44"/>
        <v>0.95454165422514181</v>
      </c>
      <c r="I223" s="138"/>
      <c r="J223" s="138"/>
      <c r="K223" s="183">
        <f t="shared" ref="K223:M223" si="45">SUMPRODUCT(K204:K221,$O$204:$O$221)/SUM($O$204:$O$221)</f>
        <v>3.6700746491489995</v>
      </c>
      <c r="L223" s="183">
        <f t="shared" si="45"/>
        <v>3.5383908629441625</v>
      </c>
      <c r="M223" s="183">
        <f t="shared" si="45"/>
        <v>14.655204806104527</v>
      </c>
      <c r="O223" s="56">
        <f>SUM(O204:O221)</f>
        <v>3349</v>
      </c>
    </row>
  </sheetData>
  <mergeCells count="18">
    <mergeCell ref="I175:I176"/>
    <mergeCell ref="K175:K176"/>
    <mergeCell ref="I177:I178"/>
    <mergeCell ref="K177:K178"/>
    <mergeCell ref="I189:I190"/>
    <mergeCell ref="K189:K190"/>
    <mergeCell ref="N64:O64"/>
    <mergeCell ref="R64:S64"/>
    <mergeCell ref="R5:S5"/>
    <mergeCell ref="D5:F5"/>
    <mergeCell ref="G5:J5"/>
    <mergeCell ref="K5:L5"/>
    <mergeCell ref="N5:O5"/>
    <mergeCell ref="D44:F44"/>
    <mergeCell ref="G44:J44"/>
    <mergeCell ref="D64:F64"/>
    <mergeCell ref="G64:J64"/>
    <mergeCell ref="K64:L64"/>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sheetPr codeName="Sheet11">
    <tabColor rgb="FFFF0000"/>
  </sheetPr>
  <dimension ref="A1:AD116"/>
  <sheetViews>
    <sheetView topLeftCell="A61" workbookViewId="0">
      <selection activeCell="F72" sqref="F72"/>
    </sheetView>
  </sheetViews>
  <sheetFormatPr defaultRowHeight="12.75"/>
  <cols>
    <col min="1" max="1" width="3.85546875" customWidth="1"/>
    <col min="3" max="3" width="9" customWidth="1"/>
    <col min="4" max="4" width="18" customWidth="1"/>
    <col min="5" max="5" width="27.5703125" customWidth="1"/>
    <col min="6" max="6" width="12.28515625" customWidth="1"/>
    <col min="7" max="7" width="13.5703125" customWidth="1"/>
    <col min="8" max="16" width="12.28515625" customWidth="1"/>
    <col min="18" max="18" width="26.85546875" customWidth="1"/>
    <col min="19" max="22" width="13.5703125" customWidth="1"/>
    <col min="23" max="29" width="14.28515625" customWidth="1"/>
  </cols>
  <sheetData>
    <row r="1" spans="1:30">
      <c r="A1" s="323" t="s">
        <v>415</v>
      </c>
      <c r="B1" s="322"/>
      <c r="C1" s="322"/>
      <c r="D1" s="322"/>
      <c r="E1" s="322"/>
      <c r="F1" t="s">
        <v>416</v>
      </c>
    </row>
    <row r="4" spans="1:30">
      <c r="E4" s="309" t="s">
        <v>404</v>
      </c>
      <c r="F4" s="310"/>
      <c r="G4" s="310"/>
      <c r="H4" s="310"/>
      <c r="I4" s="310"/>
      <c r="J4" s="310"/>
      <c r="K4" s="322" t="s">
        <v>355</v>
      </c>
      <c r="L4" s="322"/>
      <c r="M4" s="322" t="s">
        <v>356</v>
      </c>
      <c r="N4" s="310"/>
      <c r="O4" s="310"/>
      <c r="P4" s="310"/>
    </row>
    <row r="5" spans="1:30" ht="15">
      <c r="E5" s="280" t="s">
        <v>350</v>
      </c>
    </row>
    <row r="6" spans="1:30">
      <c r="E6" s="60"/>
      <c r="F6" s="60" t="s">
        <v>58</v>
      </c>
      <c r="G6" s="60"/>
      <c r="H6" s="60"/>
      <c r="I6" s="60"/>
      <c r="J6" s="60"/>
      <c r="K6" s="60"/>
      <c r="L6" s="60"/>
      <c r="M6" s="60"/>
      <c r="N6" s="60"/>
      <c r="O6" s="60"/>
      <c r="P6" s="60"/>
    </row>
    <row r="7" spans="1:30" ht="15">
      <c r="E7" s="281"/>
      <c r="F7" s="282" t="s">
        <v>31</v>
      </c>
      <c r="G7" s="282" t="s">
        <v>30</v>
      </c>
      <c r="H7" s="282" t="s">
        <v>29</v>
      </c>
      <c r="I7" s="282" t="s">
        <v>16</v>
      </c>
      <c r="J7" s="282" t="s">
        <v>28</v>
      </c>
      <c r="K7" s="282" t="s">
        <v>60</v>
      </c>
      <c r="L7" s="282" t="s">
        <v>13</v>
      </c>
      <c r="M7" s="282" t="s">
        <v>61</v>
      </c>
      <c r="N7" s="282" t="s">
        <v>10</v>
      </c>
      <c r="O7" s="282" t="s">
        <v>9</v>
      </c>
      <c r="P7" s="282" t="s">
        <v>8</v>
      </c>
    </row>
    <row r="8" spans="1:30" ht="15">
      <c r="E8" s="281" t="s">
        <v>351</v>
      </c>
      <c r="F8" s="283">
        <v>299.47330600000004</v>
      </c>
      <c r="G8" s="283">
        <v>209.85488000000001</v>
      </c>
      <c r="H8" s="283">
        <v>113.565709</v>
      </c>
      <c r="I8" s="283">
        <v>123.33798700000003</v>
      </c>
      <c r="J8" s="283">
        <v>26.180913999999994</v>
      </c>
      <c r="K8" s="283">
        <v>16.079930999999998</v>
      </c>
      <c r="L8" s="283">
        <v>71.484168000000025</v>
      </c>
      <c r="M8" s="283">
        <v>53.966739999999952</v>
      </c>
      <c r="N8" s="283">
        <v>165.90769299999997</v>
      </c>
      <c r="O8" s="283">
        <v>157.21391200000002</v>
      </c>
      <c r="P8" s="283">
        <v>1237.0652399999999</v>
      </c>
    </row>
    <row r="9" spans="1:30" ht="15">
      <c r="E9" s="284" t="s">
        <v>352</v>
      </c>
      <c r="F9" s="285">
        <v>265.29204347994278</v>
      </c>
      <c r="G9" s="285">
        <v>207.64276410272322</v>
      </c>
      <c r="H9" s="285">
        <v>112.10657904088653</v>
      </c>
      <c r="I9" s="285">
        <v>123.33798699999996</v>
      </c>
      <c r="J9" s="285">
        <v>26.180914000000005</v>
      </c>
      <c r="K9" s="285">
        <v>16.079931000000006</v>
      </c>
      <c r="L9" s="285">
        <v>67.89597157792501</v>
      </c>
      <c r="M9" s="285">
        <v>52.445138521013853</v>
      </c>
      <c r="N9" s="285">
        <v>162.39105800218852</v>
      </c>
      <c r="O9" s="285">
        <v>140.96437762723613</v>
      </c>
      <c r="P9" s="286">
        <v>1178.6562311528721</v>
      </c>
    </row>
    <row r="10" spans="1:30" ht="15">
      <c r="E10" s="295"/>
      <c r="F10" s="86"/>
      <c r="G10" s="86"/>
      <c r="H10" s="86"/>
      <c r="I10" s="86"/>
      <c r="J10" s="86"/>
      <c r="K10" s="86"/>
      <c r="L10" s="86"/>
      <c r="M10" s="86"/>
      <c r="N10" s="86"/>
      <c r="O10" s="86"/>
      <c r="P10" s="86"/>
      <c r="R10" t="s">
        <v>369</v>
      </c>
    </row>
    <row r="11" spans="1:30" ht="30">
      <c r="E11" s="296" t="s">
        <v>59</v>
      </c>
      <c r="F11" s="296" t="s">
        <v>31</v>
      </c>
      <c r="G11" s="296" t="s">
        <v>72</v>
      </c>
      <c r="H11" s="296" t="s">
        <v>73</v>
      </c>
      <c r="I11" s="296" t="s">
        <v>16</v>
      </c>
      <c r="J11" s="296" t="s">
        <v>28</v>
      </c>
      <c r="K11" s="296" t="s">
        <v>14</v>
      </c>
      <c r="L11" s="296" t="s">
        <v>13</v>
      </c>
      <c r="M11" s="296" t="s">
        <v>158</v>
      </c>
      <c r="N11" s="296" t="s">
        <v>10</v>
      </c>
      <c r="O11" s="296" t="s">
        <v>9</v>
      </c>
      <c r="P11" s="296" t="s">
        <v>62</v>
      </c>
      <c r="R11" s="296" t="s">
        <v>59</v>
      </c>
      <c r="S11" s="296" t="s">
        <v>31</v>
      </c>
      <c r="T11" s="296" t="s">
        <v>72</v>
      </c>
      <c r="U11" s="296" t="s">
        <v>73</v>
      </c>
      <c r="V11" s="296" t="s">
        <v>16</v>
      </c>
      <c r="W11" s="296" t="s">
        <v>28</v>
      </c>
      <c r="X11" s="296" t="s">
        <v>14</v>
      </c>
      <c r="Y11" s="296" t="s">
        <v>13</v>
      </c>
      <c r="Z11" s="296" t="s">
        <v>158</v>
      </c>
      <c r="AA11" s="296" t="s">
        <v>10</v>
      </c>
      <c r="AB11" s="296" t="s">
        <v>9</v>
      </c>
      <c r="AC11" s="296" t="s">
        <v>62</v>
      </c>
    </row>
    <row r="12" spans="1:30" ht="15">
      <c r="E12" s="287" t="s">
        <v>156</v>
      </c>
      <c r="F12" s="288">
        <v>0.65941690039178025</v>
      </c>
      <c r="G12" s="288">
        <v>0.69620351326314256</v>
      </c>
      <c r="H12" s="288">
        <v>0.7376879415122396</v>
      </c>
      <c r="I12" s="288">
        <v>0.32651346780982121</v>
      </c>
      <c r="J12" s="288">
        <v>0.67889131584351736</v>
      </c>
      <c r="K12" s="288">
        <v>0.38588787104389072</v>
      </c>
      <c r="L12" s="288">
        <v>0.1931370156651151</v>
      </c>
      <c r="M12" s="288">
        <v>0.28070995477628574</v>
      </c>
      <c r="N12" s="288">
        <v>0.47824090436896666</v>
      </c>
      <c r="O12" s="288">
        <v>0.58423529861361789</v>
      </c>
      <c r="P12" s="288">
        <v>0.54097015705415896</v>
      </c>
      <c r="R12" s="287" t="s">
        <v>156</v>
      </c>
      <c r="S12" s="300">
        <f>F12*1000</f>
        <v>659.41690039178025</v>
      </c>
      <c r="T12" s="300">
        <f t="shared" ref="T12:AC27" si="0">G12*1000</f>
        <v>696.20351326314255</v>
      </c>
      <c r="U12" s="300">
        <f t="shared" si="0"/>
        <v>737.6879415122396</v>
      </c>
      <c r="V12" s="300">
        <f t="shared" si="0"/>
        <v>326.51346780982124</v>
      </c>
      <c r="W12" s="300">
        <f t="shared" si="0"/>
        <v>678.89131584351742</v>
      </c>
      <c r="X12" s="300">
        <f t="shared" si="0"/>
        <v>385.8878710438907</v>
      </c>
      <c r="Y12" s="300">
        <f t="shared" si="0"/>
        <v>193.13701566511509</v>
      </c>
      <c r="Z12" s="300">
        <f t="shared" si="0"/>
        <v>280.70995477628577</v>
      </c>
      <c r="AA12" s="300">
        <f t="shared" si="0"/>
        <v>478.24090436896665</v>
      </c>
      <c r="AB12" s="300">
        <f t="shared" si="0"/>
        <v>584.23529861361794</v>
      </c>
      <c r="AC12" s="300">
        <f t="shared" si="0"/>
        <v>540.97015705415902</v>
      </c>
      <c r="AD12" s="56"/>
    </row>
    <row r="13" spans="1:30">
      <c r="E13" s="289" t="s">
        <v>63</v>
      </c>
      <c r="F13" s="180">
        <v>1.295000876690049E-2</v>
      </c>
      <c r="G13" s="180">
        <v>6.3432094894281714E-3</v>
      </c>
      <c r="H13" s="180">
        <v>1.8371748234817836E-3</v>
      </c>
      <c r="I13" s="180">
        <v>2.3693660288737227E-2</v>
      </c>
      <c r="J13" s="180">
        <v>2.5368959643863747E-2</v>
      </c>
      <c r="K13" s="180">
        <v>2.6020733638277727E-2</v>
      </c>
      <c r="L13" s="180">
        <v>6.1360990306041337E-3</v>
      </c>
      <c r="M13" s="180">
        <v>7.4057661944861982E-3</v>
      </c>
      <c r="N13" s="180">
        <v>2.0106979948950467E-2</v>
      </c>
      <c r="O13" s="180">
        <v>5.7974875868832751E-2</v>
      </c>
      <c r="P13" s="180">
        <v>1.7991791043690086E-2</v>
      </c>
      <c r="R13" s="289" t="s">
        <v>63</v>
      </c>
      <c r="S13" s="56">
        <f t="shared" ref="S13:AC44" si="1">F13*1000</f>
        <v>12.95000876690049</v>
      </c>
      <c r="T13" s="56">
        <f t="shared" si="0"/>
        <v>6.3432094894281716</v>
      </c>
      <c r="U13" s="56">
        <f t="shared" si="0"/>
        <v>1.8371748234817837</v>
      </c>
      <c r="V13" s="56">
        <f t="shared" si="0"/>
        <v>23.693660288737227</v>
      </c>
      <c r="W13" s="56">
        <f t="shared" si="0"/>
        <v>25.368959643863747</v>
      </c>
      <c r="X13" s="56">
        <f t="shared" si="0"/>
        <v>26.020733638277726</v>
      </c>
      <c r="Y13" s="56">
        <f t="shared" si="0"/>
        <v>6.1360990306041341</v>
      </c>
      <c r="Z13" s="56">
        <f t="shared" si="0"/>
        <v>7.4057661944861986</v>
      </c>
      <c r="AA13" s="56">
        <f t="shared" si="0"/>
        <v>20.106979948950467</v>
      </c>
      <c r="AB13" s="56">
        <f t="shared" si="0"/>
        <v>57.974875868832754</v>
      </c>
      <c r="AC13" s="56">
        <f t="shared" si="0"/>
        <v>17.991791043690085</v>
      </c>
      <c r="AD13" s="56"/>
    </row>
    <row r="14" spans="1:30">
      <c r="E14" s="289" t="s">
        <v>150</v>
      </c>
      <c r="F14" s="180">
        <v>0.13217221509375407</v>
      </c>
      <c r="G14" s="180">
        <v>4.5600869929781469E-2</v>
      </c>
      <c r="H14" s="180">
        <v>0.21647398194826242</v>
      </c>
      <c r="I14" s="180">
        <v>0.10016948903946021</v>
      </c>
      <c r="J14" s="180">
        <v>0</v>
      </c>
      <c r="K14" s="180">
        <v>4.2786669684658045E-3</v>
      </c>
      <c r="L14" s="180">
        <v>1.1893650654710515E-2</v>
      </c>
      <c r="M14" s="180">
        <v>2.2851968670053294E-2</v>
      </c>
      <c r="N14" s="180">
        <v>7.7642299804371706E-2</v>
      </c>
      <c r="O14" s="180">
        <v>0.1021345827978523</v>
      </c>
      <c r="P14" s="180">
        <v>9.3527141256433716E-2</v>
      </c>
      <c r="R14" s="289" t="s">
        <v>150</v>
      </c>
      <c r="S14" s="56">
        <f t="shared" si="1"/>
        <v>132.17221509375406</v>
      </c>
      <c r="T14" s="56">
        <f t="shared" si="0"/>
        <v>45.600869929781467</v>
      </c>
      <c r="U14" s="56">
        <f t="shared" si="0"/>
        <v>216.47398194826243</v>
      </c>
      <c r="V14" s="56">
        <f t="shared" si="0"/>
        <v>100.16948903946022</v>
      </c>
      <c r="W14" s="56">
        <f t="shared" si="0"/>
        <v>0</v>
      </c>
      <c r="X14" s="56">
        <f t="shared" si="0"/>
        <v>4.2786669684658047</v>
      </c>
      <c r="Y14" s="56">
        <f t="shared" si="0"/>
        <v>11.893650654710516</v>
      </c>
      <c r="Z14" s="56">
        <f t="shared" si="0"/>
        <v>22.851968670053296</v>
      </c>
      <c r="AA14" s="56">
        <f t="shared" si="0"/>
        <v>77.642299804371703</v>
      </c>
      <c r="AB14" s="56">
        <f t="shared" si="0"/>
        <v>102.1345827978523</v>
      </c>
      <c r="AC14" s="56">
        <f t="shared" si="0"/>
        <v>93.527141256433723</v>
      </c>
      <c r="AD14" s="56"/>
    </row>
    <row r="15" spans="1:30">
      <c r="E15" s="289" t="s">
        <v>151</v>
      </c>
      <c r="F15" s="180">
        <v>0.51429467653112571</v>
      </c>
      <c r="G15" s="180">
        <v>0.65167641688249156</v>
      </c>
      <c r="H15" s="180">
        <v>0.52897820675467233</v>
      </c>
      <c r="I15" s="180">
        <v>0.20265031848162399</v>
      </c>
      <c r="J15" s="180">
        <v>0.65352235619965338</v>
      </c>
      <c r="K15" s="180">
        <v>0.35558847043714698</v>
      </c>
      <c r="L15" s="180">
        <v>0.185314256652059</v>
      </c>
      <c r="M15" s="180">
        <v>0.25859651496747532</v>
      </c>
      <c r="N15" s="180">
        <v>0.3908480981947885</v>
      </c>
      <c r="O15" s="180">
        <v>0.49147300755340834</v>
      </c>
      <c r="P15" s="180">
        <v>0.45625932185161061</v>
      </c>
      <c r="R15" s="289" t="s">
        <v>151</v>
      </c>
      <c r="S15" s="56">
        <f t="shared" si="1"/>
        <v>514.29467653112567</v>
      </c>
      <c r="T15" s="56">
        <f t="shared" si="0"/>
        <v>651.67641688249159</v>
      </c>
      <c r="U15" s="56">
        <f t="shared" si="0"/>
        <v>528.97820675467233</v>
      </c>
      <c r="V15" s="56">
        <f t="shared" si="0"/>
        <v>202.650318481624</v>
      </c>
      <c r="W15" s="56">
        <f t="shared" si="0"/>
        <v>653.52235619965336</v>
      </c>
      <c r="X15" s="56">
        <f t="shared" si="0"/>
        <v>355.58847043714695</v>
      </c>
      <c r="Y15" s="56">
        <f t="shared" si="0"/>
        <v>185.31425665205899</v>
      </c>
      <c r="Z15" s="56">
        <f t="shared" si="0"/>
        <v>258.59651496747534</v>
      </c>
      <c r="AA15" s="56">
        <f t="shared" si="0"/>
        <v>390.84809819478852</v>
      </c>
      <c r="AB15" s="56">
        <f t="shared" si="0"/>
        <v>491.47300755340831</v>
      </c>
      <c r="AC15" s="56">
        <f t="shared" si="0"/>
        <v>456.25932185161059</v>
      </c>
      <c r="AD15" s="56"/>
    </row>
    <row r="16" spans="1:30" ht="15">
      <c r="E16" s="287" t="s">
        <v>157</v>
      </c>
      <c r="F16" s="288">
        <v>0.12765925133477052</v>
      </c>
      <c r="G16" s="288">
        <v>6.5309155578996886E-2</v>
      </c>
      <c r="H16" s="288">
        <v>4.6273549556886333E-2</v>
      </c>
      <c r="I16" s="288">
        <v>1.622696364454097E-3</v>
      </c>
      <c r="J16" s="288">
        <v>8.3805709079707216E-3</v>
      </c>
      <c r="K16" s="288">
        <v>0.19562772750809382</v>
      </c>
      <c r="L16" s="288">
        <v>0.15612753873572163</v>
      </c>
      <c r="M16" s="288">
        <v>0.10360995576764161</v>
      </c>
      <c r="N16" s="288">
        <v>0.13808790429396847</v>
      </c>
      <c r="O16" s="288">
        <v>6.1347163419637425E-2</v>
      </c>
      <c r="P16" s="288">
        <v>8.7631177202309424E-2</v>
      </c>
      <c r="R16" s="287" t="s">
        <v>157</v>
      </c>
      <c r="S16" s="300">
        <f t="shared" si="1"/>
        <v>127.65925133477052</v>
      </c>
      <c r="T16" s="300">
        <f t="shared" si="0"/>
        <v>65.309155578996879</v>
      </c>
      <c r="U16" s="300">
        <f t="shared" si="0"/>
        <v>46.27354955688633</v>
      </c>
      <c r="V16" s="300">
        <f t="shared" si="0"/>
        <v>1.622696364454097</v>
      </c>
      <c r="W16" s="300">
        <f t="shared" si="0"/>
        <v>8.3805709079707214</v>
      </c>
      <c r="X16" s="300">
        <f t="shared" si="0"/>
        <v>195.62772750809381</v>
      </c>
      <c r="Y16" s="300">
        <f t="shared" si="0"/>
        <v>156.12753873572163</v>
      </c>
      <c r="Z16" s="300">
        <f t="shared" si="0"/>
        <v>103.60995576764161</v>
      </c>
      <c r="AA16" s="300">
        <f t="shared" si="0"/>
        <v>138.08790429396848</v>
      </c>
      <c r="AB16" s="300">
        <f t="shared" si="0"/>
        <v>61.347163419637425</v>
      </c>
      <c r="AC16" s="300">
        <f t="shared" si="0"/>
        <v>87.631177202309431</v>
      </c>
      <c r="AD16" s="56"/>
    </row>
    <row r="17" spans="5:30">
      <c r="E17" s="289" t="s">
        <v>41</v>
      </c>
      <c r="F17" s="180">
        <v>9.188474164043306E-2</v>
      </c>
      <c r="G17" s="180">
        <v>3.710323164675787E-2</v>
      </c>
      <c r="H17" s="180">
        <v>4.3177792529770533E-2</v>
      </c>
      <c r="I17" s="180">
        <v>5.7478280225147871E-4</v>
      </c>
      <c r="J17" s="180">
        <v>5.9633182563258403E-3</v>
      </c>
      <c r="K17" s="180">
        <v>0.10328680934104714</v>
      </c>
      <c r="L17" s="180">
        <v>7.0193128075969585E-2</v>
      </c>
      <c r="M17" s="180">
        <v>6.2759541341859709E-2</v>
      </c>
      <c r="N17" s="180">
        <v>6.8060180990104593E-2</v>
      </c>
      <c r="O17" s="180">
        <v>3.7939482169080378E-2</v>
      </c>
      <c r="P17" s="180">
        <v>5.3676914092040728E-2</v>
      </c>
      <c r="R17" s="289" t="s">
        <v>41</v>
      </c>
      <c r="S17" s="56">
        <f t="shared" si="1"/>
        <v>91.884741640433063</v>
      </c>
      <c r="T17" s="56">
        <f t="shared" si="0"/>
        <v>37.10323164675787</v>
      </c>
      <c r="U17" s="56">
        <f t="shared" si="0"/>
        <v>43.177792529770535</v>
      </c>
      <c r="V17" s="56">
        <f t="shared" si="0"/>
        <v>0.57478280225147871</v>
      </c>
      <c r="W17" s="56">
        <f t="shared" si="0"/>
        <v>5.9633182563258407</v>
      </c>
      <c r="X17" s="56">
        <f t="shared" si="0"/>
        <v>103.28680934104715</v>
      </c>
      <c r="Y17" s="56">
        <f t="shared" si="0"/>
        <v>70.193128075969582</v>
      </c>
      <c r="Z17" s="56">
        <f t="shared" si="0"/>
        <v>62.759541341859709</v>
      </c>
      <c r="AA17" s="56">
        <f t="shared" si="0"/>
        <v>68.060180990104598</v>
      </c>
      <c r="AB17" s="56">
        <f t="shared" si="0"/>
        <v>37.939482169080378</v>
      </c>
      <c r="AC17" s="56">
        <f t="shared" si="0"/>
        <v>53.676914092040725</v>
      </c>
      <c r="AD17" s="56"/>
    </row>
    <row r="18" spans="5:30">
      <c r="E18" s="289" t="s">
        <v>33</v>
      </c>
      <c r="F18" s="180">
        <v>1.1438507140636502E-4</v>
      </c>
      <c r="G18" s="180">
        <v>2.2540969405268128E-3</v>
      </c>
      <c r="H18" s="180">
        <v>0</v>
      </c>
      <c r="I18" s="180">
        <v>0</v>
      </c>
      <c r="J18" s="180">
        <v>0</v>
      </c>
      <c r="K18" s="180">
        <v>0</v>
      </c>
      <c r="L18" s="180">
        <v>6.5913750460129463E-4</v>
      </c>
      <c r="M18" s="180">
        <v>0</v>
      </c>
      <c r="N18" s="180">
        <v>2.2569826602235096E-4</v>
      </c>
      <c r="O18" s="180">
        <v>0</v>
      </c>
      <c r="P18" s="180">
        <v>4.9191317602702755E-4</v>
      </c>
      <c r="R18" s="289" t="s">
        <v>33</v>
      </c>
      <c r="S18" s="56">
        <f t="shared" si="1"/>
        <v>0.11438507140636502</v>
      </c>
      <c r="T18" s="56">
        <f t="shared" si="0"/>
        <v>2.254096940526813</v>
      </c>
      <c r="U18" s="56">
        <f t="shared" si="0"/>
        <v>0</v>
      </c>
      <c r="V18" s="56">
        <f t="shared" si="0"/>
        <v>0</v>
      </c>
      <c r="W18" s="56">
        <f t="shared" si="0"/>
        <v>0</v>
      </c>
      <c r="X18" s="56">
        <f t="shared" si="0"/>
        <v>0</v>
      </c>
      <c r="Y18" s="56">
        <f t="shared" si="0"/>
        <v>0.65913750460129461</v>
      </c>
      <c r="Z18" s="56">
        <f t="shared" si="0"/>
        <v>0</v>
      </c>
      <c r="AA18" s="56">
        <f t="shared" si="0"/>
        <v>0.22569826602235096</v>
      </c>
      <c r="AB18" s="56">
        <f t="shared" si="0"/>
        <v>0</v>
      </c>
      <c r="AC18" s="56">
        <f t="shared" si="0"/>
        <v>0.49191317602702755</v>
      </c>
      <c r="AD18" s="56"/>
    </row>
    <row r="19" spans="5:30">
      <c r="E19" s="289" t="s">
        <v>65</v>
      </c>
      <c r="F19" s="180">
        <v>3.4955456067069693E-2</v>
      </c>
      <c r="G19" s="180">
        <v>2.4906966536524178E-2</v>
      </c>
      <c r="H19" s="180">
        <v>3.2660612915872691E-4</v>
      </c>
      <c r="I19" s="180">
        <v>1.0479135622026184E-3</v>
      </c>
      <c r="J19" s="180">
        <v>2.3350585893014701E-3</v>
      </c>
      <c r="K19" s="180">
        <v>8.7382079692133699E-2</v>
      </c>
      <c r="L19" s="180">
        <v>8.3597815276839932E-2</v>
      </c>
      <c r="M19" s="180">
        <v>4.085041442578189E-2</v>
      </c>
      <c r="N19" s="180">
        <v>6.2007385964082701E-2</v>
      </c>
      <c r="O19" s="180">
        <v>2.2679577031480044E-2</v>
      </c>
      <c r="P19" s="180">
        <v>3.1529182806611288E-2</v>
      </c>
      <c r="R19" s="289" t="s">
        <v>65</v>
      </c>
      <c r="S19" s="56">
        <f t="shared" si="1"/>
        <v>34.95545606706969</v>
      </c>
      <c r="T19" s="56">
        <f t="shared" si="0"/>
        <v>24.906966536524177</v>
      </c>
      <c r="U19" s="56">
        <f t="shared" si="0"/>
        <v>0.32660612915872689</v>
      </c>
      <c r="V19" s="56">
        <f t="shared" si="0"/>
        <v>1.0479135622026183</v>
      </c>
      <c r="W19" s="56">
        <f t="shared" si="0"/>
        <v>2.3350585893014699</v>
      </c>
      <c r="X19" s="56">
        <f t="shared" si="0"/>
        <v>87.382079692133701</v>
      </c>
      <c r="Y19" s="56">
        <f t="shared" si="0"/>
        <v>83.597815276839938</v>
      </c>
      <c r="Z19" s="56">
        <f t="shared" si="0"/>
        <v>40.850414425781892</v>
      </c>
      <c r="AA19" s="56">
        <f t="shared" si="0"/>
        <v>62.007385964082701</v>
      </c>
      <c r="AB19" s="56">
        <f t="shared" si="0"/>
        <v>22.679577031480044</v>
      </c>
      <c r="AC19" s="56">
        <f t="shared" si="0"/>
        <v>31.529182806611288</v>
      </c>
      <c r="AD19" s="56"/>
    </row>
    <row r="20" spans="5:30">
      <c r="E20" s="289" t="s">
        <v>66</v>
      </c>
      <c r="F20" s="180">
        <v>7.0466855586139411E-4</v>
      </c>
      <c r="G20" s="180">
        <v>1.0448604551880273E-3</v>
      </c>
      <c r="H20" s="180">
        <v>2.7691508979570782E-3</v>
      </c>
      <c r="I20" s="180">
        <v>0</v>
      </c>
      <c r="J20" s="180">
        <v>8.2194062343411757E-5</v>
      </c>
      <c r="K20" s="180">
        <v>4.9588384749129919E-3</v>
      </c>
      <c r="L20" s="180">
        <v>1.6774578783108093E-3</v>
      </c>
      <c r="M20" s="180">
        <v>0</v>
      </c>
      <c r="N20" s="180">
        <v>7.7946390737588236E-3</v>
      </c>
      <c r="O20" s="180">
        <v>7.2810421907700538E-4</v>
      </c>
      <c r="P20" s="180">
        <v>1.9331671276303774E-3</v>
      </c>
      <c r="R20" s="289" t="s">
        <v>66</v>
      </c>
      <c r="S20" s="56">
        <f t="shared" si="1"/>
        <v>0.7046685558613941</v>
      </c>
      <c r="T20" s="56">
        <f t="shared" si="0"/>
        <v>1.0448604551880274</v>
      </c>
      <c r="U20" s="56">
        <f t="shared" si="0"/>
        <v>2.7691508979570783</v>
      </c>
      <c r="V20" s="56">
        <f t="shared" si="0"/>
        <v>0</v>
      </c>
      <c r="W20" s="56">
        <f t="shared" si="0"/>
        <v>8.2194062343411756E-2</v>
      </c>
      <c r="X20" s="56">
        <f t="shared" si="0"/>
        <v>4.9588384749129917</v>
      </c>
      <c r="Y20" s="56">
        <f t="shared" si="0"/>
        <v>1.6774578783108094</v>
      </c>
      <c r="Z20" s="56">
        <f t="shared" si="0"/>
        <v>0</v>
      </c>
      <c r="AA20" s="56">
        <f t="shared" si="0"/>
        <v>7.794639073758824</v>
      </c>
      <c r="AB20" s="56">
        <f t="shared" si="0"/>
        <v>0.7281042190770054</v>
      </c>
      <c r="AC20" s="56">
        <f t="shared" si="0"/>
        <v>1.9331671276303775</v>
      </c>
      <c r="AD20" s="56"/>
    </row>
    <row r="21" spans="5:30" ht="15">
      <c r="E21" s="287" t="s">
        <v>154</v>
      </c>
      <c r="F21" s="288">
        <v>7.6342940268858683E-4</v>
      </c>
      <c r="G21" s="288">
        <v>8.9064900277176284E-2</v>
      </c>
      <c r="H21" s="288">
        <v>3.0238655641493194E-3</v>
      </c>
      <c r="I21" s="288">
        <v>2.5994128967375793E-4</v>
      </c>
      <c r="J21" s="288">
        <v>0.12428458084770402</v>
      </c>
      <c r="K21" s="288">
        <v>0.10622755096359014</v>
      </c>
      <c r="L21" s="288">
        <v>1.0588107508366572E-2</v>
      </c>
      <c r="M21" s="288">
        <v>6.8116941138591392E-3</v>
      </c>
      <c r="N21" s="288">
        <v>6.5055099380761483E-2</v>
      </c>
      <c r="O21" s="288">
        <v>1.6631700402182836E-3</v>
      </c>
      <c r="P21" s="288">
        <v>3.0462002899130976E-2</v>
      </c>
      <c r="R21" s="287" t="s">
        <v>154</v>
      </c>
      <c r="S21" s="300">
        <f t="shared" si="1"/>
        <v>0.76342940268858683</v>
      </c>
      <c r="T21" s="300">
        <f t="shared" si="0"/>
        <v>89.064900277176278</v>
      </c>
      <c r="U21" s="300">
        <f t="shared" si="0"/>
        <v>3.0238655641493195</v>
      </c>
      <c r="V21" s="300">
        <f t="shared" si="0"/>
        <v>0.25994128967375796</v>
      </c>
      <c r="W21" s="300">
        <f t="shared" si="0"/>
        <v>124.28458084770402</v>
      </c>
      <c r="X21" s="300">
        <f t="shared" si="0"/>
        <v>106.22755096359015</v>
      </c>
      <c r="Y21" s="300">
        <f t="shared" si="0"/>
        <v>10.588107508366573</v>
      </c>
      <c r="Z21" s="300">
        <f t="shared" si="0"/>
        <v>6.8116941138591391</v>
      </c>
      <c r="AA21" s="300">
        <f t="shared" si="0"/>
        <v>65.055099380761476</v>
      </c>
      <c r="AB21" s="300">
        <f t="shared" si="0"/>
        <v>1.6631700402182836</v>
      </c>
      <c r="AC21" s="300">
        <f t="shared" si="0"/>
        <v>30.462002899130976</v>
      </c>
      <c r="AD21" s="56"/>
    </row>
    <row r="22" spans="5:30">
      <c r="E22" s="289" t="s">
        <v>41</v>
      </c>
      <c r="F22" s="180">
        <v>7.4773027726241872E-5</v>
      </c>
      <c r="G22" s="180">
        <v>2.476968286228623E-2</v>
      </c>
      <c r="H22" s="180">
        <v>0</v>
      </c>
      <c r="I22" s="180">
        <v>2.5994128967375793E-4</v>
      </c>
      <c r="J22" s="180">
        <v>0</v>
      </c>
      <c r="K22" s="180">
        <v>2.9660461964259923E-4</v>
      </c>
      <c r="L22" s="180">
        <v>0</v>
      </c>
      <c r="M22" s="180">
        <v>2.4846755331075663E-3</v>
      </c>
      <c r="N22" s="180">
        <v>7.6618895469586163E-3</v>
      </c>
      <c r="O22" s="180">
        <v>0</v>
      </c>
      <c r="P22" s="180">
        <v>5.5779144508741278E-3</v>
      </c>
      <c r="R22" s="289" t="s">
        <v>41</v>
      </c>
      <c r="S22" s="56">
        <f t="shared" si="1"/>
        <v>7.4773027726241878E-2</v>
      </c>
      <c r="T22" s="56">
        <f t="shared" si="0"/>
        <v>24.769682862286231</v>
      </c>
      <c r="U22" s="56">
        <f t="shared" si="0"/>
        <v>0</v>
      </c>
      <c r="V22" s="56">
        <f t="shared" si="0"/>
        <v>0.25994128967375796</v>
      </c>
      <c r="W22" s="56">
        <f t="shared" si="0"/>
        <v>0</v>
      </c>
      <c r="X22" s="56">
        <f t="shared" si="0"/>
        <v>0.29660461964259921</v>
      </c>
      <c r="Y22" s="56">
        <f t="shared" si="0"/>
        <v>0</v>
      </c>
      <c r="Z22" s="56">
        <f t="shared" si="0"/>
        <v>2.4846755331075663</v>
      </c>
      <c r="AA22" s="56">
        <f t="shared" si="0"/>
        <v>7.6618895469586166</v>
      </c>
      <c r="AB22" s="56">
        <f t="shared" si="0"/>
        <v>0</v>
      </c>
      <c r="AC22" s="56">
        <f t="shared" si="0"/>
        <v>5.5779144508741281</v>
      </c>
      <c r="AD22" s="56"/>
    </row>
    <row r="23" spans="5:30">
      <c r="E23" s="289" t="s">
        <v>63</v>
      </c>
      <c r="F23" s="180">
        <v>0</v>
      </c>
      <c r="G23" s="180">
        <v>3.2329892875127464E-4</v>
      </c>
      <c r="H23" s="180">
        <v>0</v>
      </c>
      <c r="I23" s="180">
        <v>0</v>
      </c>
      <c r="J23" s="180">
        <v>0</v>
      </c>
      <c r="K23" s="180">
        <v>2.893790262497769E-3</v>
      </c>
      <c r="L23" s="180">
        <v>0</v>
      </c>
      <c r="M23" s="180">
        <v>0</v>
      </c>
      <c r="N23" s="180">
        <v>0</v>
      </c>
      <c r="O23" s="180">
        <v>0</v>
      </c>
      <c r="P23" s="180">
        <v>9.6434081407794289E-5</v>
      </c>
      <c r="R23" s="289" t="s">
        <v>63</v>
      </c>
      <c r="S23" s="56">
        <f t="shared" si="1"/>
        <v>0</v>
      </c>
      <c r="T23" s="56">
        <f t="shared" si="0"/>
        <v>0.32329892875127464</v>
      </c>
      <c r="U23" s="56">
        <f t="shared" si="0"/>
        <v>0</v>
      </c>
      <c r="V23" s="56">
        <f t="shared" si="0"/>
        <v>0</v>
      </c>
      <c r="W23" s="56">
        <f t="shared" si="0"/>
        <v>0</v>
      </c>
      <c r="X23" s="56">
        <f t="shared" si="0"/>
        <v>2.8937902624977689</v>
      </c>
      <c r="Y23" s="56">
        <f t="shared" si="0"/>
        <v>0</v>
      </c>
      <c r="Z23" s="56">
        <f t="shared" si="0"/>
        <v>0</v>
      </c>
      <c r="AA23" s="56">
        <f t="shared" si="0"/>
        <v>0</v>
      </c>
      <c r="AB23" s="56">
        <f t="shared" si="0"/>
        <v>0</v>
      </c>
      <c r="AC23" s="56">
        <f t="shared" si="0"/>
        <v>9.6434081407794289E-2</v>
      </c>
      <c r="AD23" s="56"/>
    </row>
    <row r="24" spans="5:30">
      <c r="E24" s="289" t="s">
        <v>150</v>
      </c>
      <c r="F24" s="180">
        <v>0</v>
      </c>
      <c r="G24" s="180">
        <v>8.1634696638833437E-3</v>
      </c>
      <c r="H24" s="180">
        <v>0</v>
      </c>
      <c r="I24" s="180">
        <v>0</v>
      </c>
      <c r="J24" s="180">
        <v>0</v>
      </c>
      <c r="K24" s="180">
        <v>0</v>
      </c>
      <c r="L24" s="180">
        <v>0</v>
      </c>
      <c r="M24" s="180">
        <v>0</v>
      </c>
      <c r="N24" s="180">
        <v>0</v>
      </c>
      <c r="O24" s="180">
        <v>0</v>
      </c>
      <c r="P24" s="180">
        <v>1.4381508033258028E-3</v>
      </c>
      <c r="R24" s="289" t="s">
        <v>150</v>
      </c>
      <c r="S24" s="56">
        <f t="shared" si="1"/>
        <v>0</v>
      </c>
      <c r="T24" s="56">
        <f t="shared" si="0"/>
        <v>8.1634696638833439</v>
      </c>
      <c r="U24" s="56">
        <f t="shared" si="0"/>
        <v>0</v>
      </c>
      <c r="V24" s="56">
        <f t="shared" si="0"/>
        <v>0</v>
      </c>
      <c r="W24" s="56">
        <f t="shared" si="0"/>
        <v>0</v>
      </c>
      <c r="X24" s="56">
        <f t="shared" si="0"/>
        <v>0</v>
      </c>
      <c r="Y24" s="56">
        <f t="shared" si="0"/>
        <v>0</v>
      </c>
      <c r="Z24" s="56">
        <f t="shared" si="0"/>
        <v>0</v>
      </c>
      <c r="AA24" s="56">
        <f t="shared" si="0"/>
        <v>0</v>
      </c>
      <c r="AB24" s="56">
        <f t="shared" si="0"/>
        <v>0</v>
      </c>
      <c r="AC24" s="56">
        <f t="shared" si="0"/>
        <v>1.4381508033258028</v>
      </c>
      <c r="AD24" s="56"/>
    </row>
    <row r="25" spans="5:30">
      <c r="E25" s="289" t="s">
        <v>151</v>
      </c>
      <c r="F25" s="180">
        <v>0</v>
      </c>
      <c r="G25" s="180">
        <v>2.4479841151331522E-2</v>
      </c>
      <c r="H25" s="180">
        <v>0</v>
      </c>
      <c r="I25" s="180">
        <v>0</v>
      </c>
      <c r="J25" s="180">
        <v>7.1304420081417803E-4</v>
      </c>
      <c r="K25" s="180">
        <v>0</v>
      </c>
      <c r="L25" s="180">
        <v>0</v>
      </c>
      <c r="M25" s="180">
        <v>0</v>
      </c>
      <c r="N25" s="180">
        <v>0</v>
      </c>
      <c r="O25" s="180">
        <v>0</v>
      </c>
      <c r="P25" s="180">
        <v>4.3284291852999889E-3</v>
      </c>
      <c r="R25" s="289" t="s">
        <v>151</v>
      </c>
      <c r="S25" s="56">
        <f t="shared" si="1"/>
        <v>0</v>
      </c>
      <c r="T25" s="56">
        <f t="shared" si="0"/>
        <v>24.479841151331524</v>
      </c>
      <c r="U25" s="56">
        <f t="shared" si="0"/>
        <v>0</v>
      </c>
      <c r="V25" s="56">
        <f t="shared" si="0"/>
        <v>0</v>
      </c>
      <c r="W25" s="56">
        <f t="shared" si="0"/>
        <v>0.71304420081417808</v>
      </c>
      <c r="X25" s="56">
        <f t="shared" si="0"/>
        <v>0</v>
      </c>
      <c r="Y25" s="56">
        <f t="shared" si="0"/>
        <v>0</v>
      </c>
      <c r="Z25" s="56">
        <f t="shared" si="0"/>
        <v>0</v>
      </c>
      <c r="AA25" s="56">
        <f t="shared" si="0"/>
        <v>0</v>
      </c>
      <c r="AB25" s="56">
        <f t="shared" si="0"/>
        <v>0</v>
      </c>
      <c r="AC25" s="56">
        <f t="shared" si="0"/>
        <v>4.3284291852999885</v>
      </c>
      <c r="AD25" s="56"/>
    </row>
    <row r="26" spans="5:30">
      <c r="E26" s="289" t="s">
        <v>33</v>
      </c>
      <c r="F26" s="180">
        <v>0</v>
      </c>
      <c r="G26" s="180">
        <v>4.0463379341905474E-4</v>
      </c>
      <c r="H26" s="180">
        <v>0</v>
      </c>
      <c r="I26" s="180">
        <v>0</v>
      </c>
      <c r="J26" s="180">
        <v>2.5276315005134383E-2</v>
      </c>
      <c r="K26" s="180">
        <v>0</v>
      </c>
      <c r="L26" s="180">
        <v>0</v>
      </c>
      <c r="M26" s="180">
        <v>0</v>
      </c>
      <c r="N26" s="180">
        <v>3.4085080838953427E-3</v>
      </c>
      <c r="O26" s="180">
        <v>0</v>
      </c>
      <c r="P26" s="180">
        <v>1.1023464758533948E-3</v>
      </c>
      <c r="R26" s="289" t="s">
        <v>33</v>
      </c>
      <c r="S26" s="56">
        <f t="shared" si="1"/>
        <v>0</v>
      </c>
      <c r="T26" s="56">
        <f t="shared" si="0"/>
        <v>0.40463379341905475</v>
      </c>
      <c r="U26" s="56">
        <f t="shared" si="0"/>
        <v>0</v>
      </c>
      <c r="V26" s="56">
        <f t="shared" si="0"/>
        <v>0</v>
      </c>
      <c r="W26" s="56">
        <f t="shared" si="0"/>
        <v>25.276315005134382</v>
      </c>
      <c r="X26" s="56">
        <f t="shared" si="0"/>
        <v>0</v>
      </c>
      <c r="Y26" s="56">
        <f t="shared" si="0"/>
        <v>0</v>
      </c>
      <c r="Z26" s="56">
        <f t="shared" si="0"/>
        <v>0</v>
      </c>
      <c r="AA26" s="56">
        <f t="shared" si="0"/>
        <v>3.4085080838953425</v>
      </c>
      <c r="AB26" s="56">
        <f t="shared" si="0"/>
        <v>0</v>
      </c>
      <c r="AC26" s="56">
        <f t="shared" si="0"/>
        <v>1.1023464758533947</v>
      </c>
      <c r="AD26" s="56"/>
    </row>
    <row r="27" spans="5:30">
      <c r="E27" s="289" t="s">
        <v>65</v>
      </c>
      <c r="F27" s="180">
        <v>6.3633748064046282E-4</v>
      </c>
      <c r="G27" s="180">
        <v>2.3751498007103102E-2</v>
      </c>
      <c r="H27" s="180">
        <v>3.0238655641493194E-3</v>
      </c>
      <c r="I27" s="180">
        <v>0</v>
      </c>
      <c r="J27" s="180">
        <v>9.7353820168111449E-2</v>
      </c>
      <c r="K27" s="180">
        <v>8.5695785349404308E-2</v>
      </c>
      <c r="L27" s="180">
        <v>1.0564846854501578E-2</v>
      </c>
      <c r="M27" s="180">
        <v>4.3270185807515729E-3</v>
      </c>
      <c r="N27" s="180">
        <v>4.627945405546241E-2</v>
      </c>
      <c r="O27" s="180">
        <v>1.6631700402182836E-3</v>
      </c>
      <c r="P27" s="180">
        <v>1.5322949891349469E-2</v>
      </c>
      <c r="R27" s="289" t="s">
        <v>65</v>
      </c>
      <c r="S27" s="56">
        <f t="shared" si="1"/>
        <v>0.6363374806404628</v>
      </c>
      <c r="T27" s="56">
        <f t="shared" si="0"/>
        <v>23.751498007103102</v>
      </c>
      <c r="U27" s="56">
        <f t="shared" si="0"/>
        <v>3.0238655641493195</v>
      </c>
      <c r="V27" s="56">
        <f t="shared" si="0"/>
        <v>0</v>
      </c>
      <c r="W27" s="56">
        <f t="shared" si="0"/>
        <v>97.353820168111454</v>
      </c>
      <c r="X27" s="56">
        <f t="shared" si="0"/>
        <v>85.695785349404304</v>
      </c>
      <c r="Y27" s="56">
        <f t="shared" si="0"/>
        <v>10.564846854501578</v>
      </c>
      <c r="Z27" s="56">
        <f t="shared" si="0"/>
        <v>4.3270185807515729</v>
      </c>
      <c r="AA27" s="56">
        <f t="shared" si="0"/>
        <v>46.279454055462409</v>
      </c>
      <c r="AB27" s="56">
        <f t="shared" si="0"/>
        <v>1.6631700402182836</v>
      </c>
      <c r="AC27" s="56">
        <f t="shared" si="0"/>
        <v>15.322949891349468</v>
      </c>
      <c r="AD27" s="56"/>
    </row>
    <row r="28" spans="5:30">
      <c r="E28" s="289" t="s">
        <v>66</v>
      </c>
      <c r="F28" s="180">
        <v>5.2318894321882212E-5</v>
      </c>
      <c r="G28" s="180">
        <v>6.8147505215268092E-3</v>
      </c>
      <c r="H28" s="180">
        <v>0</v>
      </c>
      <c r="I28" s="180">
        <v>0</v>
      </c>
      <c r="J28" s="180">
        <v>9.4140147364403222E-4</v>
      </c>
      <c r="K28" s="180">
        <v>1.522457684440137E-3</v>
      </c>
      <c r="L28" s="180">
        <v>2.3260653864993746E-5</v>
      </c>
      <c r="M28" s="180">
        <v>0</v>
      </c>
      <c r="N28" s="180">
        <v>7.7052476944451057E-3</v>
      </c>
      <c r="O28" s="180">
        <v>0</v>
      </c>
      <c r="P28" s="180">
        <v>2.3169468286585583E-3</v>
      </c>
      <c r="R28" s="289" t="s">
        <v>66</v>
      </c>
      <c r="S28" s="56">
        <f t="shared" si="1"/>
        <v>5.2318894321882213E-2</v>
      </c>
      <c r="T28" s="56">
        <f t="shared" si="1"/>
        <v>6.8147505215268094</v>
      </c>
      <c r="U28" s="56">
        <f t="shared" si="1"/>
        <v>0</v>
      </c>
      <c r="V28" s="56">
        <f t="shared" si="1"/>
        <v>0</v>
      </c>
      <c r="W28" s="56">
        <f t="shared" si="1"/>
        <v>0.94140147364403226</v>
      </c>
      <c r="X28" s="56">
        <f t="shared" si="1"/>
        <v>1.522457684440137</v>
      </c>
      <c r="Y28" s="56">
        <f t="shared" si="1"/>
        <v>2.3260653864993746E-2</v>
      </c>
      <c r="Z28" s="56">
        <f t="shared" si="1"/>
        <v>0</v>
      </c>
      <c r="AA28" s="56">
        <f t="shared" si="1"/>
        <v>7.7052476944451058</v>
      </c>
      <c r="AB28" s="56">
        <f t="shared" si="1"/>
        <v>0</v>
      </c>
      <c r="AC28" s="56">
        <f t="shared" si="1"/>
        <v>2.3169468286585584</v>
      </c>
      <c r="AD28" s="56"/>
    </row>
    <row r="29" spans="5:30">
      <c r="E29" s="289" t="s">
        <v>152</v>
      </c>
      <c r="F29" s="180">
        <v>0</v>
      </c>
      <c r="G29" s="180">
        <v>3.5772534887495224E-4</v>
      </c>
      <c r="H29" s="180">
        <v>0</v>
      </c>
      <c r="I29" s="180">
        <v>0</v>
      </c>
      <c r="J29" s="180">
        <v>0</v>
      </c>
      <c r="K29" s="180">
        <v>1.5818913047605333E-2</v>
      </c>
      <c r="L29" s="180">
        <v>0</v>
      </c>
      <c r="M29" s="180">
        <v>0</v>
      </c>
      <c r="N29" s="180">
        <v>0</v>
      </c>
      <c r="O29" s="180">
        <v>0</v>
      </c>
      <c r="P29" s="180">
        <v>2.78831182361835E-4</v>
      </c>
      <c r="R29" s="289" t="s">
        <v>152</v>
      </c>
      <c r="S29" s="56">
        <f t="shared" si="1"/>
        <v>0</v>
      </c>
      <c r="T29" s="56">
        <f t="shared" si="1"/>
        <v>0.35772534887495222</v>
      </c>
      <c r="U29" s="56">
        <f t="shared" si="1"/>
        <v>0</v>
      </c>
      <c r="V29" s="56">
        <f t="shared" si="1"/>
        <v>0</v>
      </c>
      <c r="W29" s="56">
        <f t="shared" si="1"/>
        <v>0</v>
      </c>
      <c r="X29" s="56">
        <f t="shared" si="1"/>
        <v>15.818913047605333</v>
      </c>
      <c r="Y29" s="56">
        <f t="shared" si="1"/>
        <v>0</v>
      </c>
      <c r="Z29" s="56">
        <f t="shared" si="1"/>
        <v>0</v>
      </c>
      <c r="AA29" s="56">
        <f t="shared" si="1"/>
        <v>0</v>
      </c>
      <c r="AB29" s="56">
        <f t="shared" si="1"/>
        <v>0</v>
      </c>
      <c r="AC29" s="56">
        <f t="shared" si="1"/>
        <v>0.27883118236183502</v>
      </c>
      <c r="AD29" s="56"/>
    </row>
    <row r="30" spans="5:30">
      <c r="E30" s="289" t="s">
        <v>153</v>
      </c>
      <c r="F30" s="180">
        <v>0</v>
      </c>
      <c r="G30" s="180">
        <v>0</v>
      </c>
      <c r="H30" s="180">
        <v>0</v>
      </c>
      <c r="I30" s="180">
        <v>0</v>
      </c>
      <c r="J30" s="180">
        <v>0</v>
      </c>
      <c r="K30" s="180">
        <v>0</v>
      </c>
      <c r="L30" s="180">
        <v>0</v>
      </c>
      <c r="M30" s="180">
        <v>0</v>
      </c>
      <c r="N30" s="180">
        <v>0</v>
      </c>
      <c r="O30" s="180">
        <v>0</v>
      </c>
      <c r="P30" s="180">
        <v>0</v>
      </c>
      <c r="R30" s="289" t="s">
        <v>153</v>
      </c>
      <c r="S30" s="56">
        <f t="shared" si="1"/>
        <v>0</v>
      </c>
      <c r="T30" s="56">
        <f t="shared" si="1"/>
        <v>0</v>
      </c>
      <c r="U30" s="56">
        <f t="shared" si="1"/>
        <v>0</v>
      </c>
      <c r="V30" s="56">
        <f t="shared" si="1"/>
        <v>0</v>
      </c>
      <c r="W30" s="56">
        <f t="shared" si="1"/>
        <v>0</v>
      </c>
      <c r="X30" s="56">
        <f t="shared" si="1"/>
        <v>0</v>
      </c>
      <c r="Y30" s="56">
        <f t="shared" si="1"/>
        <v>0</v>
      </c>
      <c r="Z30" s="56">
        <f t="shared" si="1"/>
        <v>0</v>
      </c>
      <c r="AA30" s="56">
        <f t="shared" si="1"/>
        <v>0</v>
      </c>
      <c r="AB30" s="56">
        <f t="shared" si="1"/>
        <v>0</v>
      </c>
      <c r="AC30" s="56">
        <f t="shared" si="1"/>
        <v>0</v>
      </c>
      <c r="AD30" s="56"/>
    </row>
    <row r="31" spans="5:30" ht="15">
      <c r="E31" s="287" t="s">
        <v>155</v>
      </c>
      <c r="F31" s="288">
        <v>7.7339978413581987E-3</v>
      </c>
      <c r="G31" s="288">
        <v>0.29953744460924497</v>
      </c>
      <c r="H31" s="288">
        <v>0.12045445493910896</v>
      </c>
      <c r="I31" s="288">
        <v>0.23328062220696946</v>
      </c>
      <c r="J31" s="288">
        <v>0.12379075782205014</v>
      </c>
      <c r="K31" s="288">
        <v>0</v>
      </c>
      <c r="L31" s="288">
        <v>1.317791803589066E-3</v>
      </c>
      <c r="M31" s="288">
        <v>1.8290842298498808E-3</v>
      </c>
      <c r="N31" s="288">
        <v>0.15877239805980087</v>
      </c>
      <c r="O31" s="288">
        <v>8.6426724445408137E-2</v>
      </c>
      <c r="P31" s="288">
        <v>0.12549656803653894</v>
      </c>
      <c r="R31" s="287" t="s">
        <v>155</v>
      </c>
      <c r="S31" s="300">
        <f t="shared" si="1"/>
        <v>7.7339978413581987</v>
      </c>
      <c r="T31" s="300">
        <f t="shared" si="1"/>
        <v>299.53744460924497</v>
      </c>
      <c r="U31" s="300">
        <f t="shared" si="1"/>
        <v>120.45445493910896</v>
      </c>
      <c r="V31" s="300">
        <f t="shared" si="1"/>
        <v>233.28062220696947</v>
      </c>
      <c r="W31" s="300">
        <f t="shared" si="1"/>
        <v>123.79075782205014</v>
      </c>
      <c r="X31" s="300">
        <f t="shared" si="1"/>
        <v>0</v>
      </c>
      <c r="Y31" s="300">
        <f t="shared" si="1"/>
        <v>1.3177918035890659</v>
      </c>
      <c r="Z31" s="300">
        <f t="shared" si="1"/>
        <v>1.8290842298498808</v>
      </c>
      <c r="AA31" s="300">
        <f t="shared" si="1"/>
        <v>158.77239805980088</v>
      </c>
      <c r="AB31" s="300">
        <f t="shared" si="1"/>
        <v>86.426724445408141</v>
      </c>
      <c r="AC31" s="300">
        <f t="shared" si="1"/>
        <v>125.49656803653895</v>
      </c>
      <c r="AD31" s="56"/>
    </row>
    <row r="32" spans="5:30">
      <c r="E32" s="289" t="s">
        <v>41</v>
      </c>
      <c r="F32" s="180">
        <v>0</v>
      </c>
      <c r="G32" s="180">
        <v>0</v>
      </c>
      <c r="H32" s="180">
        <v>6.3208616780941335E-2</v>
      </c>
      <c r="I32" s="180">
        <v>0</v>
      </c>
      <c r="J32" s="180">
        <v>0</v>
      </c>
      <c r="K32" s="180">
        <v>0</v>
      </c>
      <c r="L32" s="180">
        <v>1.317791803589066E-3</v>
      </c>
      <c r="M32" s="180">
        <v>1.8290842298498808E-3</v>
      </c>
      <c r="N32" s="180">
        <v>2.7415032245839663E-2</v>
      </c>
      <c r="O32" s="180">
        <v>8.218000027222035E-3</v>
      </c>
      <c r="P32" s="180">
        <v>1.0929312664817266E-2</v>
      </c>
      <c r="R32" s="289" t="s">
        <v>41</v>
      </c>
      <c r="S32" s="56">
        <f t="shared" si="1"/>
        <v>0</v>
      </c>
      <c r="T32" s="56">
        <f t="shared" si="1"/>
        <v>0</v>
      </c>
      <c r="U32" s="56">
        <f t="shared" si="1"/>
        <v>63.208616780941334</v>
      </c>
      <c r="V32" s="56">
        <f t="shared" si="1"/>
        <v>0</v>
      </c>
      <c r="W32" s="56">
        <f t="shared" si="1"/>
        <v>0</v>
      </c>
      <c r="X32" s="56">
        <f t="shared" si="1"/>
        <v>0</v>
      </c>
      <c r="Y32" s="56">
        <f t="shared" si="1"/>
        <v>1.3177918035890659</v>
      </c>
      <c r="Z32" s="56">
        <f t="shared" si="1"/>
        <v>1.8290842298498808</v>
      </c>
      <c r="AA32" s="56">
        <f t="shared" si="1"/>
        <v>27.415032245839665</v>
      </c>
      <c r="AB32" s="56">
        <f t="shared" si="1"/>
        <v>8.2180000272220344</v>
      </c>
      <c r="AC32" s="56">
        <f t="shared" si="1"/>
        <v>10.929312664817266</v>
      </c>
      <c r="AD32" s="56"/>
    </row>
    <row r="33" spans="5:30">
      <c r="E33" s="289" t="s">
        <v>150</v>
      </c>
      <c r="F33" s="180">
        <v>0</v>
      </c>
      <c r="G33" s="180">
        <v>0.15627703972159884</v>
      </c>
      <c r="H33" s="180">
        <v>1.7915340458673223E-2</v>
      </c>
      <c r="I33" s="180">
        <v>9.8293689701791517E-2</v>
      </c>
      <c r="J33" s="180">
        <v>1.0808568346853065E-2</v>
      </c>
      <c r="K33" s="180">
        <v>0</v>
      </c>
      <c r="L33" s="180">
        <v>0</v>
      </c>
      <c r="M33" s="180">
        <v>0</v>
      </c>
      <c r="N33" s="180">
        <v>3.1074019546053138E-2</v>
      </c>
      <c r="O33" s="180">
        <v>4.4903092748121098E-2</v>
      </c>
      <c r="P33" s="180">
        <v>4.941256486805063E-2</v>
      </c>
      <c r="R33" s="289" t="s">
        <v>150</v>
      </c>
      <c r="S33" s="56">
        <f t="shared" si="1"/>
        <v>0</v>
      </c>
      <c r="T33" s="56">
        <f t="shared" si="1"/>
        <v>156.27703972159884</v>
      </c>
      <c r="U33" s="56">
        <f t="shared" si="1"/>
        <v>17.915340458673224</v>
      </c>
      <c r="V33" s="56">
        <f t="shared" si="1"/>
        <v>98.293689701791521</v>
      </c>
      <c r="W33" s="56">
        <f t="shared" si="1"/>
        <v>10.808568346853065</v>
      </c>
      <c r="X33" s="56">
        <f t="shared" si="1"/>
        <v>0</v>
      </c>
      <c r="Y33" s="56">
        <f t="shared" si="1"/>
        <v>0</v>
      </c>
      <c r="Z33" s="56">
        <f t="shared" si="1"/>
        <v>0</v>
      </c>
      <c r="AA33" s="56">
        <f t="shared" si="1"/>
        <v>31.074019546053137</v>
      </c>
      <c r="AB33" s="56">
        <f t="shared" si="1"/>
        <v>44.903092748121097</v>
      </c>
      <c r="AC33" s="56">
        <f t="shared" si="1"/>
        <v>49.41256486805063</v>
      </c>
      <c r="AD33" s="56"/>
    </row>
    <row r="34" spans="5:30">
      <c r="E34" s="289" t="s">
        <v>151</v>
      </c>
      <c r="F34" s="180">
        <v>0</v>
      </c>
      <c r="G34" s="180">
        <v>6.3544115943491297E-2</v>
      </c>
      <c r="H34" s="180">
        <v>1.3997852273568786E-2</v>
      </c>
      <c r="I34" s="180">
        <v>6.837821044460364E-2</v>
      </c>
      <c r="J34" s="180">
        <v>0.11298218947519707</v>
      </c>
      <c r="K34" s="180">
        <v>0</v>
      </c>
      <c r="L34" s="180">
        <v>0</v>
      </c>
      <c r="M34" s="180">
        <v>0</v>
      </c>
      <c r="N34" s="180">
        <v>2.8016564978446622E-3</v>
      </c>
      <c r="O34" s="180">
        <v>1.2640932590653593E-2</v>
      </c>
      <c r="P34" s="180">
        <v>2.408863537479752E-2</v>
      </c>
      <c r="R34" s="289" t="s">
        <v>151</v>
      </c>
      <c r="S34" s="56">
        <f t="shared" si="1"/>
        <v>0</v>
      </c>
      <c r="T34" s="56">
        <f t="shared" si="1"/>
        <v>63.544115943491299</v>
      </c>
      <c r="U34" s="56">
        <f t="shared" si="1"/>
        <v>13.997852273568785</v>
      </c>
      <c r="V34" s="56">
        <f t="shared" si="1"/>
        <v>68.378210444603639</v>
      </c>
      <c r="W34" s="56">
        <f t="shared" si="1"/>
        <v>112.98218947519707</v>
      </c>
      <c r="X34" s="56">
        <f t="shared" si="1"/>
        <v>0</v>
      </c>
      <c r="Y34" s="56">
        <f t="shared" si="1"/>
        <v>0</v>
      </c>
      <c r="Z34" s="56">
        <f t="shared" si="1"/>
        <v>0</v>
      </c>
      <c r="AA34" s="56">
        <f t="shared" si="1"/>
        <v>2.8016564978446623</v>
      </c>
      <c r="AB34" s="56">
        <f t="shared" si="1"/>
        <v>12.640932590653593</v>
      </c>
      <c r="AC34" s="56">
        <f t="shared" si="1"/>
        <v>24.088635374797519</v>
      </c>
      <c r="AD34" s="56"/>
    </row>
    <row r="35" spans="5:30">
      <c r="E35" s="289" t="s">
        <v>33</v>
      </c>
      <c r="F35" s="180">
        <v>7.7040254677556456E-3</v>
      </c>
      <c r="G35" s="180">
        <v>7.9716288944154792E-2</v>
      </c>
      <c r="H35" s="180">
        <v>2.5332645425925619E-2</v>
      </c>
      <c r="I35" s="180">
        <v>6.6608722060574319E-2</v>
      </c>
      <c r="J35" s="180">
        <v>0</v>
      </c>
      <c r="K35" s="180">
        <v>0</v>
      </c>
      <c r="L35" s="180">
        <v>0</v>
      </c>
      <c r="M35" s="180">
        <v>0</v>
      </c>
      <c r="N35" s="180">
        <v>9.5303527346950412E-2</v>
      </c>
      <c r="O35" s="180">
        <v>2.0664699079411406E-2</v>
      </c>
      <c r="P35" s="180">
        <v>4.0759209482898219E-2</v>
      </c>
      <c r="R35" s="289" t="s">
        <v>33</v>
      </c>
      <c r="S35" s="56">
        <f t="shared" si="1"/>
        <v>7.7040254677556455</v>
      </c>
      <c r="T35" s="56">
        <f t="shared" si="1"/>
        <v>79.716288944154797</v>
      </c>
      <c r="U35" s="56">
        <f t="shared" si="1"/>
        <v>25.33264542592562</v>
      </c>
      <c r="V35" s="56">
        <f t="shared" si="1"/>
        <v>66.608722060574323</v>
      </c>
      <c r="W35" s="56">
        <f t="shared" si="1"/>
        <v>0</v>
      </c>
      <c r="X35" s="56">
        <f t="shared" si="1"/>
        <v>0</v>
      </c>
      <c r="Y35" s="56">
        <f t="shared" si="1"/>
        <v>0</v>
      </c>
      <c r="Z35" s="56">
        <f t="shared" si="1"/>
        <v>0</v>
      </c>
      <c r="AA35" s="56">
        <f t="shared" si="1"/>
        <v>95.303527346950418</v>
      </c>
      <c r="AB35" s="56">
        <f t="shared" si="1"/>
        <v>20.664699079411406</v>
      </c>
      <c r="AC35" s="56">
        <f t="shared" si="1"/>
        <v>40.759209482898221</v>
      </c>
      <c r="AD35" s="56"/>
    </row>
    <row r="36" spans="5:30">
      <c r="E36" s="289" t="s">
        <v>66</v>
      </c>
      <c r="F36" s="180">
        <v>2.9972373602552924E-5</v>
      </c>
      <c r="G36" s="180">
        <v>0</v>
      </c>
      <c r="H36" s="180">
        <v>0</v>
      </c>
      <c r="I36" s="180">
        <v>0</v>
      </c>
      <c r="J36" s="180">
        <v>0</v>
      </c>
      <c r="K36" s="180">
        <v>0</v>
      </c>
      <c r="L36" s="180">
        <v>0</v>
      </c>
      <c r="M36" s="180">
        <v>0</v>
      </c>
      <c r="N36" s="180">
        <v>2.1781624231130021E-3</v>
      </c>
      <c r="O36" s="180">
        <v>0</v>
      </c>
      <c r="P36" s="180">
        <v>3.0684564597528382E-4</v>
      </c>
      <c r="R36" s="289" t="s">
        <v>66</v>
      </c>
      <c r="S36" s="56">
        <f t="shared" si="1"/>
        <v>2.9972373602552924E-2</v>
      </c>
      <c r="T36" s="56">
        <f t="shared" si="1"/>
        <v>0</v>
      </c>
      <c r="U36" s="56">
        <f t="shared" si="1"/>
        <v>0</v>
      </c>
      <c r="V36" s="56">
        <f t="shared" si="1"/>
        <v>0</v>
      </c>
      <c r="W36" s="56">
        <f t="shared" si="1"/>
        <v>0</v>
      </c>
      <c r="X36" s="56">
        <f t="shared" si="1"/>
        <v>0</v>
      </c>
      <c r="Y36" s="56">
        <f t="shared" si="1"/>
        <v>0</v>
      </c>
      <c r="Z36" s="56">
        <f t="shared" si="1"/>
        <v>0</v>
      </c>
      <c r="AA36" s="56">
        <f t="shared" si="1"/>
        <v>2.1781624231130019</v>
      </c>
      <c r="AB36" s="56">
        <f t="shared" si="1"/>
        <v>0</v>
      </c>
      <c r="AC36" s="56">
        <f t="shared" si="1"/>
        <v>0.3068456459752838</v>
      </c>
      <c r="AD36" s="56"/>
    </row>
    <row r="37" spans="5:30" ht="15">
      <c r="E37" s="287" t="s">
        <v>9</v>
      </c>
      <c r="F37" s="288">
        <v>7.7800497792799628E-2</v>
      </c>
      <c r="G37" s="288">
        <v>2.6317036039026392E-2</v>
      </c>
      <c r="H37" s="288">
        <v>7.2887532375256484E-2</v>
      </c>
      <c r="I37" s="288">
        <v>4.1974155490421737E-2</v>
      </c>
      <c r="J37" s="288">
        <v>0.20629180177379977</v>
      </c>
      <c r="K37" s="288">
        <v>0.54067292616852258</v>
      </c>
      <c r="L37" s="288">
        <v>0.58326998357079463</v>
      </c>
      <c r="M37" s="288">
        <v>0.59551159903293949</v>
      </c>
      <c r="N37" s="288">
        <v>0.18247683758239441</v>
      </c>
      <c r="O37" s="288">
        <v>0.16164591418056193</v>
      </c>
      <c r="P37" s="288">
        <v>0.15000112367855448</v>
      </c>
      <c r="R37" s="287" t="s">
        <v>9</v>
      </c>
      <c r="S37" s="300">
        <f t="shared" si="1"/>
        <v>77.800497792799632</v>
      </c>
      <c r="T37" s="300">
        <f t="shared" si="1"/>
        <v>26.317036039026391</v>
      </c>
      <c r="U37" s="300">
        <f t="shared" si="1"/>
        <v>72.887532375256484</v>
      </c>
      <c r="V37" s="300">
        <f t="shared" si="1"/>
        <v>41.974155490421737</v>
      </c>
      <c r="W37" s="300">
        <f t="shared" si="1"/>
        <v>206.29180177379976</v>
      </c>
      <c r="X37" s="300">
        <f t="shared" si="1"/>
        <v>540.67292616852262</v>
      </c>
      <c r="Y37" s="300">
        <f t="shared" si="1"/>
        <v>583.26998357079458</v>
      </c>
      <c r="Z37" s="300">
        <f t="shared" si="1"/>
        <v>595.51159903293944</v>
      </c>
      <c r="AA37" s="300">
        <f t="shared" si="1"/>
        <v>182.47683758239441</v>
      </c>
      <c r="AB37" s="300">
        <f t="shared" si="1"/>
        <v>161.64591418056193</v>
      </c>
      <c r="AC37" s="300">
        <f t="shared" si="1"/>
        <v>150.00112367855448</v>
      </c>
      <c r="AD37" s="56"/>
    </row>
    <row r="38" spans="5:30">
      <c r="E38" s="289" t="s">
        <v>41</v>
      </c>
      <c r="F38" s="180">
        <v>2.7022453476617251E-2</v>
      </c>
      <c r="G38" s="180">
        <v>7.9048158305800552E-3</v>
      </c>
      <c r="H38" s="180">
        <v>3.8907019704430557E-2</v>
      </c>
      <c r="I38" s="180">
        <v>1.4905303726615615E-2</v>
      </c>
      <c r="J38" s="180">
        <v>1.3164845581872515E-2</v>
      </c>
      <c r="K38" s="180">
        <v>7.3308088099506771E-2</v>
      </c>
      <c r="L38" s="180">
        <v>0.34705782005384117</v>
      </c>
      <c r="M38" s="180">
        <v>0.187266317145098</v>
      </c>
      <c r="N38" s="180">
        <v>4.2912848781554817E-2</v>
      </c>
      <c r="O38" s="180">
        <v>0.1231943862840751</v>
      </c>
      <c r="P38" s="180">
        <v>6.2998452142991004E-2</v>
      </c>
      <c r="R38" s="289" t="s">
        <v>41</v>
      </c>
      <c r="S38" s="56">
        <f t="shared" si="1"/>
        <v>27.022453476617251</v>
      </c>
      <c r="T38" s="56">
        <f t="shared" si="1"/>
        <v>7.9048158305800555</v>
      </c>
      <c r="U38" s="56">
        <f t="shared" si="1"/>
        <v>38.907019704430553</v>
      </c>
      <c r="V38" s="56">
        <f t="shared" si="1"/>
        <v>14.905303726615616</v>
      </c>
      <c r="W38" s="56">
        <f t="shared" si="1"/>
        <v>13.164845581872514</v>
      </c>
      <c r="X38" s="56">
        <f t="shared" si="1"/>
        <v>73.308088099506776</v>
      </c>
      <c r="Y38" s="56">
        <f t="shared" si="1"/>
        <v>347.05782005384117</v>
      </c>
      <c r="Z38" s="56">
        <f t="shared" si="1"/>
        <v>187.26631714509801</v>
      </c>
      <c r="AA38" s="56">
        <f t="shared" si="1"/>
        <v>42.912848781554814</v>
      </c>
      <c r="AB38" s="56">
        <f t="shared" si="1"/>
        <v>123.19438628407509</v>
      </c>
      <c r="AC38" s="56">
        <f t="shared" si="1"/>
        <v>62.998452142991006</v>
      </c>
      <c r="AD38" s="56"/>
    </row>
    <row r="39" spans="5:30">
      <c r="E39" s="289" t="s">
        <v>33</v>
      </c>
      <c r="F39" s="180">
        <v>1.6624750486523961E-2</v>
      </c>
      <c r="G39" s="180">
        <v>1.1234377425926654E-3</v>
      </c>
      <c r="H39" s="180">
        <v>1.129873089868309E-2</v>
      </c>
      <c r="I39" s="180">
        <v>6.1452799436764278E-3</v>
      </c>
      <c r="J39" s="180">
        <v>0.14454886780763659</v>
      </c>
      <c r="K39" s="180">
        <v>0</v>
      </c>
      <c r="L39" s="180">
        <v>1.1191749282279369E-2</v>
      </c>
      <c r="M39" s="180">
        <v>5.3888141104125754E-3</v>
      </c>
      <c r="N39" s="180">
        <v>1.5999441287675088E-2</v>
      </c>
      <c r="O39" s="180">
        <v>1.3484589121637011E-2</v>
      </c>
      <c r="P39" s="180">
        <v>1.3569879013466964E-2</v>
      </c>
      <c r="R39" s="289" t="s">
        <v>33</v>
      </c>
      <c r="S39" s="56">
        <f t="shared" si="1"/>
        <v>16.624750486523961</v>
      </c>
      <c r="T39" s="56">
        <f t="shared" si="1"/>
        <v>1.1234377425926654</v>
      </c>
      <c r="U39" s="56">
        <f t="shared" si="1"/>
        <v>11.29873089868309</v>
      </c>
      <c r="V39" s="56">
        <f t="shared" si="1"/>
        <v>6.145279943676428</v>
      </c>
      <c r="W39" s="56">
        <f t="shared" si="1"/>
        <v>144.54886780763658</v>
      </c>
      <c r="X39" s="56">
        <f t="shared" si="1"/>
        <v>0</v>
      </c>
      <c r="Y39" s="56">
        <f t="shared" si="1"/>
        <v>11.191749282279369</v>
      </c>
      <c r="Z39" s="56">
        <f t="shared" si="1"/>
        <v>5.3888141104125751</v>
      </c>
      <c r="AA39" s="56">
        <f t="shared" si="1"/>
        <v>15.999441287675088</v>
      </c>
      <c r="AB39" s="56">
        <f t="shared" si="1"/>
        <v>13.484589121637011</v>
      </c>
      <c r="AC39" s="56">
        <f t="shared" si="1"/>
        <v>13.569879013466963</v>
      </c>
      <c r="AD39" s="56"/>
    </row>
    <row r="40" spans="5:30">
      <c r="E40" s="289" t="s">
        <v>65</v>
      </c>
      <c r="F40" s="180">
        <v>3.033999631757673E-2</v>
      </c>
      <c r="G40" s="180">
        <v>1.2591935803653339E-2</v>
      </c>
      <c r="H40" s="180">
        <v>2.2415082116290268E-2</v>
      </c>
      <c r="I40" s="180">
        <v>2.0907814820126266E-2</v>
      </c>
      <c r="J40" s="180">
        <v>4.1358370360172404E-2</v>
      </c>
      <c r="K40" s="180">
        <v>0.44891369707737799</v>
      </c>
      <c r="L40" s="180">
        <v>0.17002104118778097</v>
      </c>
      <c r="M40" s="180">
        <v>0.39514140163984302</v>
      </c>
      <c r="N40" s="180">
        <v>0.11506017146805893</v>
      </c>
      <c r="O40" s="180">
        <v>1.2732143813074082E-2</v>
      </c>
      <c r="P40" s="180">
        <v>6.5161495064104735E-2</v>
      </c>
      <c r="R40" s="289" t="s">
        <v>65</v>
      </c>
      <c r="S40" s="56">
        <f t="shared" si="1"/>
        <v>30.33999631757673</v>
      </c>
      <c r="T40" s="56">
        <f t="shared" si="1"/>
        <v>12.591935803653339</v>
      </c>
      <c r="U40" s="56">
        <f t="shared" si="1"/>
        <v>22.415082116290268</v>
      </c>
      <c r="V40" s="56">
        <f t="shared" si="1"/>
        <v>20.907814820126266</v>
      </c>
      <c r="W40" s="56">
        <f t="shared" si="1"/>
        <v>41.358370360172401</v>
      </c>
      <c r="X40" s="56">
        <f t="shared" si="1"/>
        <v>448.913697077378</v>
      </c>
      <c r="Y40" s="56">
        <f t="shared" si="1"/>
        <v>170.02104118778098</v>
      </c>
      <c r="Z40" s="56">
        <f t="shared" si="1"/>
        <v>395.14140163984302</v>
      </c>
      <c r="AA40" s="56">
        <f t="shared" si="1"/>
        <v>115.06017146805893</v>
      </c>
      <c r="AB40" s="56">
        <f t="shared" si="1"/>
        <v>12.732143813074082</v>
      </c>
      <c r="AC40" s="56">
        <f t="shared" si="1"/>
        <v>65.161495064104741</v>
      </c>
      <c r="AD40" s="56"/>
    </row>
    <row r="41" spans="5:30">
      <c r="E41" s="289" t="s">
        <v>66</v>
      </c>
      <c r="F41" s="180">
        <v>2.1989419952528379E-3</v>
      </c>
      <c r="G41" s="180">
        <v>4.394052337059447E-3</v>
      </c>
      <c r="H41" s="180">
        <v>2.6669965585256184E-4</v>
      </c>
      <c r="I41" s="180">
        <v>1.5757000003426867E-5</v>
      </c>
      <c r="J41" s="180">
        <v>7.2197180241182456E-3</v>
      </c>
      <c r="K41" s="180">
        <v>1.4833713224220885E-2</v>
      </c>
      <c r="L41" s="180">
        <v>2.4298306070877927E-2</v>
      </c>
      <c r="M41" s="180">
        <v>5.4555076581814556E-3</v>
      </c>
      <c r="N41" s="180">
        <v>2.3480492483452498E-3</v>
      </c>
      <c r="O41" s="180">
        <v>1.139461409717228E-2</v>
      </c>
      <c r="P41" s="180">
        <v>4.9875016962947823E-3</v>
      </c>
      <c r="R41" s="289" t="s">
        <v>66</v>
      </c>
      <c r="S41" s="56">
        <f t="shared" si="1"/>
        <v>2.198941995252838</v>
      </c>
      <c r="T41" s="56">
        <f t="shared" si="1"/>
        <v>4.3940523370594473</v>
      </c>
      <c r="U41" s="56">
        <f t="shared" si="1"/>
        <v>0.26669965585256183</v>
      </c>
      <c r="V41" s="56">
        <f t="shared" si="1"/>
        <v>1.5757000003426867E-2</v>
      </c>
      <c r="W41" s="56">
        <f t="shared" si="1"/>
        <v>7.2197180241182455</v>
      </c>
      <c r="X41" s="56">
        <f t="shared" si="1"/>
        <v>14.833713224220885</v>
      </c>
      <c r="Y41" s="56">
        <f t="shared" si="1"/>
        <v>24.298306070877928</v>
      </c>
      <c r="Z41" s="56">
        <f t="shared" si="1"/>
        <v>5.4555076581814559</v>
      </c>
      <c r="AA41" s="56">
        <f t="shared" si="1"/>
        <v>2.3480492483452498</v>
      </c>
      <c r="AB41" s="56">
        <f t="shared" si="1"/>
        <v>11.39461409717228</v>
      </c>
      <c r="AC41" s="56">
        <f t="shared" si="1"/>
        <v>4.9875016962947827</v>
      </c>
      <c r="AD41" s="56"/>
    </row>
    <row r="42" spans="5:30">
      <c r="E42" s="289" t="s">
        <v>152</v>
      </c>
      <c r="F42" s="180">
        <v>3.3162583191833625E-4</v>
      </c>
      <c r="G42" s="180">
        <v>2.3833776980238197E-4</v>
      </c>
      <c r="H42" s="180">
        <v>0</v>
      </c>
      <c r="I42" s="180">
        <v>0</v>
      </c>
      <c r="J42" s="180">
        <v>0</v>
      </c>
      <c r="K42" s="180">
        <v>3.6174277674169762E-3</v>
      </c>
      <c r="L42" s="180">
        <v>5.9409813348280027E-4</v>
      </c>
      <c r="M42" s="180">
        <v>0</v>
      </c>
      <c r="N42" s="180">
        <v>5.4967023792626551E-3</v>
      </c>
      <c r="O42" s="180">
        <v>8.4018086460345778E-4</v>
      </c>
      <c r="P42" s="180">
        <v>1.0580036158296966E-3</v>
      </c>
      <c r="R42" s="289" t="s">
        <v>152</v>
      </c>
      <c r="S42" s="56">
        <f t="shared" si="1"/>
        <v>0.33162583191833622</v>
      </c>
      <c r="T42" s="56">
        <f t="shared" si="1"/>
        <v>0.23833776980238197</v>
      </c>
      <c r="U42" s="56">
        <f t="shared" si="1"/>
        <v>0</v>
      </c>
      <c r="V42" s="56">
        <f t="shared" si="1"/>
        <v>0</v>
      </c>
      <c r="W42" s="56">
        <f t="shared" si="1"/>
        <v>0</v>
      </c>
      <c r="X42" s="56">
        <f t="shared" si="1"/>
        <v>3.6174277674169764</v>
      </c>
      <c r="Y42" s="56">
        <f t="shared" si="1"/>
        <v>0.59409813348280027</v>
      </c>
      <c r="Z42" s="56">
        <f t="shared" si="1"/>
        <v>0</v>
      </c>
      <c r="AA42" s="56">
        <f t="shared" si="1"/>
        <v>5.496702379262655</v>
      </c>
      <c r="AB42" s="56">
        <f t="shared" si="1"/>
        <v>0.84018086460345776</v>
      </c>
      <c r="AC42" s="56">
        <f t="shared" si="1"/>
        <v>1.0580036158296966</v>
      </c>
      <c r="AD42" s="56"/>
    </row>
    <row r="43" spans="5:30">
      <c r="E43" s="289" t="s">
        <v>153</v>
      </c>
      <c r="F43" s="180">
        <v>1.2827296849105161E-3</v>
      </c>
      <c r="G43" s="180">
        <v>6.4456555338506322E-5</v>
      </c>
      <c r="H43" s="180">
        <v>0</v>
      </c>
      <c r="I43" s="180">
        <v>0</v>
      </c>
      <c r="J43" s="180">
        <v>0</v>
      </c>
      <c r="K43" s="180">
        <v>0</v>
      </c>
      <c r="L43" s="180">
        <v>3.0106968842532437E-2</v>
      </c>
      <c r="M43" s="180">
        <v>2.2595584794043995E-3</v>
      </c>
      <c r="N43" s="180">
        <v>6.596244174976836E-4</v>
      </c>
      <c r="O43" s="180">
        <v>0</v>
      </c>
      <c r="P43" s="180">
        <v>2.225792145867286E-3</v>
      </c>
      <c r="R43" s="289" t="s">
        <v>153</v>
      </c>
      <c r="S43" s="56">
        <f t="shared" si="1"/>
        <v>1.2827296849105161</v>
      </c>
      <c r="T43" s="56">
        <f t="shared" si="1"/>
        <v>6.4456555338506319E-2</v>
      </c>
      <c r="U43" s="56">
        <f t="shared" si="1"/>
        <v>0</v>
      </c>
      <c r="V43" s="56">
        <f t="shared" si="1"/>
        <v>0</v>
      </c>
      <c r="W43" s="56">
        <f t="shared" si="1"/>
        <v>0</v>
      </c>
      <c r="X43" s="56">
        <f t="shared" si="1"/>
        <v>0</v>
      </c>
      <c r="Y43" s="56">
        <f t="shared" si="1"/>
        <v>30.106968842532439</v>
      </c>
      <c r="Z43" s="56">
        <f t="shared" si="1"/>
        <v>2.2595584794043995</v>
      </c>
      <c r="AA43" s="56">
        <f t="shared" si="1"/>
        <v>0.65962441749768363</v>
      </c>
      <c r="AB43" s="56">
        <f t="shared" si="1"/>
        <v>0</v>
      </c>
      <c r="AC43" s="56">
        <f t="shared" si="1"/>
        <v>2.225792145867286</v>
      </c>
      <c r="AD43" s="56"/>
    </row>
    <row r="44" spans="5:30" ht="15">
      <c r="E44" s="290" t="s">
        <v>62</v>
      </c>
      <c r="F44" s="291">
        <v>0.87337407676339718</v>
      </c>
      <c r="G44" s="291">
        <v>1.1838490328061457</v>
      </c>
      <c r="H44" s="291">
        <v>0.98992876596181789</v>
      </c>
      <c r="I44" s="291">
        <v>0.60365088316134052</v>
      </c>
      <c r="J44" s="291">
        <v>1.1416390271950418</v>
      </c>
      <c r="K44" s="291">
        <v>1.2284160756840974</v>
      </c>
      <c r="L44" s="291">
        <v>0.95464742795584556</v>
      </c>
      <c r="M44" s="291">
        <v>0.99661658297630484</v>
      </c>
      <c r="N44" s="291">
        <v>1.0329896172650359</v>
      </c>
      <c r="O44" s="291">
        <v>0.96266543830591911</v>
      </c>
      <c r="P44" s="291">
        <v>0.96136912596826818</v>
      </c>
      <c r="R44" s="290" t="s">
        <v>62</v>
      </c>
      <c r="S44" s="301">
        <f t="shared" si="1"/>
        <v>873.37407676339717</v>
      </c>
      <c r="T44" s="301">
        <f t="shared" si="1"/>
        <v>1183.8490328061457</v>
      </c>
      <c r="U44" s="301">
        <f t="shared" si="1"/>
        <v>989.92876596181793</v>
      </c>
      <c r="V44" s="301">
        <f t="shared" si="1"/>
        <v>603.65088316134052</v>
      </c>
      <c r="W44" s="301">
        <f t="shared" si="1"/>
        <v>1141.6390271950418</v>
      </c>
      <c r="X44" s="301">
        <f t="shared" si="1"/>
        <v>1228.4160756840974</v>
      </c>
      <c r="Y44" s="301">
        <f t="shared" si="1"/>
        <v>954.64742795584561</v>
      </c>
      <c r="Z44" s="301">
        <f t="shared" si="1"/>
        <v>996.61658297630481</v>
      </c>
      <c r="AA44" s="301">
        <f t="shared" si="1"/>
        <v>1032.9896172650358</v>
      </c>
      <c r="AB44" s="301">
        <f t="shared" si="1"/>
        <v>962.66543830591911</v>
      </c>
      <c r="AC44" s="301">
        <f t="shared" si="1"/>
        <v>961.36912596826824</v>
      </c>
      <c r="AD44" s="56"/>
    </row>
    <row r="45" spans="5:30">
      <c r="E45" s="289" t="s">
        <v>353</v>
      </c>
      <c r="F45" s="75">
        <v>0.87337407676339718</v>
      </c>
      <c r="G45" s="75">
        <v>1.1838490328061457</v>
      </c>
      <c r="H45" s="75">
        <v>0.98992876596181789</v>
      </c>
      <c r="I45" s="75">
        <v>0.60365088316134052</v>
      </c>
      <c r="J45" s="75">
        <v>1.1416390271950418</v>
      </c>
      <c r="K45" s="75">
        <v>1.2284160756840974</v>
      </c>
      <c r="L45" s="75">
        <v>0.95464742795584556</v>
      </c>
      <c r="M45" s="75">
        <v>0.99661658297630484</v>
      </c>
      <c r="N45" s="75">
        <v>1.0329896172650359</v>
      </c>
      <c r="O45" s="75">
        <v>0.96266543830591911</v>
      </c>
      <c r="P45" s="75">
        <v>0.96136912596826818</v>
      </c>
    </row>
    <row r="47" spans="5:30">
      <c r="E47" s="292"/>
      <c r="F47" s="293"/>
      <c r="G47" s="293"/>
      <c r="H47" s="293"/>
      <c r="I47" s="293"/>
      <c r="J47" s="293"/>
      <c r="K47" s="293"/>
      <c r="L47" s="293"/>
      <c r="M47" s="293"/>
      <c r="N47" s="293"/>
      <c r="O47" s="294"/>
      <c r="P47" s="293"/>
    </row>
    <row r="50" spans="5:29">
      <c r="E50" s="309" t="s">
        <v>370</v>
      </c>
      <c r="F50" s="310"/>
      <c r="G50" s="310"/>
      <c r="H50" s="310"/>
      <c r="I50" s="310"/>
      <c r="J50" s="310"/>
      <c r="K50" s="310"/>
      <c r="L50" s="310"/>
      <c r="M50" s="310"/>
      <c r="N50" s="310"/>
      <c r="O50" s="310"/>
      <c r="P50" s="310"/>
    </row>
    <row r="51" spans="5:29" ht="15">
      <c r="E51" s="280" t="s">
        <v>350</v>
      </c>
    </row>
    <row r="52" spans="5:29" ht="30">
      <c r="E52" s="311" t="s">
        <v>59</v>
      </c>
      <c r="F52" s="311" t="s">
        <v>31</v>
      </c>
      <c r="G52" s="311" t="s">
        <v>72</v>
      </c>
      <c r="H52" s="311" t="s">
        <v>73</v>
      </c>
      <c r="I52" s="311" t="s">
        <v>16</v>
      </c>
      <c r="J52" s="311" t="s">
        <v>28</v>
      </c>
      <c r="K52" s="311" t="s">
        <v>14</v>
      </c>
      <c r="L52" s="311" t="s">
        <v>13</v>
      </c>
      <c r="M52" s="311" t="s">
        <v>158</v>
      </c>
      <c r="N52" s="311" t="s">
        <v>10</v>
      </c>
      <c r="O52" s="311" t="s">
        <v>9</v>
      </c>
      <c r="P52" s="311" t="s">
        <v>62</v>
      </c>
      <c r="R52" s="311" t="s">
        <v>59</v>
      </c>
      <c r="S52" s="311" t="s">
        <v>31</v>
      </c>
      <c r="T52" s="311" t="s">
        <v>72</v>
      </c>
      <c r="U52" s="311" t="s">
        <v>73</v>
      </c>
      <c r="V52" s="311" t="s">
        <v>16</v>
      </c>
      <c r="W52" s="311" t="s">
        <v>28</v>
      </c>
      <c r="X52" s="311" t="s">
        <v>14</v>
      </c>
      <c r="Y52" s="311" t="s">
        <v>13</v>
      </c>
      <c r="Z52" s="311" t="s">
        <v>158</v>
      </c>
      <c r="AA52" s="311" t="s">
        <v>10</v>
      </c>
      <c r="AB52" s="311" t="s">
        <v>9</v>
      </c>
      <c r="AC52" s="311" t="s">
        <v>62</v>
      </c>
    </row>
    <row r="53" spans="5:29" ht="15">
      <c r="E53" s="287" t="s">
        <v>156</v>
      </c>
      <c r="R53" s="287" t="s">
        <v>156</v>
      </c>
    </row>
    <row r="54" spans="5:29">
      <c r="E54" s="289" t="s">
        <v>156</v>
      </c>
      <c r="F54" s="75">
        <f>F12</f>
        <v>0.65941690039178025</v>
      </c>
      <c r="G54" s="75">
        <f t="shared" ref="G54:P54" si="2">G12</f>
        <v>0.69620351326314256</v>
      </c>
      <c r="H54" s="75">
        <f t="shared" si="2"/>
        <v>0.7376879415122396</v>
      </c>
      <c r="I54" s="75">
        <f t="shared" si="2"/>
        <v>0.32651346780982121</v>
      </c>
      <c r="J54" s="75">
        <f t="shared" si="2"/>
        <v>0.67889131584351736</v>
      </c>
      <c r="K54" s="75">
        <f t="shared" si="2"/>
        <v>0.38588787104389072</v>
      </c>
      <c r="L54" s="75">
        <f t="shared" si="2"/>
        <v>0.1931370156651151</v>
      </c>
      <c r="M54" s="75">
        <f t="shared" si="2"/>
        <v>0.28070995477628574</v>
      </c>
      <c r="N54" s="75">
        <f t="shared" si="2"/>
        <v>0.47824090436896666</v>
      </c>
      <c r="O54" s="75">
        <f t="shared" si="2"/>
        <v>0.58423529861361789</v>
      </c>
      <c r="P54" s="75">
        <f t="shared" si="2"/>
        <v>0.54097015705415896</v>
      </c>
      <c r="R54" s="289" t="s">
        <v>156</v>
      </c>
      <c r="S54" s="56">
        <f>S12</f>
        <v>659.41690039178025</v>
      </c>
      <c r="T54" s="56">
        <f t="shared" ref="T54:AC54" si="3">T12</f>
        <v>696.20351326314255</v>
      </c>
      <c r="U54" s="56">
        <f t="shared" si="3"/>
        <v>737.6879415122396</v>
      </c>
      <c r="V54" s="56">
        <f t="shared" si="3"/>
        <v>326.51346780982124</v>
      </c>
      <c r="W54" s="56">
        <f t="shared" si="3"/>
        <v>678.89131584351742</v>
      </c>
      <c r="X54" s="56">
        <f t="shared" si="3"/>
        <v>385.8878710438907</v>
      </c>
      <c r="Y54" s="56">
        <f t="shared" si="3"/>
        <v>193.13701566511509</v>
      </c>
      <c r="Z54" s="56">
        <f t="shared" si="3"/>
        <v>280.70995477628577</v>
      </c>
      <c r="AA54" s="56">
        <f t="shared" si="3"/>
        <v>478.24090436896665</v>
      </c>
      <c r="AB54" s="56">
        <f t="shared" si="3"/>
        <v>584.23529861361794</v>
      </c>
      <c r="AC54" s="56">
        <f t="shared" si="3"/>
        <v>540.97015705415902</v>
      </c>
    </row>
    <row r="55" spans="5:29" ht="15">
      <c r="E55" s="287" t="s">
        <v>157</v>
      </c>
      <c r="R55" s="287" t="s">
        <v>157</v>
      </c>
      <c r="S55" s="56"/>
      <c r="T55" s="56"/>
      <c r="U55" s="56"/>
      <c r="V55" s="56"/>
      <c r="W55" s="56"/>
      <c r="X55" s="56"/>
      <c r="Y55" s="56"/>
      <c r="Z55" s="56"/>
      <c r="AA55" s="56"/>
      <c r="AB55" s="56"/>
      <c r="AC55" s="56"/>
    </row>
    <row r="56" spans="5:29">
      <c r="E56" s="289" t="s">
        <v>41</v>
      </c>
      <c r="F56" s="180">
        <f>SUM(F17,F18)</f>
        <v>9.1999126711839421E-2</v>
      </c>
      <c r="G56" s="180">
        <f t="shared" ref="G56:P56" si="4">SUM(G17,G18)</f>
        <v>3.9357328587284683E-2</v>
      </c>
      <c r="H56" s="180">
        <f t="shared" si="4"/>
        <v>4.3177792529770533E-2</v>
      </c>
      <c r="I56" s="180">
        <f t="shared" si="4"/>
        <v>5.7478280225147871E-4</v>
      </c>
      <c r="J56" s="180">
        <f t="shared" si="4"/>
        <v>5.9633182563258403E-3</v>
      </c>
      <c r="K56" s="180">
        <f t="shared" si="4"/>
        <v>0.10328680934104714</v>
      </c>
      <c r="L56" s="180">
        <f t="shared" si="4"/>
        <v>7.0852265580570881E-2</v>
      </c>
      <c r="M56" s="180">
        <f t="shared" si="4"/>
        <v>6.2759541341859709E-2</v>
      </c>
      <c r="N56" s="180">
        <f t="shared" si="4"/>
        <v>6.8285879256126947E-2</v>
      </c>
      <c r="O56" s="180">
        <f t="shared" si="4"/>
        <v>3.7939482169080378E-2</v>
      </c>
      <c r="P56" s="180">
        <f t="shared" si="4"/>
        <v>5.4168827268067758E-2</v>
      </c>
      <c r="R56" s="289" t="s">
        <v>41</v>
      </c>
      <c r="S56" s="56">
        <f>SUM(S17,S18)</f>
        <v>91.999126711839423</v>
      </c>
      <c r="T56" s="56">
        <f t="shared" ref="T56:AC56" si="5">SUM(T17,T18)</f>
        <v>39.357328587284684</v>
      </c>
      <c r="U56" s="56">
        <f t="shared" si="5"/>
        <v>43.177792529770535</v>
      </c>
      <c r="V56" s="56">
        <f t="shared" si="5"/>
        <v>0.57478280225147871</v>
      </c>
      <c r="W56" s="56">
        <f t="shared" si="5"/>
        <v>5.9633182563258407</v>
      </c>
      <c r="X56" s="56">
        <f t="shared" si="5"/>
        <v>103.28680934104715</v>
      </c>
      <c r="Y56" s="56">
        <f t="shared" si="5"/>
        <v>70.852265580570872</v>
      </c>
      <c r="Z56" s="56">
        <f t="shared" si="5"/>
        <v>62.759541341859709</v>
      </c>
      <c r="AA56" s="56">
        <f t="shared" si="5"/>
        <v>68.285879256126947</v>
      </c>
      <c r="AB56" s="56">
        <f t="shared" si="5"/>
        <v>37.939482169080378</v>
      </c>
      <c r="AC56" s="56">
        <f t="shared" si="5"/>
        <v>54.168827268067751</v>
      </c>
    </row>
    <row r="57" spans="5:29">
      <c r="E57" s="289" t="s">
        <v>65</v>
      </c>
      <c r="F57" s="180">
        <f>F19</f>
        <v>3.4955456067069693E-2</v>
      </c>
      <c r="G57" s="180">
        <f t="shared" ref="G57:P57" si="6">G19</f>
        <v>2.4906966536524178E-2</v>
      </c>
      <c r="H57" s="180">
        <f t="shared" si="6"/>
        <v>3.2660612915872691E-4</v>
      </c>
      <c r="I57" s="180">
        <f t="shared" si="6"/>
        <v>1.0479135622026184E-3</v>
      </c>
      <c r="J57" s="180">
        <f t="shared" si="6"/>
        <v>2.3350585893014701E-3</v>
      </c>
      <c r="K57" s="180">
        <f t="shared" si="6"/>
        <v>8.7382079692133699E-2</v>
      </c>
      <c r="L57" s="180">
        <f t="shared" si="6"/>
        <v>8.3597815276839932E-2</v>
      </c>
      <c r="M57" s="180">
        <f t="shared" si="6"/>
        <v>4.085041442578189E-2</v>
      </c>
      <c r="N57" s="180">
        <f t="shared" si="6"/>
        <v>6.2007385964082701E-2</v>
      </c>
      <c r="O57" s="180">
        <f t="shared" si="6"/>
        <v>2.2679577031480044E-2</v>
      </c>
      <c r="P57" s="180">
        <f t="shared" si="6"/>
        <v>3.1529182806611288E-2</v>
      </c>
      <c r="R57" s="289" t="s">
        <v>65</v>
      </c>
      <c r="S57" s="56">
        <f>S19</f>
        <v>34.95545606706969</v>
      </c>
      <c r="T57" s="56">
        <f t="shared" ref="T57:AC57" si="7">T19</f>
        <v>24.906966536524177</v>
      </c>
      <c r="U57" s="56">
        <f t="shared" si="7"/>
        <v>0.32660612915872689</v>
      </c>
      <c r="V57" s="56">
        <f t="shared" si="7"/>
        <v>1.0479135622026183</v>
      </c>
      <c r="W57" s="56">
        <f t="shared" si="7"/>
        <v>2.3350585893014699</v>
      </c>
      <c r="X57" s="56">
        <f t="shared" si="7"/>
        <v>87.382079692133701</v>
      </c>
      <c r="Y57" s="56">
        <f t="shared" si="7"/>
        <v>83.597815276839938</v>
      </c>
      <c r="Z57" s="56">
        <f t="shared" si="7"/>
        <v>40.850414425781892</v>
      </c>
      <c r="AA57" s="56">
        <f t="shared" si="7"/>
        <v>62.007385964082701</v>
      </c>
      <c r="AB57" s="56">
        <f t="shared" si="7"/>
        <v>22.679577031480044</v>
      </c>
      <c r="AC57" s="56">
        <f t="shared" si="7"/>
        <v>31.529182806611288</v>
      </c>
    </row>
    <row r="58" spans="5:29" ht="15">
      <c r="E58" s="287" t="s">
        <v>154</v>
      </c>
      <c r="R58" s="287" t="s">
        <v>154</v>
      </c>
      <c r="S58" s="56"/>
      <c r="T58" s="56"/>
      <c r="U58" s="56"/>
      <c r="V58" s="56"/>
      <c r="W58" s="56"/>
      <c r="X58" s="56"/>
      <c r="Y58" s="56"/>
      <c r="Z58" s="56"/>
      <c r="AA58" s="56"/>
      <c r="AB58" s="56"/>
      <c r="AC58" s="56"/>
    </row>
    <row r="59" spans="5:29">
      <c r="E59" s="289" t="s">
        <v>41</v>
      </c>
      <c r="F59" s="180">
        <f>SUM(F22:F25,F30)</f>
        <v>7.4773027726241872E-5</v>
      </c>
      <c r="G59" s="180">
        <f t="shared" ref="G59:P59" si="8">SUM(G22:G25,G30)</f>
        <v>5.7736292606252362E-2</v>
      </c>
      <c r="H59" s="180">
        <f t="shared" si="8"/>
        <v>0</v>
      </c>
      <c r="I59" s="180">
        <f t="shared" si="8"/>
        <v>2.5994128967375793E-4</v>
      </c>
      <c r="J59" s="180">
        <f t="shared" si="8"/>
        <v>7.1304420081417803E-4</v>
      </c>
      <c r="K59" s="180">
        <f t="shared" si="8"/>
        <v>3.1903948821403682E-3</v>
      </c>
      <c r="L59" s="180">
        <f t="shared" si="8"/>
        <v>0</v>
      </c>
      <c r="M59" s="180">
        <f t="shared" si="8"/>
        <v>2.4846755331075663E-3</v>
      </c>
      <c r="N59" s="180">
        <f t="shared" si="8"/>
        <v>7.6618895469586163E-3</v>
      </c>
      <c r="O59" s="180">
        <f t="shared" si="8"/>
        <v>0</v>
      </c>
      <c r="P59" s="180">
        <f t="shared" si="8"/>
        <v>1.1440928520907712E-2</v>
      </c>
      <c r="R59" s="289" t="s">
        <v>41</v>
      </c>
      <c r="S59" s="56">
        <f>SUM(S22:S25,S30)</f>
        <v>7.4773027726241878E-2</v>
      </c>
      <c r="T59" s="56">
        <f t="shared" ref="T59:AC59" si="9">SUM(T22:T25,T30)</f>
        <v>57.736292606252377</v>
      </c>
      <c r="U59" s="56">
        <f t="shared" si="9"/>
        <v>0</v>
      </c>
      <c r="V59" s="56">
        <f t="shared" si="9"/>
        <v>0.25994128967375796</v>
      </c>
      <c r="W59" s="56">
        <f t="shared" si="9"/>
        <v>0.71304420081417808</v>
      </c>
      <c r="X59" s="56">
        <f t="shared" si="9"/>
        <v>3.1903948821403683</v>
      </c>
      <c r="Y59" s="56">
        <f t="shared" si="9"/>
        <v>0</v>
      </c>
      <c r="Z59" s="56">
        <f t="shared" si="9"/>
        <v>2.4846755331075663</v>
      </c>
      <c r="AA59" s="56">
        <f t="shared" si="9"/>
        <v>7.6618895469586166</v>
      </c>
      <c r="AB59" s="56">
        <f t="shared" si="9"/>
        <v>0</v>
      </c>
      <c r="AC59" s="56">
        <f t="shared" si="9"/>
        <v>11.440928520907715</v>
      </c>
    </row>
    <row r="60" spans="5:29">
      <c r="E60" s="289" t="s">
        <v>65</v>
      </c>
      <c r="F60" s="180">
        <f>F27</f>
        <v>6.3633748064046282E-4</v>
      </c>
      <c r="G60" s="180">
        <f t="shared" ref="G60:P60" si="10">G27</f>
        <v>2.3751498007103102E-2</v>
      </c>
      <c r="H60" s="180">
        <f t="shared" si="10"/>
        <v>3.0238655641493194E-3</v>
      </c>
      <c r="I60" s="180">
        <f t="shared" si="10"/>
        <v>0</v>
      </c>
      <c r="J60" s="180">
        <f t="shared" si="10"/>
        <v>9.7353820168111449E-2</v>
      </c>
      <c r="K60" s="180">
        <f t="shared" si="10"/>
        <v>8.5695785349404308E-2</v>
      </c>
      <c r="L60" s="180">
        <f t="shared" si="10"/>
        <v>1.0564846854501578E-2</v>
      </c>
      <c r="M60" s="180">
        <f t="shared" si="10"/>
        <v>4.3270185807515729E-3</v>
      </c>
      <c r="N60" s="180">
        <f t="shared" si="10"/>
        <v>4.627945405546241E-2</v>
      </c>
      <c r="O60" s="180">
        <f t="shared" si="10"/>
        <v>1.6631700402182836E-3</v>
      </c>
      <c r="P60" s="180">
        <f t="shared" si="10"/>
        <v>1.5322949891349469E-2</v>
      </c>
      <c r="R60" s="289" t="s">
        <v>65</v>
      </c>
      <c r="S60" s="56">
        <f>S27</f>
        <v>0.6363374806404628</v>
      </c>
      <c r="T60" s="56">
        <f t="shared" ref="T60:AC60" si="11">T27</f>
        <v>23.751498007103102</v>
      </c>
      <c r="U60" s="56">
        <f t="shared" si="11"/>
        <v>3.0238655641493195</v>
      </c>
      <c r="V60" s="56">
        <f t="shared" si="11"/>
        <v>0</v>
      </c>
      <c r="W60" s="56">
        <f t="shared" si="11"/>
        <v>97.353820168111454</v>
      </c>
      <c r="X60" s="56">
        <f t="shared" si="11"/>
        <v>85.695785349404304</v>
      </c>
      <c r="Y60" s="56">
        <f t="shared" si="11"/>
        <v>10.564846854501578</v>
      </c>
      <c r="Z60" s="56">
        <f t="shared" si="11"/>
        <v>4.3270185807515729</v>
      </c>
      <c r="AA60" s="56">
        <f t="shared" si="11"/>
        <v>46.279454055462409</v>
      </c>
      <c r="AB60" s="56">
        <f t="shared" si="11"/>
        <v>1.6631700402182836</v>
      </c>
      <c r="AC60" s="56">
        <f t="shared" si="11"/>
        <v>15.322949891349468</v>
      </c>
    </row>
    <row r="61" spans="5:29" ht="15">
      <c r="E61" s="287" t="s">
        <v>155</v>
      </c>
      <c r="R61" s="287" t="s">
        <v>155</v>
      </c>
      <c r="S61" s="56"/>
      <c r="T61" s="56"/>
      <c r="U61" s="56"/>
      <c r="V61" s="56"/>
      <c r="W61" s="56"/>
      <c r="X61" s="56"/>
      <c r="Y61" s="56"/>
      <c r="Z61" s="56"/>
      <c r="AA61" s="56"/>
      <c r="AB61" s="56"/>
      <c r="AC61" s="56"/>
    </row>
    <row r="62" spans="5:29">
      <c r="E62" s="289" t="s">
        <v>156</v>
      </c>
      <c r="F62" s="180">
        <f>SUM(F32:F34)</f>
        <v>0</v>
      </c>
      <c r="G62" s="180">
        <f t="shared" ref="G62:P62" si="12">SUM(G32:G34)</f>
        <v>0.21982115566509014</v>
      </c>
      <c r="H62" s="180">
        <f t="shared" si="12"/>
        <v>9.5121809513183345E-2</v>
      </c>
      <c r="I62" s="180">
        <f t="shared" si="12"/>
        <v>0.16667190014639516</v>
      </c>
      <c r="J62" s="180">
        <f t="shared" si="12"/>
        <v>0.12379075782205014</v>
      </c>
      <c r="K62" s="180">
        <f t="shared" si="12"/>
        <v>0</v>
      </c>
      <c r="L62" s="180">
        <f t="shared" si="12"/>
        <v>1.317791803589066E-3</v>
      </c>
      <c r="M62" s="180">
        <f t="shared" si="12"/>
        <v>1.8290842298498808E-3</v>
      </c>
      <c r="N62" s="180">
        <f t="shared" si="12"/>
        <v>6.1290708289737462E-2</v>
      </c>
      <c r="O62" s="180">
        <f t="shared" si="12"/>
        <v>6.5762025365996721E-2</v>
      </c>
      <c r="P62" s="180">
        <f t="shared" si="12"/>
        <v>8.4430512907665414E-2</v>
      </c>
      <c r="R62" s="289" t="s">
        <v>156</v>
      </c>
      <c r="S62" s="56">
        <f>SUM(S32:S34)</f>
        <v>0</v>
      </c>
      <c r="T62" s="56">
        <f t="shared" ref="T62:AC62" si="13">SUM(T32:T34)</f>
        <v>219.82115566509015</v>
      </c>
      <c r="U62" s="56">
        <f t="shared" si="13"/>
        <v>95.121809513183337</v>
      </c>
      <c r="V62" s="56">
        <f t="shared" si="13"/>
        <v>166.67190014639516</v>
      </c>
      <c r="W62" s="56">
        <f t="shared" si="13"/>
        <v>123.79075782205014</v>
      </c>
      <c r="X62" s="56">
        <f t="shared" si="13"/>
        <v>0</v>
      </c>
      <c r="Y62" s="56">
        <f t="shared" si="13"/>
        <v>1.3177918035890659</v>
      </c>
      <c r="Z62" s="56">
        <f t="shared" si="13"/>
        <v>1.8290842298498808</v>
      </c>
      <c r="AA62" s="56">
        <f t="shared" si="13"/>
        <v>61.290708289737466</v>
      </c>
      <c r="AB62" s="56">
        <f t="shared" si="13"/>
        <v>65.76202536599672</v>
      </c>
      <c r="AC62" s="56">
        <f t="shared" si="13"/>
        <v>84.430512907665417</v>
      </c>
    </row>
    <row r="63" spans="5:29">
      <c r="E63" s="289" t="s">
        <v>33</v>
      </c>
      <c r="F63" s="180">
        <f>F35</f>
        <v>7.7040254677556456E-3</v>
      </c>
      <c r="G63" s="180">
        <f t="shared" ref="G63:P63" si="14">G35</f>
        <v>7.9716288944154792E-2</v>
      </c>
      <c r="H63" s="180">
        <f t="shared" si="14"/>
        <v>2.5332645425925619E-2</v>
      </c>
      <c r="I63" s="180">
        <f t="shared" si="14"/>
        <v>6.6608722060574319E-2</v>
      </c>
      <c r="J63" s="180">
        <f t="shared" si="14"/>
        <v>0</v>
      </c>
      <c r="K63" s="180">
        <f t="shared" si="14"/>
        <v>0</v>
      </c>
      <c r="L63" s="180">
        <f t="shared" si="14"/>
        <v>0</v>
      </c>
      <c r="M63" s="180">
        <f t="shared" si="14"/>
        <v>0</v>
      </c>
      <c r="N63" s="180">
        <f t="shared" si="14"/>
        <v>9.5303527346950412E-2</v>
      </c>
      <c r="O63" s="180">
        <f t="shared" si="14"/>
        <v>2.0664699079411406E-2</v>
      </c>
      <c r="P63" s="180">
        <f t="shared" si="14"/>
        <v>4.0759209482898219E-2</v>
      </c>
      <c r="R63" s="289" t="s">
        <v>33</v>
      </c>
      <c r="S63" s="56">
        <f>S35</f>
        <v>7.7040254677556455</v>
      </c>
      <c r="T63" s="56">
        <f t="shared" ref="T63:AC63" si="15">T35</f>
        <v>79.716288944154797</v>
      </c>
      <c r="U63" s="56">
        <f t="shared" si="15"/>
        <v>25.33264542592562</v>
      </c>
      <c r="V63" s="56">
        <f t="shared" si="15"/>
        <v>66.608722060574323</v>
      </c>
      <c r="W63" s="56">
        <f t="shared" si="15"/>
        <v>0</v>
      </c>
      <c r="X63" s="56">
        <f t="shared" si="15"/>
        <v>0</v>
      </c>
      <c r="Y63" s="56">
        <f t="shared" si="15"/>
        <v>0</v>
      </c>
      <c r="Z63" s="56">
        <f t="shared" si="15"/>
        <v>0</v>
      </c>
      <c r="AA63" s="56">
        <f t="shared" si="15"/>
        <v>95.303527346950418</v>
      </c>
      <c r="AB63" s="56">
        <f t="shared" si="15"/>
        <v>20.664699079411406</v>
      </c>
      <c r="AC63" s="56">
        <f t="shared" si="15"/>
        <v>40.759209482898221</v>
      </c>
    </row>
    <row r="64" spans="5:29" ht="15">
      <c r="E64" s="287" t="s">
        <v>9</v>
      </c>
      <c r="R64" s="287" t="s">
        <v>9</v>
      </c>
      <c r="S64" s="56"/>
      <c r="T64" s="56"/>
      <c r="U64" s="56"/>
      <c r="V64" s="56"/>
      <c r="W64" s="56"/>
      <c r="X64" s="56"/>
      <c r="Y64" s="56"/>
      <c r="Z64" s="56"/>
      <c r="AA64" s="56"/>
      <c r="AB64" s="56"/>
      <c r="AC64" s="56"/>
    </row>
    <row r="65" spans="2:29">
      <c r="E65" s="289" t="s">
        <v>41</v>
      </c>
      <c r="F65" s="180">
        <f>SUM(F38,F43,F42,F39)</f>
        <v>4.5261559479970064E-2</v>
      </c>
      <c r="G65" s="180">
        <f t="shared" ref="G65:P65" si="16">SUM(G38,G43,G42,G39)</f>
        <v>9.3310478983136096E-3</v>
      </c>
      <c r="H65" s="180">
        <f t="shared" si="16"/>
        <v>5.020575060311365E-2</v>
      </c>
      <c r="I65" s="180">
        <f t="shared" si="16"/>
        <v>2.1050583670292042E-2</v>
      </c>
      <c r="J65" s="180">
        <f t="shared" si="16"/>
        <v>0.1577137133895091</v>
      </c>
      <c r="K65" s="180">
        <f t="shared" si="16"/>
        <v>7.6925515866923741E-2</v>
      </c>
      <c r="L65" s="180">
        <f t="shared" si="16"/>
        <v>0.38895063631213583</v>
      </c>
      <c r="M65" s="180">
        <f t="shared" si="16"/>
        <v>0.19491468973491499</v>
      </c>
      <c r="N65" s="180">
        <f t="shared" si="16"/>
        <v>6.5068616865990248E-2</v>
      </c>
      <c r="O65" s="180">
        <f t="shared" si="16"/>
        <v>0.13751915627031558</v>
      </c>
      <c r="P65" s="180">
        <f t="shared" si="16"/>
        <v>7.9852126918154936E-2</v>
      </c>
      <c r="R65" s="289" t="s">
        <v>41</v>
      </c>
      <c r="S65" s="56">
        <f>SUM(S38,S43,S42,S39)</f>
        <v>45.261559479970067</v>
      </c>
      <c r="T65" s="56">
        <f t="shared" ref="T65:AC65" si="17">SUM(T38,T43,T42,T39)</f>
        <v>9.33104789831361</v>
      </c>
      <c r="U65" s="56">
        <f t="shared" si="17"/>
        <v>50.205750603113643</v>
      </c>
      <c r="V65" s="56">
        <f t="shared" si="17"/>
        <v>21.050583670292042</v>
      </c>
      <c r="W65" s="56">
        <f t="shared" si="17"/>
        <v>157.71371338950911</v>
      </c>
      <c r="X65" s="56">
        <f t="shared" si="17"/>
        <v>76.925515866923746</v>
      </c>
      <c r="Y65" s="56">
        <f t="shared" si="17"/>
        <v>388.95063631213577</v>
      </c>
      <c r="Z65" s="56">
        <f t="shared" si="17"/>
        <v>194.91468973491499</v>
      </c>
      <c r="AA65" s="56">
        <f t="shared" si="17"/>
        <v>65.068616865990236</v>
      </c>
      <c r="AB65" s="56">
        <f t="shared" si="17"/>
        <v>137.51915627031556</v>
      </c>
      <c r="AC65" s="56">
        <f t="shared" si="17"/>
        <v>79.852126918154937</v>
      </c>
    </row>
    <row r="66" spans="2:29">
      <c r="E66" s="289" t="s">
        <v>65</v>
      </c>
      <c r="F66" s="180">
        <f>F40</f>
        <v>3.033999631757673E-2</v>
      </c>
      <c r="G66" s="180">
        <f t="shared" ref="G66:P66" si="18">G40</f>
        <v>1.2591935803653339E-2</v>
      </c>
      <c r="H66" s="180">
        <f t="shared" si="18"/>
        <v>2.2415082116290268E-2</v>
      </c>
      <c r="I66" s="180">
        <f t="shared" si="18"/>
        <v>2.0907814820126266E-2</v>
      </c>
      <c r="J66" s="180">
        <f t="shared" si="18"/>
        <v>4.1358370360172404E-2</v>
      </c>
      <c r="K66" s="180">
        <f t="shared" si="18"/>
        <v>0.44891369707737799</v>
      </c>
      <c r="L66" s="180">
        <f t="shared" si="18"/>
        <v>0.17002104118778097</v>
      </c>
      <c r="M66" s="180">
        <f t="shared" si="18"/>
        <v>0.39514140163984302</v>
      </c>
      <c r="N66" s="180">
        <f t="shared" si="18"/>
        <v>0.11506017146805893</v>
      </c>
      <c r="O66" s="180">
        <f t="shared" si="18"/>
        <v>1.2732143813074082E-2</v>
      </c>
      <c r="P66" s="180">
        <f t="shared" si="18"/>
        <v>6.5161495064104735E-2</v>
      </c>
      <c r="R66" s="289" t="s">
        <v>65</v>
      </c>
      <c r="S66" s="56">
        <f>S40</f>
        <v>30.33999631757673</v>
      </c>
      <c r="T66" s="56">
        <f t="shared" ref="T66:AC66" si="19">T40</f>
        <v>12.591935803653339</v>
      </c>
      <c r="U66" s="56">
        <f t="shared" si="19"/>
        <v>22.415082116290268</v>
      </c>
      <c r="V66" s="56">
        <f t="shared" si="19"/>
        <v>20.907814820126266</v>
      </c>
      <c r="W66" s="56">
        <f t="shared" si="19"/>
        <v>41.358370360172401</v>
      </c>
      <c r="X66" s="56">
        <f t="shared" si="19"/>
        <v>448.913697077378</v>
      </c>
      <c r="Y66" s="56">
        <f t="shared" si="19"/>
        <v>170.02104118778098</v>
      </c>
      <c r="Z66" s="56">
        <f t="shared" si="19"/>
        <v>395.14140163984302</v>
      </c>
      <c r="AA66" s="56">
        <f t="shared" si="19"/>
        <v>115.06017146805893</v>
      </c>
      <c r="AB66" s="56">
        <f t="shared" si="19"/>
        <v>12.732143813074082</v>
      </c>
      <c r="AC66" s="56">
        <f t="shared" si="19"/>
        <v>65.161495064104741</v>
      </c>
    </row>
    <row r="69" spans="2:29">
      <c r="E69" s="309" t="s">
        <v>423</v>
      </c>
      <c r="F69" s="309"/>
      <c r="G69" s="309"/>
      <c r="H69" s="309"/>
      <c r="I69" s="309"/>
      <c r="J69" s="309"/>
      <c r="K69" s="309"/>
      <c r="L69" s="309"/>
      <c r="M69" s="309"/>
      <c r="N69" s="309"/>
      <c r="O69" s="309"/>
      <c r="P69" s="309"/>
    </row>
    <row r="70" spans="2:29">
      <c r="E70" s="289" t="s">
        <v>372</v>
      </c>
      <c r="F70" s="27">
        <f>1-[3]Results_Com!$AH$269</f>
        <v>0.98462593962173417</v>
      </c>
    </row>
    <row r="71" spans="2:29">
      <c r="E71" t="s">
        <v>422</v>
      </c>
      <c r="F71" s="87">
        <v>0.9</v>
      </c>
      <c r="G71" s="87">
        <v>1</v>
      </c>
      <c r="H71" s="87">
        <v>0.9</v>
      </c>
      <c r="I71" s="87">
        <v>0.9</v>
      </c>
      <c r="J71" s="87">
        <v>1</v>
      </c>
      <c r="K71">
        <v>1</v>
      </c>
      <c r="L71">
        <v>1</v>
      </c>
      <c r="M71">
        <v>1</v>
      </c>
      <c r="N71">
        <v>1</v>
      </c>
      <c r="O71">
        <v>1</v>
      </c>
      <c r="P71" s="87">
        <f>SUMPRODUCT(F71:O71,F9:O9)/SUM(F9:O9)</f>
        <v>0.95736004996853075</v>
      </c>
    </row>
    <row r="72" spans="2:29">
      <c r="E72" s="289" t="s">
        <v>371</v>
      </c>
      <c r="F72" s="27">
        <f>1-[3]Results_Com!$AH$273</f>
        <v>0.95515102065796975</v>
      </c>
      <c r="G72" s="87"/>
      <c r="H72" s="87"/>
      <c r="I72" s="87"/>
      <c r="J72" s="87"/>
      <c r="P72" s="87"/>
    </row>
    <row r="73" spans="2:29" ht="15">
      <c r="E73" s="280" t="s">
        <v>350</v>
      </c>
    </row>
    <row r="74" spans="2:29" ht="39">
      <c r="B74" s="315" t="s">
        <v>381</v>
      </c>
      <c r="C74" s="315" t="s">
        <v>380</v>
      </c>
      <c r="D74" s="316" t="s">
        <v>400</v>
      </c>
      <c r="E74" s="311" t="s">
        <v>59</v>
      </c>
      <c r="F74" s="311" t="s">
        <v>31</v>
      </c>
      <c r="G74" s="311" t="s">
        <v>72</v>
      </c>
      <c r="H74" s="311" t="s">
        <v>73</v>
      </c>
      <c r="I74" s="311" t="s">
        <v>16</v>
      </c>
      <c r="J74" s="311" t="s">
        <v>28</v>
      </c>
      <c r="K74" s="311" t="s">
        <v>14</v>
      </c>
      <c r="L74" s="311" t="s">
        <v>13</v>
      </c>
      <c r="M74" s="311" t="s">
        <v>158</v>
      </c>
      <c r="N74" s="311" t="s">
        <v>10</v>
      </c>
      <c r="O74" s="311" t="s">
        <v>9</v>
      </c>
      <c r="P74" s="311" t="s">
        <v>62</v>
      </c>
      <c r="R74" s="326"/>
    </row>
    <row r="75" spans="2:29" ht="15">
      <c r="B75" s="153" t="s">
        <v>382</v>
      </c>
      <c r="C75" s="153"/>
      <c r="D75" s="314"/>
      <c r="E75" s="287" t="s">
        <v>156</v>
      </c>
    </row>
    <row r="76" spans="2:29">
      <c r="B76" s="153" t="s">
        <v>382</v>
      </c>
      <c r="C76" s="153" t="s">
        <v>388</v>
      </c>
      <c r="D76" s="317" t="str">
        <f>CONCATENATE(B76,"_",C76)</f>
        <v>LF_LF2018</v>
      </c>
      <c r="E76" s="289" t="s">
        <v>156</v>
      </c>
      <c r="F76" s="75">
        <f>F54*$F$70*F$71</f>
        <v>0.5843510866356374</v>
      </c>
      <c r="G76" s="75">
        <f t="shared" ref="G76:P76" si="20">G54*$F$70*G$71</f>
        <v>0.68550003841467422</v>
      </c>
      <c r="H76" s="75">
        <f t="shared" si="20"/>
        <v>0.65371201430320069</v>
      </c>
      <c r="I76" s="75">
        <f t="shared" si="20"/>
        <v>0.28934426703725646</v>
      </c>
      <c r="J76" s="75">
        <f t="shared" si="20"/>
        <v>0.66845399976345876</v>
      </c>
      <c r="K76" s="75">
        <f t="shared" si="20"/>
        <v>0.3799552076152215</v>
      </c>
      <c r="L76" s="75">
        <f t="shared" si="20"/>
        <v>0.19016771552500156</v>
      </c>
      <c r="M76" s="75">
        <f t="shared" si="20"/>
        <v>0.27639430298277484</v>
      </c>
      <c r="N76" s="75">
        <f t="shared" si="20"/>
        <v>0.47088839982984171</v>
      </c>
      <c r="O76" s="75">
        <f t="shared" si="20"/>
        <v>0.57525322985761795</v>
      </c>
      <c r="P76" s="75">
        <f t="shared" si="20"/>
        <v>0.50994094126691847</v>
      </c>
    </row>
    <row r="77" spans="2:29" ht="15">
      <c r="B77" s="153" t="s">
        <v>383</v>
      </c>
      <c r="C77" s="153"/>
      <c r="D77" s="317"/>
      <c r="E77" s="287" t="s">
        <v>157</v>
      </c>
    </row>
    <row r="78" spans="2:29">
      <c r="B78" s="153" t="s">
        <v>383</v>
      </c>
      <c r="C78" s="153" t="s">
        <v>41</v>
      </c>
      <c r="D78" s="317" t="str">
        <f t="shared" ref="D78:D88" si="21">CONCATENATE(B78,"_",C78)</f>
        <v>CAN_CFL</v>
      </c>
      <c r="E78" s="289" t="s">
        <v>41</v>
      </c>
      <c r="F78" s="180">
        <f>F56*F$71</f>
        <v>8.2799214040655475E-2</v>
      </c>
      <c r="G78" s="180">
        <f t="shared" ref="G78:P78" si="22">G56*G$71</f>
        <v>3.9357328587284683E-2</v>
      </c>
      <c r="H78" s="180">
        <f t="shared" si="22"/>
        <v>3.8860013276793483E-2</v>
      </c>
      <c r="I78" s="180">
        <f t="shared" si="22"/>
        <v>5.1730452202633081E-4</v>
      </c>
      <c r="J78" s="180">
        <f t="shared" si="22"/>
        <v>5.9633182563258403E-3</v>
      </c>
      <c r="K78" s="180">
        <f t="shared" si="22"/>
        <v>0.10328680934104714</v>
      </c>
      <c r="L78" s="180">
        <f t="shared" si="22"/>
        <v>7.0852265580570881E-2</v>
      </c>
      <c r="M78" s="180">
        <f t="shared" si="22"/>
        <v>6.2759541341859709E-2</v>
      </c>
      <c r="N78" s="180">
        <f t="shared" si="22"/>
        <v>6.8285879256126947E-2</v>
      </c>
      <c r="O78" s="180">
        <f t="shared" si="22"/>
        <v>3.7939482169080378E-2</v>
      </c>
      <c r="P78" s="180">
        <f t="shared" si="22"/>
        <v>5.1859071180094057E-2</v>
      </c>
    </row>
    <row r="79" spans="2:29">
      <c r="B79" s="153" t="s">
        <v>383</v>
      </c>
      <c r="C79" s="153" t="s">
        <v>389</v>
      </c>
      <c r="D79" s="317" t="str">
        <f t="shared" si="21"/>
        <v>CAN_INC_HAL</v>
      </c>
      <c r="E79" s="289" t="s">
        <v>65</v>
      </c>
      <c r="F79" s="180">
        <f t="shared" ref="F79:P79" si="23">F57*$F$72*F$71</f>
        <v>3.0048965586023796E-2</v>
      </c>
      <c r="G79" s="180">
        <f t="shared" si="23"/>
        <v>2.3789914508854967E-2</v>
      </c>
      <c r="H79" s="180">
        <f t="shared" si="23"/>
        <v>2.8076235985719601E-4</v>
      </c>
      <c r="I79" s="180">
        <f t="shared" si="23"/>
        <v>9.0082413764924383E-4</v>
      </c>
      <c r="J79" s="180">
        <f t="shared" si="23"/>
        <v>2.2303335948674584E-3</v>
      </c>
      <c r="K79" s="180">
        <f t="shared" si="23"/>
        <v>8.3463082605157557E-2</v>
      </c>
      <c r="L79" s="180">
        <f t="shared" si="23"/>
        <v>7.984853858645008E-2</v>
      </c>
      <c r="M79" s="180">
        <f t="shared" si="23"/>
        <v>3.9018315033086622E-2</v>
      </c>
      <c r="N79" s="180">
        <f t="shared" si="23"/>
        <v>5.922641799192626E-2</v>
      </c>
      <c r="O79" s="180">
        <f t="shared" si="23"/>
        <v>2.1662421149709211E-2</v>
      </c>
      <c r="P79" s="180">
        <f t="shared" si="23"/>
        <v>2.883102345132051E-2</v>
      </c>
    </row>
    <row r="80" spans="2:29" ht="15">
      <c r="B80" s="153" t="s">
        <v>385</v>
      </c>
      <c r="C80" s="153"/>
      <c r="D80" s="317"/>
      <c r="E80" s="287" t="s">
        <v>154</v>
      </c>
    </row>
    <row r="81" spans="2:27">
      <c r="B81" s="153" t="s">
        <v>385</v>
      </c>
      <c r="C81" s="153" t="s">
        <v>41</v>
      </c>
      <c r="D81" s="317" t="str">
        <f t="shared" si="21"/>
        <v>DISP_CFL</v>
      </c>
      <c r="E81" s="289" t="s">
        <v>41</v>
      </c>
      <c r="F81" s="180">
        <f>F56*F$71</f>
        <v>8.2799214040655475E-2</v>
      </c>
      <c r="G81" s="180">
        <f t="shared" ref="G81:P81" si="24">G56*G$71</f>
        <v>3.9357328587284683E-2</v>
      </c>
      <c r="H81" s="180">
        <f t="shared" si="24"/>
        <v>3.8860013276793483E-2</v>
      </c>
      <c r="I81" s="180">
        <f t="shared" si="24"/>
        <v>5.1730452202633081E-4</v>
      </c>
      <c r="J81" s="180">
        <f t="shared" si="24"/>
        <v>5.9633182563258403E-3</v>
      </c>
      <c r="K81" s="180">
        <f t="shared" si="24"/>
        <v>0.10328680934104714</v>
      </c>
      <c r="L81" s="180">
        <f t="shared" si="24"/>
        <v>7.0852265580570881E-2</v>
      </c>
      <c r="M81" s="180">
        <f t="shared" si="24"/>
        <v>6.2759541341859709E-2</v>
      </c>
      <c r="N81" s="180">
        <f t="shared" si="24"/>
        <v>6.8285879256126947E-2</v>
      </c>
      <c r="O81" s="180">
        <f t="shared" si="24"/>
        <v>3.7939482169080378E-2</v>
      </c>
      <c r="P81" s="180">
        <f t="shared" si="24"/>
        <v>5.1859071180094057E-2</v>
      </c>
    </row>
    <row r="82" spans="2:27">
      <c r="B82" s="153" t="s">
        <v>385</v>
      </c>
      <c r="C82" s="153" t="s">
        <v>389</v>
      </c>
      <c r="D82" s="317" t="str">
        <f t="shared" si="21"/>
        <v>DISP_INC_HAL</v>
      </c>
      <c r="E82" s="289" t="s">
        <v>65</v>
      </c>
      <c r="F82" s="180">
        <f t="shared" ref="F82:P82" si="25">F60*$F$72*F$71</f>
        <v>5.4701855470499323E-4</v>
      </c>
      <c r="G82" s="180">
        <f t="shared" si="25"/>
        <v>2.2686267563640262E-2</v>
      </c>
      <c r="H82" s="180">
        <f t="shared" si="25"/>
        <v>2.5994234519367389E-3</v>
      </c>
      <c r="I82" s="180">
        <f t="shared" si="25"/>
        <v>0</v>
      </c>
      <c r="J82" s="180">
        <f t="shared" si="25"/>
        <v>9.2987600698524089E-2</v>
      </c>
      <c r="K82" s="180">
        <f t="shared" si="25"/>
        <v>8.1852416842569817E-2</v>
      </c>
      <c r="L82" s="180">
        <f t="shared" si="25"/>
        <v>1.0091024256172323E-2</v>
      </c>
      <c r="M82" s="180">
        <f t="shared" si="25"/>
        <v>4.132956213810865E-3</v>
      </c>
      <c r="N82" s="180">
        <f t="shared" si="25"/>
        <v>4.4203867776568539E-2</v>
      </c>
      <c r="O82" s="180">
        <f t="shared" si="25"/>
        <v>1.5885785614422501E-3</v>
      </c>
      <c r="P82" s="180">
        <f t="shared" si="25"/>
        <v>1.401166437996834E-2</v>
      </c>
    </row>
    <row r="83" spans="2:27" ht="15">
      <c r="B83" s="153" t="s">
        <v>386</v>
      </c>
      <c r="C83" s="153"/>
      <c r="D83" s="317"/>
      <c r="E83" s="287" t="s">
        <v>155</v>
      </c>
    </row>
    <row r="84" spans="2:27">
      <c r="B84" s="153" t="s">
        <v>386</v>
      </c>
      <c r="C84" s="153" t="s">
        <v>388</v>
      </c>
      <c r="D84" s="317" t="str">
        <f t="shared" si="21"/>
        <v>HIGHBAY_LF2018</v>
      </c>
      <c r="E84" s="289" t="s">
        <v>156</v>
      </c>
      <c r="F84" s="180">
        <f>F62*$F$70</f>
        <v>0</v>
      </c>
      <c r="G84" s="180">
        <f t="shared" ref="G84:P84" si="26">G62*$F$70</f>
        <v>0.21644161194547487</v>
      </c>
      <c r="H84" s="180">
        <f t="shared" si="26"/>
        <v>9.3659401070437756E-2</v>
      </c>
      <c r="I84" s="180">
        <f t="shared" si="26"/>
        <v>0.16410947629018419</v>
      </c>
      <c r="J84" s="180">
        <f t="shared" si="26"/>
        <v>0.12188759123702265</v>
      </c>
      <c r="K84" s="180">
        <f t="shared" si="26"/>
        <v>0</v>
      </c>
      <c r="L84" s="180">
        <f t="shared" si="26"/>
        <v>1.2975319928347038E-3</v>
      </c>
      <c r="M84" s="180">
        <f t="shared" si="26"/>
        <v>1.8009637784632349E-3</v>
      </c>
      <c r="N84" s="180">
        <f t="shared" si="26"/>
        <v>6.0348421239864364E-2</v>
      </c>
      <c r="O84" s="180">
        <f t="shared" si="26"/>
        <v>6.4750996017422832E-2</v>
      </c>
      <c r="P84" s="180">
        <f t="shared" si="26"/>
        <v>8.3132473104455012E-2</v>
      </c>
    </row>
    <row r="85" spans="2:27">
      <c r="B85" s="153" t="s">
        <v>386</v>
      </c>
      <c r="C85" s="153" t="s">
        <v>33</v>
      </c>
      <c r="D85" s="317" t="str">
        <f t="shared" si="21"/>
        <v>HIGHBAY_HID</v>
      </c>
      <c r="E85" s="289" t="s">
        <v>33</v>
      </c>
      <c r="F85" s="180">
        <f>F63*F$71</f>
        <v>6.9336229209800808E-3</v>
      </c>
      <c r="G85" s="180">
        <f t="shared" ref="G85:P85" si="27">G63*G$71</f>
        <v>7.9716288944154792E-2</v>
      </c>
      <c r="H85" s="180">
        <f t="shared" si="27"/>
        <v>2.2799380883333057E-2</v>
      </c>
      <c r="I85" s="180">
        <f t="shared" si="27"/>
        <v>5.9947849854516885E-2</v>
      </c>
      <c r="J85" s="180">
        <f t="shared" si="27"/>
        <v>0</v>
      </c>
      <c r="K85" s="180">
        <f t="shared" si="27"/>
        <v>0</v>
      </c>
      <c r="L85" s="180">
        <f t="shared" si="27"/>
        <v>0</v>
      </c>
      <c r="M85" s="180">
        <f t="shared" si="27"/>
        <v>0</v>
      </c>
      <c r="N85" s="180">
        <f t="shared" si="27"/>
        <v>9.5303527346950412E-2</v>
      </c>
      <c r="O85" s="180">
        <f t="shared" si="27"/>
        <v>2.0664699079411406E-2</v>
      </c>
      <c r="P85" s="180">
        <f t="shared" si="27"/>
        <v>3.9021238827225253E-2</v>
      </c>
    </row>
    <row r="86" spans="2:27" ht="15">
      <c r="B86" s="153" t="s">
        <v>387</v>
      </c>
      <c r="C86" s="153"/>
      <c r="D86" s="317"/>
      <c r="E86" s="287" t="s">
        <v>9</v>
      </c>
    </row>
    <row r="87" spans="2:27">
      <c r="B87" s="153" t="s">
        <v>387</v>
      </c>
      <c r="C87" s="153" t="s">
        <v>41</v>
      </c>
      <c r="D87" s="317" t="str">
        <f t="shared" si="21"/>
        <v>OTHER_CFL</v>
      </c>
      <c r="E87" s="289" t="s">
        <v>41</v>
      </c>
      <c r="F87" s="180">
        <f>F65*F$71</f>
        <v>4.0735403531973059E-2</v>
      </c>
      <c r="G87" s="180">
        <f t="shared" ref="G87:P87" si="28">G65*G$71</f>
        <v>9.3310478983136096E-3</v>
      </c>
      <c r="H87" s="180">
        <f t="shared" si="28"/>
        <v>4.5185175542802283E-2</v>
      </c>
      <c r="I87" s="180">
        <f t="shared" si="28"/>
        <v>1.894552530326284E-2</v>
      </c>
      <c r="J87" s="180">
        <f t="shared" si="28"/>
        <v>0.1577137133895091</v>
      </c>
      <c r="K87" s="180">
        <f t="shared" si="28"/>
        <v>7.6925515866923741E-2</v>
      </c>
      <c r="L87" s="180">
        <f t="shared" si="28"/>
        <v>0.38895063631213583</v>
      </c>
      <c r="M87" s="180">
        <f t="shared" si="28"/>
        <v>0.19491468973491499</v>
      </c>
      <c r="N87" s="180">
        <f t="shared" si="28"/>
        <v>6.5068616865990248E-2</v>
      </c>
      <c r="O87" s="180">
        <f t="shared" si="28"/>
        <v>0.13751915627031558</v>
      </c>
      <c r="P87" s="180">
        <f t="shared" si="28"/>
        <v>7.644723621645827E-2</v>
      </c>
    </row>
    <row r="88" spans="2:27">
      <c r="B88" s="153" t="s">
        <v>387</v>
      </c>
      <c r="C88" s="153" t="s">
        <v>389</v>
      </c>
      <c r="D88" s="317" t="str">
        <f t="shared" si="21"/>
        <v>OTHER_INC_HAL</v>
      </c>
      <c r="E88" s="289" t="s">
        <v>65</v>
      </c>
      <c r="F88" s="180">
        <f t="shared" ref="F88:P88" si="29">F66*$F$72*F$71</f>
        <v>2.6081350604543214E-2</v>
      </c>
      <c r="G88" s="180">
        <f t="shared" si="29"/>
        <v>1.2027200334919119E-2</v>
      </c>
      <c r="H88" s="180">
        <f t="shared" si="29"/>
        <v>1.9268809705356171E-2</v>
      </c>
      <c r="I88" s="180">
        <f t="shared" si="29"/>
        <v>1.7973108598654287E-2</v>
      </c>
      <c r="J88" s="180">
        <f t="shared" si="29"/>
        <v>3.9503489662268999E-2</v>
      </c>
      <c r="K88" s="180">
        <f t="shared" si="29"/>
        <v>0.42878037595080026</v>
      </c>
      <c r="L88" s="180">
        <f t="shared" si="29"/>
        <v>0.1623957710238397</v>
      </c>
      <c r="M88" s="180">
        <f t="shared" si="29"/>
        <v>0.37741971308051681</v>
      </c>
      <c r="N88" s="180">
        <f t="shared" si="29"/>
        <v>0.1098998402147975</v>
      </c>
      <c r="O88" s="180">
        <f t="shared" si="29"/>
        <v>1.2161120158221763E-2</v>
      </c>
      <c r="P88" s="180">
        <f t="shared" si="29"/>
        <v>5.9585197746462822E-2</v>
      </c>
    </row>
    <row r="91" spans="2:27">
      <c r="E91" s="309" t="s">
        <v>374</v>
      </c>
      <c r="F91" s="309"/>
      <c r="G91" s="309"/>
      <c r="H91" s="309"/>
      <c r="I91" s="309"/>
      <c r="J91" s="309"/>
      <c r="K91" s="309"/>
      <c r="L91" s="309"/>
      <c r="M91" s="309"/>
      <c r="N91" s="309"/>
      <c r="O91" s="309"/>
      <c r="P91" s="309"/>
    </row>
    <row r="92" spans="2:27" ht="15">
      <c r="F92" s="319" t="s">
        <v>156</v>
      </c>
      <c r="G92" s="319" t="s">
        <v>157</v>
      </c>
      <c r="H92" s="319" t="s">
        <v>157</v>
      </c>
      <c r="I92" s="319" t="s">
        <v>154</v>
      </c>
      <c r="J92" s="319" t="s">
        <v>154</v>
      </c>
      <c r="K92" s="319" t="s">
        <v>155</v>
      </c>
      <c r="L92" s="319" t="s">
        <v>155</v>
      </c>
      <c r="M92" s="319" t="s">
        <v>9</v>
      </c>
      <c r="N92" s="319" t="s">
        <v>9</v>
      </c>
    </row>
    <row r="93" spans="2:27">
      <c r="F93" s="318" t="s">
        <v>156</v>
      </c>
      <c r="G93" s="318" t="s">
        <v>41</v>
      </c>
      <c r="H93" s="318" t="s">
        <v>65</v>
      </c>
      <c r="I93" s="318" t="s">
        <v>41</v>
      </c>
      <c r="J93" s="318" t="s">
        <v>65</v>
      </c>
      <c r="K93" s="318" t="s">
        <v>156</v>
      </c>
      <c r="L93" s="318" t="s">
        <v>33</v>
      </c>
      <c r="M93" s="318" t="s">
        <v>41</v>
      </c>
      <c r="N93" s="318" t="s">
        <v>65</v>
      </c>
    </row>
    <row r="94" spans="2:27">
      <c r="R94" t="s">
        <v>540</v>
      </c>
      <c r="S94">
        <v>1000</v>
      </c>
    </row>
    <row r="95" spans="2:27">
      <c r="E95" s="309" t="s">
        <v>539</v>
      </c>
      <c r="F95" s="309"/>
      <c r="G95" s="309"/>
      <c r="H95" s="309"/>
      <c r="I95" s="309"/>
      <c r="J95" s="309"/>
      <c r="K95" s="309"/>
      <c r="L95" s="309"/>
      <c r="M95" s="309"/>
      <c r="N95" s="309"/>
      <c r="O95" s="309"/>
      <c r="P95" s="309"/>
      <c r="R95" s="309" t="s">
        <v>414</v>
      </c>
      <c r="S95" s="309"/>
      <c r="T95" s="309"/>
      <c r="U95" s="309"/>
      <c r="V95" s="309"/>
      <c r="W95" s="309"/>
      <c r="X95" s="309"/>
      <c r="Y95" s="309"/>
      <c r="Z95" s="309"/>
      <c r="AA95" s="309"/>
    </row>
    <row r="96" spans="2:27" ht="15">
      <c r="E96" s="312" t="s">
        <v>198</v>
      </c>
      <c r="F96" s="317" t="s">
        <v>391</v>
      </c>
      <c r="G96" s="317" t="s">
        <v>392</v>
      </c>
      <c r="H96" s="317" t="s">
        <v>393</v>
      </c>
      <c r="I96" s="317" t="s">
        <v>394</v>
      </c>
      <c r="J96" s="317" t="s">
        <v>395</v>
      </c>
      <c r="K96" s="317" t="s">
        <v>396</v>
      </c>
      <c r="L96" s="317" t="s">
        <v>397</v>
      </c>
      <c r="M96" s="317" t="s">
        <v>398</v>
      </c>
      <c r="N96" s="317" t="s">
        <v>399</v>
      </c>
      <c r="R96" s="312" t="s">
        <v>198</v>
      </c>
      <c r="S96" s="390" t="s">
        <v>391</v>
      </c>
      <c r="T96" s="390" t="s">
        <v>392</v>
      </c>
      <c r="U96" s="390" t="s">
        <v>393</v>
      </c>
      <c r="V96" s="390" t="s">
        <v>394</v>
      </c>
      <c r="W96" s="390" t="s">
        <v>395</v>
      </c>
      <c r="X96" s="390" t="s">
        <v>396</v>
      </c>
      <c r="Y96" s="390" t="s">
        <v>397</v>
      </c>
      <c r="Z96" s="390" t="s">
        <v>398</v>
      </c>
      <c r="AA96" s="390" t="s">
        <v>399</v>
      </c>
    </row>
    <row r="97" spans="3:27">
      <c r="C97" s="153"/>
      <c r="D97" s="153" t="s">
        <v>31</v>
      </c>
      <c r="E97" s="313" t="s">
        <v>23</v>
      </c>
      <c r="F97" s="87">
        <f t="shared" ref="F97:N104" si="30">INDEX($D$74:$P$88,MATCH(F$96,$D$74:$D$88,0),MATCH($D97,$D$74:$P$74,0))</f>
        <v>0.5843510866356374</v>
      </c>
      <c r="G97" s="151">
        <f t="shared" si="30"/>
        <v>8.2799214040655475E-2</v>
      </c>
      <c r="H97" s="151">
        <f t="shared" si="30"/>
        <v>3.0048965586023796E-2</v>
      </c>
      <c r="I97" s="151">
        <f t="shared" si="30"/>
        <v>8.2799214040655475E-2</v>
      </c>
      <c r="J97" s="151">
        <f t="shared" si="30"/>
        <v>5.4701855470499323E-4</v>
      </c>
      <c r="K97" s="151">
        <f t="shared" si="30"/>
        <v>0</v>
      </c>
      <c r="L97" s="151">
        <f t="shared" si="30"/>
        <v>6.9336229209800808E-3</v>
      </c>
      <c r="M97" s="151">
        <f t="shared" si="30"/>
        <v>4.0735403531973059E-2</v>
      </c>
      <c r="N97" s="151">
        <f t="shared" si="30"/>
        <v>2.6081350604543214E-2</v>
      </c>
      <c r="R97" s="313" t="s">
        <v>23</v>
      </c>
      <c r="S97" s="391">
        <f>F97*$S$94</f>
        <v>584.35108663563744</v>
      </c>
      <c r="T97" s="391">
        <f t="shared" ref="T97:AA112" si="31">G97*$S$94</f>
        <v>82.799214040655471</v>
      </c>
      <c r="U97" s="391">
        <f t="shared" si="31"/>
        <v>30.048965586023797</v>
      </c>
      <c r="V97" s="391">
        <f t="shared" si="31"/>
        <v>82.799214040655471</v>
      </c>
      <c r="W97" s="391">
        <f t="shared" si="31"/>
        <v>0.54701855470499328</v>
      </c>
      <c r="X97" s="391">
        <f t="shared" si="31"/>
        <v>0</v>
      </c>
      <c r="Y97" s="391">
        <f t="shared" si="31"/>
        <v>6.9336229209800804</v>
      </c>
      <c r="Z97" s="391">
        <f t="shared" si="31"/>
        <v>40.735403531973063</v>
      </c>
      <c r="AA97" s="391">
        <f t="shared" si="31"/>
        <v>26.081350604543214</v>
      </c>
    </row>
    <row r="98" spans="3:27">
      <c r="C98" s="153"/>
      <c r="D98" s="153" t="s">
        <v>31</v>
      </c>
      <c r="E98" s="313" t="s">
        <v>22</v>
      </c>
      <c r="F98" s="87">
        <f t="shared" si="30"/>
        <v>0.5843510866356374</v>
      </c>
      <c r="G98" s="151">
        <f t="shared" si="30"/>
        <v>8.2799214040655475E-2</v>
      </c>
      <c r="H98" s="151">
        <f t="shared" si="30"/>
        <v>3.0048965586023796E-2</v>
      </c>
      <c r="I98" s="151">
        <f t="shared" si="30"/>
        <v>8.2799214040655475E-2</v>
      </c>
      <c r="J98" s="151">
        <f t="shared" si="30"/>
        <v>5.4701855470499323E-4</v>
      </c>
      <c r="K98" s="151">
        <f t="shared" si="30"/>
        <v>0</v>
      </c>
      <c r="L98" s="151">
        <f t="shared" si="30"/>
        <v>6.9336229209800808E-3</v>
      </c>
      <c r="M98" s="151">
        <f t="shared" si="30"/>
        <v>4.0735403531973059E-2</v>
      </c>
      <c r="N98" s="151">
        <f t="shared" si="30"/>
        <v>2.6081350604543214E-2</v>
      </c>
      <c r="R98" s="313" t="s">
        <v>22</v>
      </c>
      <c r="S98" s="391">
        <f t="shared" ref="S98:AA115" si="32">F98*$S$94</f>
        <v>584.35108663563744</v>
      </c>
      <c r="T98" s="391">
        <f t="shared" si="31"/>
        <v>82.799214040655471</v>
      </c>
      <c r="U98" s="391">
        <f t="shared" si="31"/>
        <v>30.048965586023797</v>
      </c>
      <c r="V98" s="391">
        <f t="shared" si="31"/>
        <v>82.799214040655471</v>
      </c>
      <c r="W98" s="391">
        <f t="shared" si="31"/>
        <v>0.54701855470499328</v>
      </c>
      <c r="X98" s="391">
        <f t="shared" si="31"/>
        <v>0</v>
      </c>
      <c r="Y98" s="391">
        <f t="shared" si="31"/>
        <v>6.9336229209800804</v>
      </c>
      <c r="Z98" s="391">
        <f t="shared" si="31"/>
        <v>40.735403531973063</v>
      </c>
      <c r="AA98" s="391">
        <f t="shared" si="31"/>
        <v>26.081350604543214</v>
      </c>
    </row>
    <row r="99" spans="3:27">
      <c r="C99" s="153"/>
      <c r="D99" s="153" t="s">
        <v>31</v>
      </c>
      <c r="E99" s="313" t="s">
        <v>21</v>
      </c>
      <c r="F99" s="87">
        <f t="shared" si="30"/>
        <v>0.5843510866356374</v>
      </c>
      <c r="G99" s="151">
        <f t="shared" si="30"/>
        <v>8.2799214040655475E-2</v>
      </c>
      <c r="H99" s="151">
        <f t="shared" si="30"/>
        <v>3.0048965586023796E-2</v>
      </c>
      <c r="I99" s="151">
        <f t="shared" si="30"/>
        <v>8.2799214040655475E-2</v>
      </c>
      <c r="J99" s="151">
        <f t="shared" si="30"/>
        <v>5.4701855470499323E-4</v>
      </c>
      <c r="K99" s="151">
        <f t="shared" si="30"/>
        <v>0</v>
      </c>
      <c r="L99" s="151">
        <f t="shared" si="30"/>
        <v>6.9336229209800808E-3</v>
      </c>
      <c r="M99" s="151">
        <f t="shared" si="30"/>
        <v>4.0735403531973059E-2</v>
      </c>
      <c r="N99" s="151">
        <f t="shared" si="30"/>
        <v>2.6081350604543214E-2</v>
      </c>
      <c r="R99" s="313" t="s">
        <v>21</v>
      </c>
      <c r="S99" s="391">
        <f t="shared" si="32"/>
        <v>584.35108663563744</v>
      </c>
      <c r="T99" s="391">
        <f t="shared" si="31"/>
        <v>82.799214040655471</v>
      </c>
      <c r="U99" s="391">
        <f t="shared" si="31"/>
        <v>30.048965586023797</v>
      </c>
      <c r="V99" s="391">
        <f t="shared" si="31"/>
        <v>82.799214040655471</v>
      </c>
      <c r="W99" s="391">
        <f t="shared" si="31"/>
        <v>0.54701855470499328</v>
      </c>
      <c r="X99" s="391">
        <f t="shared" si="31"/>
        <v>0</v>
      </c>
      <c r="Y99" s="391">
        <f t="shared" si="31"/>
        <v>6.9336229209800804</v>
      </c>
      <c r="Z99" s="391">
        <f t="shared" si="31"/>
        <v>40.735403531973063</v>
      </c>
      <c r="AA99" s="391">
        <f t="shared" si="31"/>
        <v>26.081350604543214</v>
      </c>
    </row>
    <row r="100" spans="3:27">
      <c r="C100" s="153"/>
      <c r="D100" s="153" t="s">
        <v>72</v>
      </c>
      <c r="E100" s="313" t="s">
        <v>375</v>
      </c>
      <c r="F100" s="87">
        <f t="shared" si="30"/>
        <v>0.68550003841467422</v>
      </c>
      <c r="G100" s="151">
        <f t="shared" si="30"/>
        <v>3.9357328587284683E-2</v>
      </c>
      <c r="H100" s="151">
        <f t="shared" si="30"/>
        <v>2.3789914508854967E-2</v>
      </c>
      <c r="I100" s="151">
        <f t="shared" si="30"/>
        <v>3.9357328587284683E-2</v>
      </c>
      <c r="J100" s="151">
        <f t="shared" si="30"/>
        <v>2.2686267563640262E-2</v>
      </c>
      <c r="K100" s="151">
        <f t="shared" si="30"/>
        <v>0.21644161194547487</v>
      </c>
      <c r="L100" s="151">
        <f t="shared" si="30"/>
        <v>7.9716288944154792E-2</v>
      </c>
      <c r="M100" s="151">
        <f t="shared" si="30"/>
        <v>9.3310478983136096E-3</v>
      </c>
      <c r="N100" s="151">
        <f t="shared" si="30"/>
        <v>1.2027200334919119E-2</v>
      </c>
      <c r="R100" s="313" t="s">
        <v>375</v>
      </c>
      <c r="S100" s="391">
        <f t="shared" si="32"/>
        <v>685.50003841467424</v>
      </c>
      <c r="T100" s="391">
        <f t="shared" si="31"/>
        <v>39.357328587284684</v>
      </c>
      <c r="U100" s="391">
        <f t="shared" si="31"/>
        <v>23.789914508854967</v>
      </c>
      <c r="V100" s="391">
        <f t="shared" si="31"/>
        <v>39.357328587284684</v>
      </c>
      <c r="W100" s="391">
        <f t="shared" si="31"/>
        <v>22.686267563640264</v>
      </c>
      <c r="X100" s="391">
        <f t="shared" si="31"/>
        <v>216.44161194547488</v>
      </c>
      <c r="Y100" s="391">
        <f t="shared" si="31"/>
        <v>79.716288944154797</v>
      </c>
      <c r="Z100" s="391">
        <f t="shared" si="31"/>
        <v>9.33104789831361</v>
      </c>
      <c r="AA100" s="391">
        <f t="shared" si="31"/>
        <v>12.027200334919119</v>
      </c>
    </row>
    <row r="101" spans="3:27">
      <c r="C101" s="153"/>
      <c r="D101" s="153" t="s">
        <v>72</v>
      </c>
      <c r="E101" s="313" t="s">
        <v>376</v>
      </c>
      <c r="F101" s="87">
        <f t="shared" si="30"/>
        <v>0.68550003841467422</v>
      </c>
      <c r="G101" s="151">
        <f t="shared" si="30"/>
        <v>3.9357328587284683E-2</v>
      </c>
      <c r="H101" s="151">
        <f t="shared" si="30"/>
        <v>2.3789914508854967E-2</v>
      </c>
      <c r="I101" s="151">
        <f t="shared" si="30"/>
        <v>3.9357328587284683E-2</v>
      </c>
      <c r="J101" s="151">
        <f t="shared" si="30"/>
        <v>2.2686267563640262E-2</v>
      </c>
      <c r="K101" s="151">
        <f t="shared" si="30"/>
        <v>0.21644161194547487</v>
      </c>
      <c r="L101" s="151">
        <f t="shared" si="30"/>
        <v>7.9716288944154792E-2</v>
      </c>
      <c r="M101" s="151">
        <f t="shared" si="30"/>
        <v>9.3310478983136096E-3</v>
      </c>
      <c r="N101" s="151">
        <f t="shared" si="30"/>
        <v>1.2027200334919119E-2</v>
      </c>
      <c r="R101" s="313" t="s">
        <v>376</v>
      </c>
      <c r="S101" s="391">
        <f t="shared" si="32"/>
        <v>685.50003841467424</v>
      </c>
      <c r="T101" s="391">
        <f t="shared" si="31"/>
        <v>39.357328587284684</v>
      </c>
      <c r="U101" s="391">
        <f t="shared" si="31"/>
        <v>23.789914508854967</v>
      </c>
      <c r="V101" s="391">
        <f t="shared" si="31"/>
        <v>39.357328587284684</v>
      </c>
      <c r="W101" s="391">
        <f t="shared" si="31"/>
        <v>22.686267563640264</v>
      </c>
      <c r="X101" s="391">
        <f t="shared" si="31"/>
        <v>216.44161194547488</v>
      </c>
      <c r="Y101" s="391">
        <f t="shared" si="31"/>
        <v>79.716288944154797</v>
      </c>
      <c r="Z101" s="391">
        <f t="shared" si="31"/>
        <v>9.33104789831361</v>
      </c>
      <c r="AA101" s="391">
        <f t="shared" si="31"/>
        <v>12.027200334919119</v>
      </c>
    </row>
    <row r="102" spans="3:27">
      <c r="C102" s="153"/>
      <c r="D102" s="153" t="s">
        <v>72</v>
      </c>
      <c r="E102" s="313" t="s">
        <v>377</v>
      </c>
      <c r="F102" s="87">
        <f t="shared" si="30"/>
        <v>0.68550003841467422</v>
      </c>
      <c r="G102" s="151">
        <f t="shared" si="30"/>
        <v>3.9357328587284683E-2</v>
      </c>
      <c r="H102" s="151">
        <f t="shared" si="30"/>
        <v>2.3789914508854967E-2</v>
      </c>
      <c r="I102" s="151">
        <f t="shared" si="30"/>
        <v>3.9357328587284683E-2</v>
      </c>
      <c r="J102" s="151">
        <f t="shared" si="30"/>
        <v>2.2686267563640262E-2</v>
      </c>
      <c r="K102" s="151">
        <f t="shared" si="30"/>
        <v>0.21644161194547487</v>
      </c>
      <c r="L102" s="151">
        <f t="shared" si="30"/>
        <v>7.9716288944154792E-2</v>
      </c>
      <c r="M102" s="151">
        <f t="shared" si="30"/>
        <v>9.3310478983136096E-3</v>
      </c>
      <c r="N102" s="151">
        <f t="shared" si="30"/>
        <v>1.2027200334919119E-2</v>
      </c>
      <c r="R102" s="313" t="s">
        <v>377</v>
      </c>
      <c r="S102" s="391">
        <f t="shared" si="32"/>
        <v>685.50003841467424</v>
      </c>
      <c r="T102" s="391">
        <f t="shared" si="31"/>
        <v>39.357328587284684</v>
      </c>
      <c r="U102" s="391">
        <f t="shared" si="31"/>
        <v>23.789914508854967</v>
      </c>
      <c r="V102" s="391">
        <f t="shared" si="31"/>
        <v>39.357328587284684</v>
      </c>
      <c r="W102" s="391">
        <f t="shared" si="31"/>
        <v>22.686267563640264</v>
      </c>
      <c r="X102" s="391">
        <f t="shared" si="31"/>
        <v>216.44161194547488</v>
      </c>
      <c r="Y102" s="391">
        <f t="shared" si="31"/>
        <v>79.716288944154797</v>
      </c>
      <c r="Z102" s="391">
        <f t="shared" si="31"/>
        <v>9.33104789831361</v>
      </c>
      <c r="AA102" s="391">
        <f t="shared" si="31"/>
        <v>12.027200334919119</v>
      </c>
    </row>
    <row r="103" spans="3:27">
      <c r="C103" s="153"/>
      <c r="D103" s="153" t="s">
        <v>72</v>
      </c>
      <c r="E103" s="313" t="s">
        <v>378</v>
      </c>
      <c r="F103" s="87">
        <f t="shared" si="30"/>
        <v>0.68550003841467422</v>
      </c>
      <c r="G103" s="151">
        <f t="shared" si="30"/>
        <v>3.9357328587284683E-2</v>
      </c>
      <c r="H103" s="151">
        <f t="shared" si="30"/>
        <v>2.3789914508854967E-2</v>
      </c>
      <c r="I103" s="151">
        <f t="shared" si="30"/>
        <v>3.9357328587284683E-2</v>
      </c>
      <c r="J103" s="151">
        <f t="shared" si="30"/>
        <v>2.2686267563640262E-2</v>
      </c>
      <c r="K103" s="151">
        <f t="shared" si="30"/>
        <v>0.21644161194547487</v>
      </c>
      <c r="L103" s="151">
        <f t="shared" si="30"/>
        <v>7.9716288944154792E-2</v>
      </c>
      <c r="M103" s="151">
        <f t="shared" si="30"/>
        <v>9.3310478983136096E-3</v>
      </c>
      <c r="N103" s="151">
        <f t="shared" si="30"/>
        <v>1.2027200334919119E-2</v>
      </c>
      <c r="R103" s="313" t="s">
        <v>378</v>
      </c>
      <c r="S103" s="391">
        <f t="shared" si="32"/>
        <v>685.50003841467424</v>
      </c>
      <c r="T103" s="391">
        <f t="shared" si="31"/>
        <v>39.357328587284684</v>
      </c>
      <c r="U103" s="391">
        <f t="shared" si="31"/>
        <v>23.789914508854967</v>
      </c>
      <c r="V103" s="391">
        <f t="shared" si="31"/>
        <v>39.357328587284684</v>
      </c>
      <c r="W103" s="391">
        <f t="shared" si="31"/>
        <v>22.686267563640264</v>
      </c>
      <c r="X103" s="391">
        <f t="shared" si="31"/>
        <v>216.44161194547488</v>
      </c>
      <c r="Y103" s="391">
        <f t="shared" si="31"/>
        <v>79.716288944154797</v>
      </c>
      <c r="Z103" s="391">
        <f t="shared" si="31"/>
        <v>9.33104789831361</v>
      </c>
      <c r="AA103" s="391">
        <f t="shared" si="31"/>
        <v>12.027200334919119</v>
      </c>
    </row>
    <row r="104" spans="3:27">
      <c r="C104" s="153"/>
      <c r="D104" s="153" t="s">
        <v>73</v>
      </c>
      <c r="E104" s="313" t="s">
        <v>73</v>
      </c>
      <c r="F104" s="87">
        <f t="shared" si="30"/>
        <v>0.65371201430320069</v>
      </c>
      <c r="G104" s="151">
        <f t="shared" si="30"/>
        <v>3.8860013276793483E-2</v>
      </c>
      <c r="H104" s="151">
        <f t="shared" si="30"/>
        <v>2.8076235985719601E-4</v>
      </c>
      <c r="I104" s="151">
        <f t="shared" si="30"/>
        <v>3.8860013276793483E-2</v>
      </c>
      <c r="J104" s="151">
        <f t="shared" si="30"/>
        <v>2.5994234519367389E-3</v>
      </c>
      <c r="K104" s="151">
        <f t="shared" si="30"/>
        <v>9.3659401070437756E-2</v>
      </c>
      <c r="L104" s="151">
        <f t="shared" si="30"/>
        <v>2.2799380883333057E-2</v>
      </c>
      <c r="M104" s="151">
        <f t="shared" si="30"/>
        <v>4.5185175542802283E-2</v>
      </c>
      <c r="N104" s="151">
        <f t="shared" si="30"/>
        <v>1.9268809705356171E-2</v>
      </c>
      <c r="R104" s="313" t="s">
        <v>73</v>
      </c>
      <c r="S104" s="391">
        <f t="shared" si="32"/>
        <v>653.7120143032007</v>
      </c>
      <c r="T104" s="391">
        <f t="shared" si="31"/>
        <v>38.860013276793481</v>
      </c>
      <c r="U104" s="391">
        <f t="shared" si="31"/>
        <v>0.280762359857196</v>
      </c>
      <c r="V104" s="391">
        <f t="shared" si="31"/>
        <v>38.860013276793481</v>
      </c>
      <c r="W104" s="391">
        <f t="shared" si="31"/>
        <v>2.599423451936739</v>
      </c>
      <c r="X104" s="391">
        <f t="shared" si="31"/>
        <v>93.659401070437752</v>
      </c>
      <c r="Y104" s="391">
        <f t="shared" si="31"/>
        <v>22.799380883333058</v>
      </c>
      <c r="Z104" s="391">
        <f t="shared" si="31"/>
        <v>45.185175542802284</v>
      </c>
      <c r="AA104" s="391">
        <f t="shared" si="31"/>
        <v>19.268809705356169</v>
      </c>
    </row>
    <row r="105" spans="3:27">
      <c r="C105" s="153">
        <v>1</v>
      </c>
      <c r="D105" s="153" t="s">
        <v>62</v>
      </c>
      <c r="E105" s="313" t="s">
        <v>17</v>
      </c>
      <c r="F105" s="87">
        <f t="shared" ref="F105:N105" si="33">INDEX($D$74:$P$88,MATCH(F$96,$D$74:$D$88,0),MATCH($D105,$D$74:$P$74,0))*$C$105</f>
        <v>0.50994094126691847</v>
      </c>
      <c r="G105" s="151">
        <f t="shared" si="33"/>
        <v>5.1859071180094057E-2</v>
      </c>
      <c r="H105" s="151">
        <f t="shared" si="33"/>
        <v>2.883102345132051E-2</v>
      </c>
      <c r="I105" s="151">
        <f t="shared" si="33"/>
        <v>5.1859071180094057E-2</v>
      </c>
      <c r="J105" s="151">
        <f t="shared" si="33"/>
        <v>1.401166437996834E-2</v>
      </c>
      <c r="K105" s="151">
        <f t="shared" si="33"/>
        <v>8.3132473104455012E-2</v>
      </c>
      <c r="L105" s="151">
        <f t="shared" si="33"/>
        <v>3.9021238827225253E-2</v>
      </c>
      <c r="M105" s="151">
        <f t="shared" si="33"/>
        <v>7.644723621645827E-2</v>
      </c>
      <c r="N105" s="151">
        <f t="shared" si="33"/>
        <v>5.9585197746462822E-2</v>
      </c>
      <c r="R105" s="313" t="s">
        <v>17</v>
      </c>
      <c r="S105" s="391">
        <f t="shared" si="32"/>
        <v>509.94094126691846</v>
      </c>
      <c r="T105" s="391">
        <f t="shared" si="31"/>
        <v>51.859071180094055</v>
      </c>
      <c r="U105" s="391">
        <f t="shared" si="31"/>
        <v>28.831023451320508</v>
      </c>
      <c r="V105" s="391">
        <f t="shared" si="31"/>
        <v>51.859071180094055</v>
      </c>
      <c r="W105" s="391">
        <f t="shared" si="31"/>
        <v>14.011664379968339</v>
      </c>
      <c r="X105" s="391">
        <f t="shared" si="31"/>
        <v>83.132473104455016</v>
      </c>
      <c r="Y105" s="391">
        <f t="shared" si="31"/>
        <v>39.021238827225254</v>
      </c>
      <c r="Z105" s="391">
        <f t="shared" si="31"/>
        <v>76.447236216458265</v>
      </c>
      <c r="AA105" s="391">
        <f t="shared" si="31"/>
        <v>59.585197746462825</v>
      </c>
    </row>
    <row r="106" spans="3:27">
      <c r="C106" s="153"/>
      <c r="D106" s="153" t="s">
        <v>16</v>
      </c>
      <c r="E106" s="313" t="s">
        <v>16</v>
      </c>
      <c r="F106" s="87">
        <f t="shared" ref="F106:N110" si="34">INDEX($D$74:$P$88,MATCH(F$96,$D$74:$D$88,0),MATCH($D106,$D$74:$P$74,0))</f>
        <v>0.28934426703725646</v>
      </c>
      <c r="G106" s="151">
        <f t="shared" si="34"/>
        <v>5.1730452202633081E-4</v>
      </c>
      <c r="H106" s="151">
        <f t="shared" si="34"/>
        <v>9.0082413764924383E-4</v>
      </c>
      <c r="I106" s="151">
        <f t="shared" si="34"/>
        <v>5.1730452202633081E-4</v>
      </c>
      <c r="J106" s="151">
        <f t="shared" si="34"/>
        <v>0</v>
      </c>
      <c r="K106" s="151">
        <f t="shared" si="34"/>
        <v>0.16410947629018419</v>
      </c>
      <c r="L106" s="151">
        <f t="shared" si="34"/>
        <v>5.9947849854516885E-2</v>
      </c>
      <c r="M106" s="151">
        <f t="shared" si="34"/>
        <v>1.894552530326284E-2</v>
      </c>
      <c r="N106" s="151">
        <f t="shared" si="34"/>
        <v>1.7973108598654287E-2</v>
      </c>
      <c r="R106" s="313" t="s">
        <v>16</v>
      </c>
      <c r="S106" s="391">
        <f t="shared" si="32"/>
        <v>289.34426703725649</v>
      </c>
      <c r="T106" s="391">
        <f t="shared" si="31"/>
        <v>0.51730452202633082</v>
      </c>
      <c r="U106" s="391">
        <f t="shared" si="31"/>
        <v>0.90082413764924385</v>
      </c>
      <c r="V106" s="391">
        <f t="shared" si="31"/>
        <v>0.51730452202633082</v>
      </c>
      <c r="W106" s="391">
        <f t="shared" si="31"/>
        <v>0</v>
      </c>
      <c r="X106" s="391">
        <f t="shared" si="31"/>
        <v>164.10947629018418</v>
      </c>
      <c r="Y106" s="391">
        <f t="shared" si="31"/>
        <v>59.947849854516882</v>
      </c>
      <c r="Z106" s="391">
        <f t="shared" si="31"/>
        <v>18.945525303262841</v>
      </c>
      <c r="AA106" s="391">
        <f t="shared" si="31"/>
        <v>17.973108598654289</v>
      </c>
    </row>
    <row r="107" spans="3:27">
      <c r="C107" s="153"/>
      <c r="D107" s="153" t="s">
        <v>28</v>
      </c>
      <c r="E107" s="313" t="s">
        <v>15</v>
      </c>
      <c r="F107" s="87">
        <f t="shared" si="34"/>
        <v>0.66845399976345876</v>
      </c>
      <c r="G107" s="151">
        <f t="shared" si="34"/>
        <v>5.9633182563258403E-3</v>
      </c>
      <c r="H107" s="151">
        <f t="shared" si="34"/>
        <v>2.2303335948674584E-3</v>
      </c>
      <c r="I107" s="151">
        <f t="shared" si="34"/>
        <v>5.9633182563258403E-3</v>
      </c>
      <c r="J107" s="151">
        <f t="shared" si="34"/>
        <v>9.2987600698524089E-2</v>
      </c>
      <c r="K107" s="151">
        <f t="shared" si="34"/>
        <v>0.12188759123702265</v>
      </c>
      <c r="L107" s="151">
        <f t="shared" si="34"/>
        <v>0</v>
      </c>
      <c r="M107" s="151">
        <f t="shared" si="34"/>
        <v>0.1577137133895091</v>
      </c>
      <c r="N107" s="151">
        <f t="shared" si="34"/>
        <v>3.9503489662268999E-2</v>
      </c>
      <c r="R107" s="313" t="s">
        <v>15</v>
      </c>
      <c r="S107" s="391">
        <f t="shared" si="32"/>
        <v>668.4539997634588</v>
      </c>
      <c r="T107" s="391">
        <f t="shared" si="31"/>
        <v>5.9633182563258407</v>
      </c>
      <c r="U107" s="391">
        <f t="shared" si="31"/>
        <v>2.2303335948674583</v>
      </c>
      <c r="V107" s="391">
        <f t="shared" si="31"/>
        <v>5.9633182563258407</v>
      </c>
      <c r="W107" s="391">
        <f t="shared" si="31"/>
        <v>92.987600698524091</v>
      </c>
      <c r="X107" s="391">
        <f t="shared" si="31"/>
        <v>121.88759123702266</v>
      </c>
      <c r="Y107" s="391">
        <f t="shared" si="31"/>
        <v>0</v>
      </c>
      <c r="Z107" s="391">
        <f t="shared" si="31"/>
        <v>157.71371338950911</v>
      </c>
      <c r="AA107" s="391">
        <f t="shared" si="31"/>
        <v>39.503489662268997</v>
      </c>
    </row>
    <row r="108" spans="3:27">
      <c r="C108" s="153"/>
      <c r="D108" s="153" t="s">
        <v>28</v>
      </c>
      <c r="E108" s="313" t="s">
        <v>54</v>
      </c>
      <c r="F108" s="87">
        <f t="shared" si="34"/>
        <v>0.66845399976345876</v>
      </c>
      <c r="G108" s="151">
        <f t="shared" si="34"/>
        <v>5.9633182563258403E-3</v>
      </c>
      <c r="H108" s="151">
        <f t="shared" si="34"/>
        <v>2.2303335948674584E-3</v>
      </c>
      <c r="I108" s="151">
        <f t="shared" si="34"/>
        <v>5.9633182563258403E-3</v>
      </c>
      <c r="J108" s="151">
        <f t="shared" si="34"/>
        <v>9.2987600698524089E-2</v>
      </c>
      <c r="K108" s="151">
        <f t="shared" si="34"/>
        <v>0.12188759123702265</v>
      </c>
      <c r="L108" s="151">
        <f t="shared" si="34"/>
        <v>0</v>
      </c>
      <c r="M108" s="151">
        <f t="shared" si="34"/>
        <v>0.1577137133895091</v>
      </c>
      <c r="N108" s="151">
        <f t="shared" si="34"/>
        <v>3.9503489662268999E-2</v>
      </c>
      <c r="R108" s="313" t="s">
        <v>54</v>
      </c>
      <c r="S108" s="391">
        <f t="shared" si="32"/>
        <v>668.4539997634588</v>
      </c>
      <c r="T108" s="391">
        <f t="shared" si="31"/>
        <v>5.9633182563258407</v>
      </c>
      <c r="U108" s="391">
        <f t="shared" si="31"/>
        <v>2.2303335948674583</v>
      </c>
      <c r="V108" s="391">
        <f t="shared" si="31"/>
        <v>5.9633182563258407</v>
      </c>
      <c r="W108" s="391">
        <f t="shared" si="31"/>
        <v>92.987600698524091</v>
      </c>
      <c r="X108" s="391">
        <f t="shared" si="31"/>
        <v>121.88759123702266</v>
      </c>
      <c r="Y108" s="391">
        <f t="shared" si="31"/>
        <v>0</v>
      </c>
      <c r="Z108" s="391">
        <f t="shared" si="31"/>
        <v>157.71371338950911</v>
      </c>
      <c r="AA108" s="391">
        <f t="shared" si="31"/>
        <v>39.503489662268997</v>
      </c>
    </row>
    <row r="109" spans="3:27">
      <c r="C109" s="153"/>
      <c r="D109" s="153" t="s">
        <v>14</v>
      </c>
      <c r="E109" s="313" t="s">
        <v>14</v>
      </c>
      <c r="F109" s="87">
        <f t="shared" si="34"/>
        <v>0.3799552076152215</v>
      </c>
      <c r="G109" s="151">
        <f t="shared" si="34"/>
        <v>0.10328680934104714</v>
      </c>
      <c r="H109" s="151">
        <f t="shared" si="34"/>
        <v>8.3463082605157557E-2</v>
      </c>
      <c r="I109" s="151">
        <f t="shared" si="34"/>
        <v>0.10328680934104714</v>
      </c>
      <c r="J109" s="151">
        <f t="shared" si="34"/>
        <v>8.1852416842569817E-2</v>
      </c>
      <c r="K109" s="151">
        <f t="shared" si="34"/>
        <v>0</v>
      </c>
      <c r="L109" s="151">
        <f t="shared" si="34"/>
        <v>0</v>
      </c>
      <c r="M109" s="151">
        <f t="shared" si="34"/>
        <v>7.6925515866923741E-2</v>
      </c>
      <c r="N109" s="151">
        <f t="shared" si="34"/>
        <v>0.42878037595080026</v>
      </c>
      <c r="R109" s="313" t="s">
        <v>14</v>
      </c>
      <c r="S109" s="391">
        <f t="shared" si="32"/>
        <v>379.95520761522152</v>
      </c>
      <c r="T109" s="391">
        <f t="shared" si="31"/>
        <v>103.28680934104715</v>
      </c>
      <c r="U109" s="391">
        <f t="shared" si="31"/>
        <v>83.463082605157553</v>
      </c>
      <c r="V109" s="391">
        <f t="shared" si="31"/>
        <v>103.28680934104715</v>
      </c>
      <c r="W109" s="391">
        <f t="shared" si="31"/>
        <v>81.852416842569824</v>
      </c>
      <c r="X109" s="391">
        <f t="shared" si="31"/>
        <v>0</v>
      </c>
      <c r="Y109" s="391">
        <f t="shared" si="31"/>
        <v>0</v>
      </c>
      <c r="Z109" s="391">
        <f t="shared" si="31"/>
        <v>76.925515866923746</v>
      </c>
      <c r="AA109" s="391">
        <f t="shared" si="31"/>
        <v>428.78037595080025</v>
      </c>
    </row>
    <row r="110" spans="3:27">
      <c r="C110" s="153"/>
      <c r="D110" s="153" t="s">
        <v>13</v>
      </c>
      <c r="E110" s="313" t="s">
        <v>13</v>
      </c>
      <c r="F110" s="87">
        <f t="shared" si="34"/>
        <v>0.19016771552500156</v>
      </c>
      <c r="G110" s="151">
        <f t="shared" si="34"/>
        <v>7.0852265580570881E-2</v>
      </c>
      <c r="H110" s="151">
        <f t="shared" si="34"/>
        <v>7.984853858645008E-2</v>
      </c>
      <c r="I110" s="151">
        <f t="shared" si="34"/>
        <v>7.0852265580570881E-2</v>
      </c>
      <c r="J110" s="151">
        <f t="shared" si="34"/>
        <v>1.0091024256172323E-2</v>
      </c>
      <c r="K110" s="151">
        <f t="shared" si="34"/>
        <v>1.2975319928347038E-3</v>
      </c>
      <c r="L110" s="151">
        <f t="shared" si="34"/>
        <v>0</v>
      </c>
      <c r="M110" s="151">
        <f t="shared" si="34"/>
        <v>0.38895063631213583</v>
      </c>
      <c r="N110" s="151">
        <f t="shared" si="34"/>
        <v>0.1623957710238397</v>
      </c>
      <c r="R110" s="313" t="s">
        <v>13</v>
      </c>
      <c r="S110" s="391">
        <f t="shared" si="32"/>
        <v>190.16771552500157</v>
      </c>
      <c r="T110" s="391">
        <f t="shared" si="31"/>
        <v>70.852265580570887</v>
      </c>
      <c r="U110" s="391">
        <f t="shared" si="31"/>
        <v>79.848538586450076</v>
      </c>
      <c r="V110" s="391">
        <f t="shared" si="31"/>
        <v>70.852265580570887</v>
      </c>
      <c r="W110" s="391">
        <f t="shared" si="31"/>
        <v>10.091024256172323</v>
      </c>
      <c r="X110" s="391">
        <f t="shared" si="31"/>
        <v>1.2975319928347038</v>
      </c>
      <c r="Y110" s="391">
        <f t="shared" si="31"/>
        <v>0</v>
      </c>
      <c r="Z110" s="391">
        <f t="shared" si="31"/>
        <v>388.95063631213583</v>
      </c>
      <c r="AA110" s="391">
        <f t="shared" si="31"/>
        <v>162.3957710238397</v>
      </c>
    </row>
    <row r="111" spans="3:27">
      <c r="C111" s="153">
        <v>1.1000000000000001</v>
      </c>
      <c r="D111" s="153" t="s">
        <v>62</v>
      </c>
      <c r="E111" s="313" t="s">
        <v>12</v>
      </c>
      <c r="F111" s="87">
        <f t="shared" ref="F111:N111" si="35">INDEX($D$74:$P$88,MATCH(F$96,$D$74:$D$88,0),MATCH($D111,$D$74:$P$74,0))*$C$111</f>
        <v>0.56093503539361034</v>
      </c>
      <c r="G111" s="151">
        <f t="shared" si="35"/>
        <v>5.7044978298103469E-2</v>
      </c>
      <c r="H111" s="151">
        <f t="shared" si="35"/>
        <v>3.1714125796452566E-2</v>
      </c>
      <c r="I111" s="151">
        <f t="shared" si="35"/>
        <v>5.7044978298103469E-2</v>
      </c>
      <c r="J111" s="151">
        <f t="shared" si="35"/>
        <v>1.5412830817965175E-2</v>
      </c>
      <c r="K111" s="151">
        <f t="shared" si="35"/>
        <v>9.1445720414900525E-2</v>
      </c>
      <c r="L111" s="151">
        <f t="shared" si="35"/>
        <v>4.2923362709947781E-2</v>
      </c>
      <c r="M111" s="151">
        <f t="shared" si="35"/>
        <v>8.4091959838104108E-2</v>
      </c>
      <c r="N111" s="151">
        <f t="shared" si="35"/>
        <v>6.5543717521109116E-2</v>
      </c>
      <c r="R111" s="313" t="s">
        <v>12</v>
      </c>
      <c r="S111" s="391">
        <f t="shared" si="32"/>
        <v>560.93503539361029</v>
      </c>
      <c r="T111" s="391">
        <f t="shared" si="31"/>
        <v>57.044978298103466</v>
      </c>
      <c r="U111" s="391">
        <f t="shared" si="31"/>
        <v>31.714125796452567</v>
      </c>
      <c r="V111" s="391">
        <f t="shared" si="31"/>
        <v>57.044978298103466</v>
      </c>
      <c r="W111" s="391">
        <f t="shared" si="31"/>
        <v>15.412830817965176</v>
      </c>
      <c r="X111" s="391">
        <f t="shared" si="31"/>
        <v>91.445720414900521</v>
      </c>
      <c r="Y111" s="391">
        <f t="shared" si="31"/>
        <v>42.923362709947781</v>
      </c>
      <c r="Z111" s="391">
        <f t="shared" si="31"/>
        <v>84.091959838104103</v>
      </c>
      <c r="AA111" s="391">
        <f t="shared" si="31"/>
        <v>65.543717521109116</v>
      </c>
    </row>
    <row r="112" spans="3:27">
      <c r="C112" s="153"/>
      <c r="D112" s="153" t="s">
        <v>158</v>
      </c>
      <c r="E112" s="313" t="s">
        <v>158</v>
      </c>
      <c r="F112" s="87">
        <f t="shared" ref="F112:N115" si="36">INDEX($D$74:$P$88,MATCH(F$96,$D$74:$D$88,0),MATCH($D112,$D$74:$P$74,0))</f>
        <v>0.27639430298277484</v>
      </c>
      <c r="G112" s="151">
        <f t="shared" si="36"/>
        <v>6.2759541341859709E-2</v>
      </c>
      <c r="H112" s="151">
        <f t="shared" si="36"/>
        <v>3.9018315033086622E-2</v>
      </c>
      <c r="I112" s="151">
        <f t="shared" si="36"/>
        <v>6.2759541341859709E-2</v>
      </c>
      <c r="J112" s="151">
        <f t="shared" si="36"/>
        <v>4.132956213810865E-3</v>
      </c>
      <c r="K112" s="151">
        <f t="shared" si="36"/>
        <v>1.8009637784632349E-3</v>
      </c>
      <c r="L112" s="151">
        <f t="shared" si="36"/>
        <v>0</v>
      </c>
      <c r="M112" s="151">
        <f t="shared" si="36"/>
        <v>0.19491468973491499</v>
      </c>
      <c r="N112" s="151">
        <f t="shared" si="36"/>
        <v>0.37741971308051681</v>
      </c>
      <c r="R112" s="313" t="s">
        <v>158</v>
      </c>
      <c r="S112" s="391">
        <f t="shared" si="32"/>
        <v>276.39430298277483</v>
      </c>
      <c r="T112" s="391">
        <f t="shared" si="31"/>
        <v>62.759541341859709</v>
      </c>
      <c r="U112" s="391">
        <f t="shared" si="31"/>
        <v>39.018315033086623</v>
      </c>
      <c r="V112" s="391">
        <f t="shared" si="31"/>
        <v>62.759541341859709</v>
      </c>
      <c r="W112" s="391">
        <f t="shared" si="31"/>
        <v>4.1329562138108651</v>
      </c>
      <c r="X112" s="391">
        <f t="shared" si="31"/>
        <v>1.8009637784632349</v>
      </c>
      <c r="Y112" s="391">
        <f t="shared" si="31"/>
        <v>0</v>
      </c>
      <c r="Z112" s="391">
        <f t="shared" si="31"/>
        <v>194.91468973491499</v>
      </c>
      <c r="AA112" s="391">
        <f t="shared" si="31"/>
        <v>377.41971308051683</v>
      </c>
    </row>
    <row r="113" spans="3:27">
      <c r="C113" s="153"/>
      <c r="D113" s="153" t="s">
        <v>10</v>
      </c>
      <c r="E113" s="313" t="s">
        <v>10</v>
      </c>
      <c r="F113" s="87">
        <f t="shared" si="36"/>
        <v>0.47088839982984171</v>
      </c>
      <c r="G113" s="151">
        <f t="shared" si="36"/>
        <v>6.8285879256126947E-2</v>
      </c>
      <c r="H113" s="151">
        <f t="shared" si="36"/>
        <v>5.922641799192626E-2</v>
      </c>
      <c r="I113" s="151">
        <f t="shared" si="36"/>
        <v>6.8285879256126947E-2</v>
      </c>
      <c r="J113" s="151">
        <f t="shared" si="36"/>
        <v>4.4203867776568539E-2</v>
      </c>
      <c r="K113" s="151">
        <f t="shared" si="36"/>
        <v>6.0348421239864364E-2</v>
      </c>
      <c r="L113" s="151">
        <f t="shared" si="36"/>
        <v>9.5303527346950412E-2</v>
      </c>
      <c r="M113" s="151">
        <f t="shared" si="36"/>
        <v>6.5068616865990248E-2</v>
      </c>
      <c r="N113" s="151">
        <f t="shared" si="36"/>
        <v>0.1098998402147975</v>
      </c>
      <c r="R113" s="313" t="s">
        <v>10</v>
      </c>
      <c r="S113" s="391">
        <f t="shared" si="32"/>
        <v>470.88839982984172</v>
      </c>
      <c r="T113" s="391">
        <f t="shared" si="32"/>
        <v>68.285879256126947</v>
      </c>
      <c r="U113" s="391">
        <f t="shared" si="32"/>
        <v>59.226417991926262</v>
      </c>
      <c r="V113" s="391">
        <f t="shared" si="32"/>
        <v>68.285879256126947</v>
      </c>
      <c r="W113" s="391">
        <f t="shared" si="32"/>
        <v>44.203867776568536</v>
      </c>
      <c r="X113" s="391">
        <f t="shared" si="32"/>
        <v>60.348421239864365</v>
      </c>
      <c r="Y113" s="391">
        <f t="shared" si="32"/>
        <v>95.303527346950418</v>
      </c>
      <c r="Z113" s="391">
        <f t="shared" si="32"/>
        <v>65.068616865990251</v>
      </c>
      <c r="AA113" s="391">
        <f t="shared" si="32"/>
        <v>109.89984021479749</v>
      </c>
    </row>
    <row r="114" spans="3:27">
      <c r="C114" s="153"/>
      <c r="D114" s="153" t="s">
        <v>9</v>
      </c>
      <c r="E114" s="313" t="s">
        <v>9</v>
      </c>
      <c r="F114" s="87">
        <f t="shared" si="36"/>
        <v>0.57525322985761795</v>
      </c>
      <c r="G114" s="151">
        <f t="shared" si="36"/>
        <v>3.7939482169080378E-2</v>
      </c>
      <c r="H114" s="151">
        <f t="shared" si="36"/>
        <v>2.1662421149709211E-2</v>
      </c>
      <c r="I114" s="151">
        <f t="shared" si="36"/>
        <v>3.7939482169080378E-2</v>
      </c>
      <c r="J114" s="151">
        <f t="shared" si="36"/>
        <v>1.5885785614422501E-3</v>
      </c>
      <c r="K114" s="151">
        <f t="shared" si="36"/>
        <v>6.4750996017422832E-2</v>
      </c>
      <c r="L114" s="151">
        <f t="shared" si="36"/>
        <v>2.0664699079411406E-2</v>
      </c>
      <c r="M114" s="151">
        <f t="shared" si="36"/>
        <v>0.13751915627031558</v>
      </c>
      <c r="N114" s="151">
        <f t="shared" si="36"/>
        <v>1.2161120158221763E-2</v>
      </c>
      <c r="R114" s="313" t="s">
        <v>9</v>
      </c>
      <c r="S114" s="391">
        <f t="shared" si="32"/>
        <v>575.25322985761795</v>
      </c>
      <c r="T114" s="391">
        <f t="shared" si="32"/>
        <v>37.939482169080378</v>
      </c>
      <c r="U114" s="391">
        <f t="shared" si="32"/>
        <v>21.662421149709211</v>
      </c>
      <c r="V114" s="391">
        <f t="shared" si="32"/>
        <v>37.939482169080378</v>
      </c>
      <c r="W114" s="391">
        <f t="shared" si="32"/>
        <v>1.5885785614422501</v>
      </c>
      <c r="X114" s="391">
        <f t="shared" si="32"/>
        <v>64.750996017422835</v>
      </c>
      <c r="Y114" s="391">
        <f t="shared" si="32"/>
        <v>20.664699079411406</v>
      </c>
      <c r="Z114" s="391">
        <f t="shared" si="32"/>
        <v>137.51915627031559</v>
      </c>
      <c r="AA114" s="391">
        <f t="shared" si="32"/>
        <v>12.161120158221763</v>
      </c>
    </row>
    <row r="115" spans="3:27">
      <c r="C115" s="153"/>
      <c r="D115" s="153" t="s">
        <v>62</v>
      </c>
      <c r="E115" s="313" t="s">
        <v>379</v>
      </c>
      <c r="F115" s="87">
        <f t="shared" si="36"/>
        <v>0.50994094126691847</v>
      </c>
      <c r="G115" s="151">
        <f t="shared" si="36"/>
        <v>5.1859071180094057E-2</v>
      </c>
      <c r="H115" s="151">
        <f t="shared" si="36"/>
        <v>2.883102345132051E-2</v>
      </c>
      <c r="I115" s="151">
        <f t="shared" si="36"/>
        <v>5.1859071180094057E-2</v>
      </c>
      <c r="J115" s="151">
        <f t="shared" si="36"/>
        <v>1.401166437996834E-2</v>
      </c>
      <c r="K115" s="151">
        <f t="shared" si="36"/>
        <v>8.3132473104455012E-2</v>
      </c>
      <c r="L115" s="151">
        <f t="shared" si="36"/>
        <v>3.9021238827225253E-2</v>
      </c>
      <c r="M115" s="151">
        <f t="shared" si="36"/>
        <v>7.644723621645827E-2</v>
      </c>
      <c r="N115" s="151">
        <f t="shared" si="36"/>
        <v>5.9585197746462822E-2</v>
      </c>
      <c r="R115" s="313" t="s">
        <v>379</v>
      </c>
      <c r="S115" s="391">
        <f t="shared" si="32"/>
        <v>509.94094126691846</v>
      </c>
      <c r="T115" s="391">
        <f t="shared" si="32"/>
        <v>51.859071180094055</v>
      </c>
      <c r="U115" s="391">
        <f t="shared" si="32"/>
        <v>28.831023451320508</v>
      </c>
      <c r="V115" s="391">
        <f t="shared" si="32"/>
        <v>51.859071180094055</v>
      </c>
      <c r="W115" s="391">
        <f t="shared" si="32"/>
        <v>14.011664379968339</v>
      </c>
      <c r="X115" s="391">
        <f t="shared" si="32"/>
        <v>83.132473104455016</v>
      </c>
      <c r="Y115" s="391">
        <f t="shared" si="32"/>
        <v>39.021238827225254</v>
      </c>
      <c r="Z115" s="391">
        <f t="shared" si="32"/>
        <v>76.447236216458265</v>
      </c>
      <c r="AA115" s="391">
        <f t="shared" si="32"/>
        <v>59.585197746462825</v>
      </c>
    </row>
    <row r="116" spans="3:27">
      <c r="F116" s="87"/>
    </row>
  </sheetData>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sheetPr codeName="Sheet2"/>
  <dimension ref="A1:AP95"/>
  <sheetViews>
    <sheetView workbookViewId="0">
      <selection activeCell="D44" sqref="D44:F44"/>
    </sheetView>
  </sheetViews>
  <sheetFormatPr defaultRowHeight="12.75"/>
  <cols>
    <col min="1" max="1" width="20.7109375" customWidth="1"/>
    <col min="2" max="2" width="37.28515625" customWidth="1"/>
    <col min="3" max="3" width="15.42578125" customWidth="1"/>
    <col min="4" max="4" width="8.7109375" customWidth="1"/>
    <col min="5" max="5" width="9.7109375" bestFit="1" customWidth="1"/>
    <col min="6" max="6" width="10.5703125" customWidth="1"/>
    <col min="8" max="8" width="10" customWidth="1"/>
    <col min="9" max="9" width="10.85546875" customWidth="1"/>
    <col min="10" max="10" width="9.85546875" customWidth="1"/>
    <col min="11" max="11" width="7.28515625" customWidth="1"/>
    <col min="12" max="12" width="6.85546875" customWidth="1"/>
    <col min="14" max="14" width="10.7109375" customWidth="1"/>
    <col min="15" max="15" width="9.7109375" customWidth="1"/>
    <col min="16" max="16" width="8.7109375" customWidth="1"/>
    <col min="17" max="17" width="9.7109375" customWidth="1"/>
    <col min="20" max="21" width="10.28515625" customWidth="1"/>
    <col min="24" max="24" width="11.42578125" customWidth="1"/>
    <col min="29" max="29" width="17.28515625" customWidth="1"/>
    <col min="30" max="31" width="9.42578125" customWidth="1"/>
    <col min="36" max="36" width="19.28515625" customWidth="1"/>
  </cols>
  <sheetData>
    <row r="1" spans="1:40">
      <c r="A1" s="323" t="s">
        <v>411</v>
      </c>
      <c r="B1" s="322"/>
      <c r="C1" s="322"/>
      <c r="D1" s="322"/>
      <c r="E1" s="322"/>
    </row>
    <row r="5" spans="1:40">
      <c r="A5" s="1" t="s">
        <v>361</v>
      </c>
      <c r="B5" s="1"/>
      <c r="C5" s="1"/>
      <c r="D5" s="544" t="s">
        <v>31</v>
      </c>
      <c r="E5" s="544"/>
      <c r="F5" s="544"/>
      <c r="G5" s="544" t="s">
        <v>30</v>
      </c>
      <c r="H5" s="544"/>
      <c r="I5" s="544"/>
      <c r="J5" s="544"/>
      <c r="K5" s="545" t="s">
        <v>29</v>
      </c>
      <c r="L5" s="546"/>
      <c r="M5" s="9" t="s">
        <v>16</v>
      </c>
      <c r="N5" s="545" t="s">
        <v>28</v>
      </c>
      <c r="O5" s="546"/>
      <c r="P5" s="9" t="s">
        <v>14</v>
      </c>
      <c r="Q5" s="9" t="s">
        <v>13</v>
      </c>
      <c r="R5" s="544" t="s">
        <v>27</v>
      </c>
      <c r="S5" s="544"/>
      <c r="T5" s="9" t="s">
        <v>10</v>
      </c>
      <c r="U5" s="9" t="s">
        <v>9</v>
      </c>
      <c r="AB5" s="83" t="s">
        <v>367</v>
      </c>
      <c r="AJ5" s="83" t="s">
        <v>367</v>
      </c>
    </row>
    <row r="6" spans="1:40" ht="51.75">
      <c r="A6" s="9" t="s">
        <v>705</v>
      </c>
      <c r="B6" s="9" t="s">
        <v>25</v>
      </c>
      <c r="C6" s="9" t="s">
        <v>26</v>
      </c>
      <c r="D6" s="9" t="s">
        <v>23</v>
      </c>
      <c r="E6" s="9" t="s">
        <v>22</v>
      </c>
      <c r="F6" s="9" t="s">
        <v>21</v>
      </c>
      <c r="G6" s="11" t="s">
        <v>375</v>
      </c>
      <c r="H6" s="11" t="s">
        <v>376</v>
      </c>
      <c r="I6" s="11" t="s">
        <v>377</v>
      </c>
      <c r="J6" s="11" t="s">
        <v>378</v>
      </c>
      <c r="K6" s="9" t="s">
        <v>73</v>
      </c>
      <c r="L6" s="9" t="s">
        <v>17</v>
      </c>
      <c r="M6" s="9" t="s">
        <v>16</v>
      </c>
      <c r="N6" s="9" t="s">
        <v>15</v>
      </c>
      <c r="O6" s="9" t="s">
        <v>54</v>
      </c>
      <c r="P6" s="9" t="s">
        <v>14</v>
      </c>
      <c r="Q6" s="9" t="s">
        <v>13</v>
      </c>
      <c r="R6" s="9" t="s">
        <v>12</v>
      </c>
      <c r="S6" s="9" t="s">
        <v>158</v>
      </c>
      <c r="T6" s="10" t="s">
        <v>10</v>
      </c>
      <c r="U6" s="9" t="s">
        <v>9</v>
      </c>
      <c r="W6" s="11" t="s">
        <v>180</v>
      </c>
      <c r="X6" s="11" t="s">
        <v>362</v>
      </c>
      <c r="AB6" s="60" t="s">
        <v>178</v>
      </c>
      <c r="AC6" s="60"/>
      <c r="AD6" s="60"/>
      <c r="AE6" s="60"/>
      <c r="AF6" s="60"/>
      <c r="AJ6" s="307" t="s">
        <v>364</v>
      </c>
      <c r="AK6" s="307"/>
      <c r="AL6" s="60"/>
      <c r="AM6" s="60"/>
      <c r="AN6" s="60"/>
    </row>
    <row r="7" spans="1:40" ht="15">
      <c r="A7" s="321"/>
      <c r="B7" s="1" t="s">
        <v>6</v>
      </c>
      <c r="C7" s="486" t="s">
        <v>7</v>
      </c>
      <c r="D7" s="5">
        <f ca="1">VLOOKUP($C7,[1]!POST2013,MATCH(D$6,[1]!BLDGTYPE,0),FALSE)</f>
        <v>3300</v>
      </c>
      <c r="E7" s="5">
        <f ca="1">VLOOKUP($C7,[1]!POST2013,MATCH(E$6,[1]!BLDGTYPE,0),FALSE)</f>
        <v>2800</v>
      </c>
      <c r="F7" s="5">
        <f ca="1">VLOOKUP($C7,[1]!POST2013,MATCH(F$6,[1]!BLDGTYPE,0),FALSE)</f>
        <v>2600</v>
      </c>
      <c r="G7" s="5">
        <f ca="1">VLOOKUP($C7,[1]!POST2013,MATCH(G$6,[1]!BLDGTYPE,0),FALSE)</f>
        <v>6200</v>
      </c>
      <c r="H7" s="5">
        <f ca="1">VLOOKUP($C7,[1]!POST2013,MATCH(H$6,[1]!BLDGTYPE,0),FALSE)</f>
        <v>3800</v>
      </c>
      <c r="I7" s="5">
        <f ca="1">VLOOKUP($C7,[1]!POST2013,MATCH(I$6,[1]!BLDGTYPE,0),FALSE)</f>
        <v>3800</v>
      </c>
      <c r="J7" s="5">
        <f ca="1">VLOOKUP($C7,[1]!POST2013,MATCH(J$6,[1]!BLDGTYPE,0),FALSE)</f>
        <v>2800</v>
      </c>
      <c r="K7" s="5">
        <f ca="1">VLOOKUP($C7,[1]!POST2013,MATCH(K$6,[1]!BLDGTYPE,0),FALSE)</f>
        <v>2700</v>
      </c>
      <c r="L7" s="5">
        <f ca="1">VLOOKUP($C7,[1]!POST2013,MATCH(L$6,[1]!BLDGTYPE,0),FALSE)</f>
        <v>3600</v>
      </c>
      <c r="M7" s="5">
        <f ca="1">VLOOKUP($C7,[1]!POST2013,MATCH(M$6,[1]!BLDGTYPE,0),FALSE)</f>
        <v>2700</v>
      </c>
      <c r="N7" s="5">
        <f ca="1">VLOOKUP($C7,[1]!POST2013,MATCH(N$6,[1]!BLDGTYPE,0),FALSE)</f>
        <v>7300</v>
      </c>
      <c r="O7" s="5">
        <f ca="1">VLOOKUP($C7,[1]!POST2013,MATCH(O$6,[1]!BLDGTYPE,0),FALSE)</f>
        <v>6800</v>
      </c>
      <c r="P7" s="5">
        <f ca="1">VLOOKUP($C7,[1]!POST2013,MATCH(P$6,[1]!BLDGTYPE,0),FALSE)</f>
        <v>5400</v>
      </c>
      <c r="Q7" s="5">
        <f ca="1">VLOOKUP($C7,[1]!POST2013,MATCH(Q$6,[1]!BLDGTYPE,0),FALSE)</f>
        <v>3000</v>
      </c>
      <c r="R7" s="5">
        <f ca="1">VLOOKUP($C7,[1]!POST2013,MATCH(R$6,[1]!BLDGTYPE,0),FALSE)</f>
        <v>6400</v>
      </c>
      <c r="S7" s="5">
        <f ca="1">VLOOKUP($C7,[1]!POST2013,MATCH(S$6,[1]!BLDGTYPE,0),FALSE)</f>
        <v>5700</v>
      </c>
      <c r="T7" s="5">
        <f ca="1">VLOOKUP($C7,[1]!POST2013,MATCH(T$6,[1]!BLDGTYPE,0),FALSE)</f>
        <v>3000</v>
      </c>
      <c r="U7" s="5">
        <f ca="1">VLOOKUP($C7,[1]!POST2013,MATCH(U$6,[1]!BLDGTYPE,0),FALSE)</f>
        <v>4100</v>
      </c>
      <c r="W7" s="56">
        <f ca="1">SUMPRODUCT(D7:U7,$D$39:$U$39)/SUM($D$39:$U$39)</f>
        <v>3716.2347663009282</v>
      </c>
      <c r="AB7" s="60" t="s">
        <v>169</v>
      </c>
      <c r="AC7" s="60" t="s">
        <v>358</v>
      </c>
      <c r="AD7" s="60"/>
      <c r="AE7" s="60"/>
      <c r="AF7" s="60"/>
      <c r="AJ7" s="307" t="s">
        <v>169</v>
      </c>
      <c r="AK7" s="307" t="s">
        <v>171</v>
      </c>
      <c r="AL7" s="60"/>
      <c r="AM7" s="60"/>
      <c r="AN7" s="60"/>
    </row>
    <row r="8" spans="1:40" ht="15">
      <c r="A8" s="321"/>
      <c r="B8" s="136" t="s">
        <v>707</v>
      </c>
      <c r="C8" s="486" t="s">
        <v>706</v>
      </c>
      <c r="D8" s="5">
        <f ca="1">VLOOKUP($C8,[1]!POST2013,MATCH(D$6,[1]!BLDGTYPE,0),FALSE)</f>
        <v>1</v>
      </c>
      <c r="E8" s="5">
        <f ca="1">VLOOKUP($C8,[1]!POST2013,MATCH(E$6,[1]!BLDGTYPE,0),FALSE)</f>
        <v>1</v>
      </c>
      <c r="F8" s="5">
        <f ca="1">VLOOKUP($C8,[1]!POST2013,MATCH(F$6,[1]!BLDGTYPE,0),FALSE)</f>
        <v>1</v>
      </c>
      <c r="G8" s="5">
        <f ca="1">VLOOKUP($C8,[1]!POST2013,MATCH(G$6,[1]!BLDGTYPE,0),FALSE)</f>
        <v>1</v>
      </c>
      <c r="H8" s="5">
        <f ca="1">VLOOKUP($C8,[1]!POST2013,MATCH(H$6,[1]!BLDGTYPE,0),FALSE)</f>
        <v>1</v>
      </c>
      <c r="I8" s="5">
        <f ca="1">VLOOKUP($C8,[1]!POST2013,MATCH(I$6,[1]!BLDGTYPE,0),FALSE)</f>
        <v>1</v>
      </c>
      <c r="J8" s="5">
        <f ca="1">VLOOKUP($C8,[1]!POST2013,MATCH(J$6,[1]!BLDGTYPE,0),FALSE)</f>
        <v>1</v>
      </c>
      <c r="K8" s="5">
        <f ca="1">VLOOKUP($C8,[1]!POST2013,MATCH(K$6,[1]!BLDGTYPE,0),FALSE)</f>
        <v>1</v>
      </c>
      <c r="L8" s="5">
        <f ca="1">VLOOKUP($C8,[1]!POST2013,MATCH(L$6,[1]!BLDGTYPE,0),FALSE)</f>
        <v>1</v>
      </c>
      <c r="M8" s="5">
        <f ca="1">VLOOKUP($C8,[1]!POST2013,MATCH(M$6,[1]!BLDGTYPE,0),FALSE)</f>
        <v>1</v>
      </c>
      <c r="N8" s="5">
        <f ca="1">VLOOKUP($C8,[1]!POST2013,MATCH(N$6,[1]!BLDGTYPE,0),FALSE)</f>
        <v>1</v>
      </c>
      <c r="O8" s="5">
        <f ca="1">VLOOKUP($C8,[1]!POST2013,MATCH(O$6,[1]!BLDGTYPE,0),FALSE)</f>
        <v>1</v>
      </c>
      <c r="P8" s="5">
        <f ca="1">VLOOKUP($C8,[1]!POST2013,MATCH(P$6,[1]!BLDGTYPE,0),FALSE)</f>
        <v>1</v>
      </c>
      <c r="Q8" s="5">
        <f ca="1">VLOOKUP($C8,[1]!POST2013,MATCH(Q$6,[1]!BLDGTYPE,0),FALSE)</f>
        <v>1</v>
      </c>
      <c r="R8" s="5">
        <f ca="1">VLOOKUP($C8,[1]!POST2013,MATCH(R$6,[1]!BLDGTYPE,0),FALSE)</f>
        <v>1</v>
      </c>
      <c r="S8" s="5">
        <f ca="1">VLOOKUP($C8,[1]!POST2013,MATCH(S$6,[1]!BLDGTYPE,0),FALSE)</f>
        <v>1</v>
      </c>
      <c r="T8" s="5">
        <f ca="1">VLOOKUP($C8,[1]!POST2013,MATCH(T$6,[1]!BLDGTYPE,0),FALSE)</f>
        <v>1</v>
      </c>
      <c r="U8" s="5">
        <f ca="1">VLOOKUP($C8,[1]!POST2013,MATCH(U$6,[1]!BLDGTYPE,0),FALSE)</f>
        <v>1</v>
      </c>
      <c r="W8" s="56"/>
      <c r="AB8" s="60"/>
      <c r="AC8" s="60"/>
      <c r="AD8" s="60"/>
      <c r="AE8" s="60"/>
      <c r="AF8" s="60"/>
      <c r="AJ8" s="307"/>
      <c r="AK8" s="307"/>
      <c r="AL8" s="60"/>
      <c r="AM8" s="60"/>
      <c r="AN8" s="60"/>
    </row>
    <row r="9" spans="1:40" ht="15">
      <c r="A9" s="7" t="s">
        <v>5</v>
      </c>
      <c r="B9" s="5" t="s">
        <v>588</v>
      </c>
      <c r="C9" s="5"/>
      <c r="D9" s="6">
        <v>0.6</v>
      </c>
      <c r="E9" s="6">
        <v>0.81</v>
      </c>
      <c r="F9" s="6">
        <v>1.4</v>
      </c>
      <c r="G9" s="6">
        <v>1.2</v>
      </c>
      <c r="H9" s="6">
        <v>1.2</v>
      </c>
      <c r="I9" s="6">
        <v>1.2</v>
      </c>
      <c r="J9" s="6">
        <v>1.2</v>
      </c>
      <c r="K9" s="6">
        <v>0.98</v>
      </c>
      <c r="L9" s="25">
        <v>1</v>
      </c>
      <c r="M9" s="6">
        <v>0.6</v>
      </c>
      <c r="N9" s="6">
        <v>1.4</v>
      </c>
      <c r="O9" s="6">
        <v>1</v>
      </c>
      <c r="P9" s="6">
        <v>1.2</v>
      </c>
      <c r="Q9" s="6">
        <v>0.9</v>
      </c>
      <c r="R9" s="25">
        <v>1.1000000000000001</v>
      </c>
      <c r="S9" s="6">
        <v>0.95</v>
      </c>
      <c r="T9" s="6">
        <v>1</v>
      </c>
      <c r="U9" s="6">
        <v>0.9</v>
      </c>
      <c r="AB9" s="60"/>
      <c r="AC9" s="60"/>
      <c r="AD9" s="60"/>
      <c r="AE9" s="60"/>
      <c r="AF9" s="60"/>
      <c r="AJ9" s="307"/>
      <c r="AK9" s="307"/>
      <c r="AL9" s="60"/>
      <c r="AM9" s="60"/>
      <c r="AN9" s="60"/>
    </row>
    <row r="10" spans="1:40" ht="15">
      <c r="A10" s="7"/>
      <c r="B10" s="5" t="s">
        <v>4</v>
      </c>
      <c r="C10" s="5"/>
      <c r="D10" s="6"/>
      <c r="E10" s="6"/>
      <c r="F10" s="6"/>
      <c r="G10" s="6"/>
      <c r="H10" s="6"/>
      <c r="I10" s="6"/>
      <c r="J10" s="6"/>
      <c r="K10" s="6"/>
      <c r="L10" s="6"/>
      <c r="M10" s="6"/>
      <c r="N10" s="6"/>
      <c r="O10" s="6"/>
      <c r="P10" s="6"/>
      <c r="Q10" s="6"/>
      <c r="R10" s="6"/>
      <c r="S10" s="6"/>
      <c r="T10" s="6"/>
      <c r="U10" s="6"/>
      <c r="AB10" s="60"/>
      <c r="AC10" s="60" t="s">
        <v>183</v>
      </c>
      <c r="AD10" s="60"/>
      <c r="AE10" s="60"/>
      <c r="AF10" s="60"/>
      <c r="AJ10" s="307"/>
      <c r="AK10" s="307" t="s">
        <v>183</v>
      </c>
      <c r="AL10" s="60"/>
      <c r="AM10" s="60"/>
      <c r="AN10" s="60"/>
    </row>
    <row r="11" spans="1:40" ht="13.5" customHeight="1">
      <c r="A11" s="7"/>
      <c r="B11" s="5" t="s">
        <v>3</v>
      </c>
      <c r="C11" s="5"/>
      <c r="D11" s="6"/>
      <c r="E11" s="6"/>
      <c r="F11" s="6"/>
      <c r="G11" s="5"/>
      <c r="H11" s="5"/>
      <c r="I11" s="5"/>
      <c r="J11" s="5"/>
      <c r="K11" s="5"/>
      <c r="L11" s="5"/>
      <c r="M11" s="5"/>
      <c r="N11" s="5"/>
      <c r="O11" s="5"/>
      <c r="P11" s="8"/>
      <c r="Q11" s="8"/>
      <c r="R11" s="5"/>
      <c r="S11" s="6"/>
      <c r="T11" s="6"/>
      <c r="U11" s="6"/>
      <c r="AB11" s="60" t="s">
        <v>59</v>
      </c>
      <c r="AC11" s="60" t="s">
        <v>326</v>
      </c>
      <c r="AD11" s="60" t="s">
        <v>359</v>
      </c>
      <c r="AE11" s="60" t="s">
        <v>178</v>
      </c>
      <c r="AF11" s="60" t="s">
        <v>171</v>
      </c>
      <c r="AJ11" s="307" t="s">
        <v>59</v>
      </c>
      <c r="AK11" s="307" t="s">
        <v>326</v>
      </c>
      <c r="AL11" s="296" t="s">
        <v>359</v>
      </c>
      <c r="AM11" s="296" t="s">
        <v>365</v>
      </c>
      <c r="AN11" s="296" t="s">
        <v>366</v>
      </c>
    </row>
    <row r="12" spans="1:40" ht="15">
      <c r="A12" s="7"/>
      <c r="B12" s="5" t="s">
        <v>55</v>
      </c>
      <c r="C12" s="5"/>
      <c r="D12" s="6"/>
      <c r="E12" s="8"/>
      <c r="F12" s="8"/>
      <c r="G12" s="6"/>
      <c r="H12" s="6"/>
      <c r="I12" s="6"/>
      <c r="J12" s="8"/>
      <c r="K12" s="6"/>
      <c r="L12" s="6"/>
      <c r="M12" s="6"/>
      <c r="N12" s="6"/>
      <c r="O12" s="6"/>
      <c r="P12" s="6"/>
      <c r="Q12" s="6"/>
      <c r="R12" s="6"/>
      <c r="S12" s="6"/>
      <c r="T12" s="6"/>
      <c r="U12" s="6"/>
      <c r="AB12" t="s">
        <v>10</v>
      </c>
      <c r="AC12" s="56">
        <v>202964358.99999991</v>
      </c>
      <c r="AD12" s="56">
        <v>201539246.50043008</v>
      </c>
      <c r="AE12" s="87">
        <v>0.99297850860815506</v>
      </c>
      <c r="AF12" s="87">
        <v>1.0316841871229478</v>
      </c>
      <c r="AJ12" s="287" t="s">
        <v>28</v>
      </c>
      <c r="AK12" s="300">
        <v>26180913.999999989</v>
      </c>
      <c r="AL12" s="300">
        <v>29899541.674456939</v>
      </c>
      <c r="AM12" s="300">
        <v>21</v>
      </c>
      <c r="AN12" s="87">
        <f>AL12/AK12</f>
        <v>1.1420358232893226</v>
      </c>
    </row>
    <row r="13" spans="1:40">
      <c r="A13" s="7"/>
      <c r="B13" s="5" t="s">
        <v>56</v>
      </c>
      <c r="C13" s="5"/>
      <c r="D13" s="13">
        <v>9</v>
      </c>
      <c r="E13" s="13">
        <v>26</v>
      </c>
      <c r="F13" s="13">
        <v>12</v>
      </c>
      <c r="G13" s="13">
        <v>0</v>
      </c>
      <c r="H13" s="13">
        <v>13</v>
      </c>
      <c r="I13" s="13">
        <v>15</v>
      </c>
      <c r="J13" s="13">
        <v>10</v>
      </c>
      <c r="K13" s="13"/>
      <c r="L13" s="13"/>
      <c r="M13" s="13"/>
      <c r="N13" s="13"/>
      <c r="O13" s="13"/>
      <c r="P13" s="13"/>
      <c r="Q13" s="13"/>
      <c r="R13" s="13"/>
      <c r="S13" s="13"/>
      <c r="T13" s="13"/>
      <c r="U13" s="13"/>
      <c r="AB13" t="s">
        <v>28</v>
      </c>
      <c r="AC13" s="56">
        <v>50939923.999999993</v>
      </c>
      <c r="AD13" s="56">
        <v>58685961.483112872</v>
      </c>
      <c r="AE13" s="87">
        <v>1.1520622112257741</v>
      </c>
      <c r="AF13" s="87">
        <v>1.1420358232893224</v>
      </c>
      <c r="AJ13" s="289" t="s">
        <v>110</v>
      </c>
      <c r="AK13" s="56">
        <v>3519089.9999999991</v>
      </c>
      <c r="AL13" s="56">
        <v>3568811.2999856179</v>
      </c>
      <c r="AM13" s="56">
        <v>11</v>
      </c>
      <c r="AN13" s="87">
        <f t="shared" ref="AN13:AN39" si="0">AL13/AK13</f>
        <v>1.0141290219873942</v>
      </c>
    </row>
    <row r="14" spans="1:40">
      <c r="A14" s="7"/>
      <c r="B14" s="5" t="s">
        <v>592</v>
      </c>
      <c r="C14" s="5"/>
      <c r="D14" s="8">
        <f ca="1">D9*D8*D7/1000</f>
        <v>1.98</v>
      </c>
      <c r="E14" s="8">
        <f t="shared" ref="E14:U14" ca="1" si="1">E9*E8*E7/1000</f>
        <v>2.2679999999999998</v>
      </c>
      <c r="F14" s="8">
        <f t="shared" ca="1" si="1"/>
        <v>3.6399999999999997</v>
      </c>
      <c r="G14" s="8">
        <f t="shared" ca="1" si="1"/>
        <v>7.44</v>
      </c>
      <c r="H14" s="8">
        <f t="shared" ca="1" si="1"/>
        <v>4.5599999999999996</v>
      </c>
      <c r="I14" s="8">
        <f t="shared" ca="1" si="1"/>
        <v>4.5599999999999996</v>
      </c>
      <c r="J14" s="8">
        <f t="shared" ca="1" si="1"/>
        <v>3.36</v>
      </c>
      <c r="K14" s="8">
        <f t="shared" ca="1" si="1"/>
        <v>2.6459999999999999</v>
      </c>
      <c r="L14" s="8">
        <f t="shared" ca="1" si="1"/>
        <v>3.6</v>
      </c>
      <c r="M14" s="8">
        <f t="shared" ca="1" si="1"/>
        <v>1.62</v>
      </c>
      <c r="N14" s="8">
        <f t="shared" ca="1" si="1"/>
        <v>10.220000000000001</v>
      </c>
      <c r="O14" s="8">
        <f t="shared" ca="1" si="1"/>
        <v>6.8</v>
      </c>
      <c r="P14" s="8">
        <f t="shared" ca="1" si="1"/>
        <v>6.48</v>
      </c>
      <c r="Q14" s="8">
        <f t="shared" ca="1" si="1"/>
        <v>2.7</v>
      </c>
      <c r="R14" s="8">
        <f t="shared" ca="1" si="1"/>
        <v>7.0400000000000009</v>
      </c>
      <c r="S14" s="8">
        <f t="shared" ca="1" si="1"/>
        <v>5.415</v>
      </c>
      <c r="T14" s="8">
        <f t="shared" ca="1" si="1"/>
        <v>3</v>
      </c>
      <c r="U14" s="8">
        <f t="shared" ca="1" si="1"/>
        <v>3.69</v>
      </c>
      <c r="AC14" s="56"/>
      <c r="AD14" s="56"/>
      <c r="AE14" s="87"/>
      <c r="AF14" s="87"/>
      <c r="AJ14" s="289"/>
      <c r="AK14" s="56"/>
      <c r="AL14" s="56"/>
      <c r="AM14" s="56"/>
      <c r="AN14" s="87"/>
    </row>
    <row r="15" spans="1:40">
      <c r="A15" s="7"/>
      <c r="B15" s="5"/>
      <c r="C15" s="5"/>
      <c r="D15" s="13"/>
      <c r="E15" s="13"/>
      <c r="F15" s="13"/>
      <c r="G15" s="13"/>
      <c r="H15" s="13"/>
      <c r="I15" s="13"/>
      <c r="J15" s="13"/>
      <c r="K15" s="13"/>
      <c r="L15" s="13"/>
      <c r="M15" s="13"/>
      <c r="N15" s="13"/>
      <c r="O15" s="13"/>
      <c r="P15" s="13"/>
      <c r="Q15" s="13"/>
      <c r="R15" s="13"/>
      <c r="S15" s="13"/>
      <c r="T15" s="13"/>
      <c r="U15" s="13"/>
      <c r="AB15" t="s">
        <v>13</v>
      </c>
      <c r="AC15" s="56">
        <v>99556760.000000015</v>
      </c>
      <c r="AD15" s="56">
        <v>82291196.774094</v>
      </c>
      <c r="AE15" s="87">
        <v>0.82657568179291885</v>
      </c>
      <c r="AF15" s="87">
        <v>0.93423090425310751</v>
      </c>
      <c r="AJ15" s="289" t="s">
        <v>114</v>
      </c>
      <c r="AK15" s="56">
        <v>4873991.1952417521</v>
      </c>
      <c r="AL15" s="56">
        <v>4477422.576743979</v>
      </c>
      <c r="AM15" s="56">
        <v>6</v>
      </c>
      <c r="AN15" s="87">
        <f t="shared" si="0"/>
        <v>0.91863575402333009</v>
      </c>
    </row>
    <row r="16" spans="1:40">
      <c r="A16" s="7"/>
      <c r="AB16" t="s">
        <v>31</v>
      </c>
      <c r="AC16" s="56">
        <v>434884820</v>
      </c>
      <c r="AD16" s="56">
        <v>474373924.8850016</v>
      </c>
      <c r="AE16" s="298">
        <v>1.0908035945816679</v>
      </c>
      <c r="AF16" s="299">
        <v>0.79599950056040059</v>
      </c>
      <c r="AG16" t="s">
        <v>360</v>
      </c>
      <c r="AJ16" s="289" t="s">
        <v>111</v>
      </c>
      <c r="AK16" s="56">
        <v>11467754.27422069</v>
      </c>
      <c r="AL16" s="56">
        <v>14000324.028722826</v>
      </c>
      <c r="AM16" s="56">
        <v>3</v>
      </c>
      <c r="AN16" s="87">
        <f t="shared" si="0"/>
        <v>1.2208426945627278</v>
      </c>
    </row>
    <row r="17" spans="1:42">
      <c r="A17" s="7" t="s">
        <v>2</v>
      </c>
      <c r="B17" s="117" t="s">
        <v>2</v>
      </c>
      <c r="C17" s="117"/>
      <c r="D17" s="118">
        <v>0.5</v>
      </c>
      <c r="E17" s="118">
        <v>0.5</v>
      </c>
      <c r="F17" s="118">
        <v>0.7</v>
      </c>
      <c r="G17" s="118">
        <v>0.8</v>
      </c>
      <c r="H17" s="118">
        <v>0.8</v>
      </c>
      <c r="I17" s="118">
        <v>0.9</v>
      </c>
      <c r="J17" s="118">
        <v>0.9</v>
      </c>
      <c r="K17" s="118">
        <v>0.7</v>
      </c>
      <c r="L17" s="118">
        <v>0.7</v>
      </c>
      <c r="M17" s="118">
        <v>0.4</v>
      </c>
      <c r="N17" s="118">
        <v>0.9</v>
      </c>
      <c r="O17" s="118">
        <v>0.9</v>
      </c>
      <c r="P17" s="118">
        <v>0.7</v>
      </c>
      <c r="Q17" s="118">
        <v>0.65</v>
      </c>
      <c r="R17" s="118">
        <v>0.85</v>
      </c>
      <c r="S17" s="118">
        <v>0.7</v>
      </c>
      <c r="T17" s="118">
        <v>0.8</v>
      </c>
      <c r="U17" s="118">
        <v>0.7</v>
      </c>
      <c r="AB17" t="s">
        <v>9</v>
      </c>
      <c r="AC17" s="56">
        <v>176220553.00000006</v>
      </c>
      <c r="AD17" s="56">
        <v>146414672.70518047</v>
      </c>
      <c r="AE17" s="87">
        <v>0.8308603634059667</v>
      </c>
      <c r="AF17" s="87">
        <v>0.86450049628517189</v>
      </c>
      <c r="AJ17" s="289" t="s">
        <v>112</v>
      </c>
      <c r="AK17" s="56">
        <v>6320078.5305375503</v>
      </c>
      <c r="AL17" s="56">
        <v>7852983.7690045182</v>
      </c>
      <c r="AM17" s="56">
        <v>1</v>
      </c>
      <c r="AN17" s="87">
        <f t="shared" si="0"/>
        <v>1.2425452834265001</v>
      </c>
    </row>
    <row r="18" spans="1:42" ht="15">
      <c r="A18" s="7"/>
      <c r="AB18" t="s">
        <v>158</v>
      </c>
      <c r="AC18" s="56">
        <v>71193896</v>
      </c>
      <c r="AD18" s="56">
        <v>82912286.295873582</v>
      </c>
      <c r="AE18" s="87">
        <v>1.1645982444319887</v>
      </c>
      <c r="AF18" s="87">
        <v>0.97735070020613657</v>
      </c>
      <c r="AJ18" s="287" t="s">
        <v>31</v>
      </c>
      <c r="AK18" s="300">
        <v>299473306</v>
      </c>
      <c r="AL18" s="300">
        <v>238380602.00717208</v>
      </c>
      <c r="AM18" s="300">
        <v>47</v>
      </c>
      <c r="AN18" s="87">
        <f t="shared" si="0"/>
        <v>0.79599950056040081</v>
      </c>
    </row>
    <row r="19" spans="1:42">
      <c r="A19" s="7" t="s">
        <v>368</v>
      </c>
      <c r="B19" s="5" t="s">
        <v>589</v>
      </c>
      <c r="C19" s="5"/>
      <c r="D19" s="6">
        <v>0.91</v>
      </c>
      <c r="E19" s="6">
        <v>0.91</v>
      </c>
      <c r="F19" s="6">
        <v>0.91</v>
      </c>
      <c r="G19" s="6">
        <v>1.36</v>
      </c>
      <c r="H19" s="6">
        <v>1.36</v>
      </c>
      <c r="I19" s="6">
        <v>1.36</v>
      </c>
      <c r="J19" s="6">
        <v>1.36</v>
      </c>
      <c r="K19" s="6">
        <v>1.01</v>
      </c>
      <c r="L19" s="6">
        <v>1.01</v>
      </c>
      <c r="M19" s="6">
        <v>0.68</v>
      </c>
      <c r="N19" s="6">
        <v>1.32</v>
      </c>
      <c r="O19" s="6">
        <v>1.32</v>
      </c>
      <c r="P19" s="6">
        <v>0.9</v>
      </c>
      <c r="Q19" s="6">
        <v>1</v>
      </c>
      <c r="R19" s="6">
        <v>1.08</v>
      </c>
      <c r="S19" s="6">
        <v>1</v>
      </c>
      <c r="T19" s="6">
        <v>1</v>
      </c>
      <c r="U19" s="6">
        <v>1</v>
      </c>
      <c r="W19" s="115"/>
      <c r="AB19" t="s">
        <v>14</v>
      </c>
      <c r="AC19" s="56">
        <v>36956808.000000007</v>
      </c>
      <c r="AD19" s="56">
        <v>42521622.575505719</v>
      </c>
      <c r="AE19" s="87">
        <v>1.1505761692272154</v>
      </c>
      <c r="AF19" s="87">
        <v>1.2284160756840987</v>
      </c>
      <c r="AJ19" s="289" t="s">
        <v>110</v>
      </c>
      <c r="AK19" s="56">
        <v>23029482.214190248</v>
      </c>
      <c r="AL19" s="56">
        <v>32550953.448330976</v>
      </c>
      <c r="AM19" s="56">
        <v>12</v>
      </c>
      <c r="AN19" s="87">
        <f t="shared" si="0"/>
        <v>1.4134470391294256</v>
      </c>
    </row>
    <row r="20" spans="1:42">
      <c r="A20" s="7"/>
      <c r="B20" s="5" t="s">
        <v>231</v>
      </c>
      <c r="C20" s="5"/>
      <c r="D20" s="6">
        <f t="shared" ref="D20:U20" si="2">D19-D17</f>
        <v>0.41000000000000003</v>
      </c>
      <c r="E20" s="6">
        <f t="shared" si="2"/>
        <v>0.41000000000000003</v>
      </c>
      <c r="F20" s="6">
        <f t="shared" si="2"/>
        <v>0.21000000000000008</v>
      </c>
      <c r="G20" s="6">
        <f t="shared" si="2"/>
        <v>0.56000000000000005</v>
      </c>
      <c r="H20" s="6">
        <f t="shared" si="2"/>
        <v>0.56000000000000005</v>
      </c>
      <c r="I20" s="6">
        <f t="shared" si="2"/>
        <v>0.46000000000000008</v>
      </c>
      <c r="J20" s="6">
        <f t="shared" si="2"/>
        <v>0.46000000000000008</v>
      </c>
      <c r="K20" s="6">
        <f t="shared" si="2"/>
        <v>0.31000000000000005</v>
      </c>
      <c r="L20" s="6">
        <f t="shared" si="2"/>
        <v>0.31000000000000005</v>
      </c>
      <c r="M20" s="6">
        <f t="shared" si="2"/>
        <v>0.28000000000000003</v>
      </c>
      <c r="N20" s="6">
        <f t="shared" si="2"/>
        <v>0.42000000000000004</v>
      </c>
      <c r="O20" s="6">
        <f t="shared" si="2"/>
        <v>0.42000000000000004</v>
      </c>
      <c r="P20" s="6">
        <f t="shared" si="2"/>
        <v>0.20000000000000007</v>
      </c>
      <c r="Q20" s="6">
        <f t="shared" si="2"/>
        <v>0.35</v>
      </c>
      <c r="R20" s="6">
        <f t="shared" si="2"/>
        <v>0.23000000000000009</v>
      </c>
      <c r="S20" s="6">
        <f t="shared" si="2"/>
        <v>0.30000000000000004</v>
      </c>
      <c r="T20" s="6">
        <f t="shared" si="2"/>
        <v>0.19999999999999996</v>
      </c>
      <c r="U20" s="6">
        <f t="shared" si="2"/>
        <v>0.30000000000000004</v>
      </c>
      <c r="W20" s="115"/>
      <c r="AB20" t="s">
        <v>72</v>
      </c>
      <c r="AC20" s="56">
        <v>361074607.9999997</v>
      </c>
      <c r="AD20" s="56">
        <v>430763890.30067581</v>
      </c>
      <c r="AE20" s="87">
        <v>1.1930052148687125</v>
      </c>
      <c r="AF20" s="87">
        <v>1.1931302657564764</v>
      </c>
      <c r="AJ20" s="289" t="s">
        <v>114</v>
      </c>
      <c r="AK20" s="56">
        <v>85725023.785809711</v>
      </c>
      <c r="AL20" s="56">
        <v>84443684.792295247</v>
      </c>
      <c r="AM20" s="56">
        <v>13</v>
      </c>
      <c r="AN20" s="87">
        <f t="shared" si="0"/>
        <v>0.98505291760879554</v>
      </c>
      <c r="AP20" s="87">
        <f>SUMPRODUCT(AN20:AN22,AK20:AK22)/SUM(AK20:AK22)</f>
        <v>0.81430234182930294</v>
      </c>
    </row>
    <row r="21" spans="1:42">
      <c r="A21" s="7"/>
      <c r="B21" s="5" t="s">
        <v>167</v>
      </c>
      <c r="C21" s="5"/>
      <c r="D21" s="3">
        <f t="shared" ref="D21:U21" si="3">1-(D17/D19)</f>
        <v>0.45054945054945061</v>
      </c>
      <c r="E21" s="3">
        <f t="shared" si="3"/>
        <v>0.45054945054945061</v>
      </c>
      <c r="F21" s="3">
        <f t="shared" si="3"/>
        <v>0.23076923076923084</v>
      </c>
      <c r="G21" s="3">
        <f t="shared" si="3"/>
        <v>0.41176470588235292</v>
      </c>
      <c r="H21" s="3">
        <f t="shared" si="3"/>
        <v>0.41176470588235292</v>
      </c>
      <c r="I21" s="3">
        <f t="shared" si="3"/>
        <v>0.33823529411764708</v>
      </c>
      <c r="J21" s="3">
        <f t="shared" si="3"/>
        <v>0.33823529411764708</v>
      </c>
      <c r="K21" s="3">
        <f t="shared" si="3"/>
        <v>0.30693069306930698</v>
      </c>
      <c r="L21" s="3">
        <f t="shared" si="3"/>
        <v>0.30693069306930698</v>
      </c>
      <c r="M21" s="3">
        <f t="shared" si="3"/>
        <v>0.41176470588235292</v>
      </c>
      <c r="N21" s="3">
        <f t="shared" si="3"/>
        <v>0.31818181818181823</v>
      </c>
      <c r="O21" s="3">
        <f t="shared" si="3"/>
        <v>0.31818181818181823</v>
      </c>
      <c r="P21" s="3">
        <f t="shared" si="3"/>
        <v>0.22222222222222232</v>
      </c>
      <c r="Q21" s="3">
        <f t="shared" si="3"/>
        <v>0.35</v>
      </c>
      <c r="R21" s="3">
        <f t="shared" si="3"/>
        <v>0.21296296296296302</v>
      </c>
      <c r="S21" s="3">
        <f t="shared" si="3"/>
        <v>0.30000000000000004</v>
      </c>
      <c r="T21" s="3">
        <f t="shared" si="3"/>
        <v>0.19999999999999996</v>
      </c>
      <c r="U21" s="3">
        <f t="shared" si="3"/>
        <v>0.30000000000000004</v>
      </c>
      <c r="W21" s="112">
        <f>SUMPRODUCT(D21:U21,$D$39:$U$39)/SUM($D$39:$U$39)</f>
        <v>0.34394310656646282</v>
      </c>
      <c r="AB21" t="s">
        <v>73</v>
      </c>
      <c r="AC21" s="56">
        <v>131787451.99999994</v>
      </c>
      <c r="AD21" s="56">
        <v>128143914.33689827</v>
      </c>
      <c r="AE21" s="87">
        <v>0.97235292428977471</v>
      </c>
      <c r="AF21" s="87">
        <v>0.98067793139577475</v>
      </c>
      <c r="AJ21" s="289" t="s">
        <v>111</v>
      </c>
      <c r="AK21" s="56">
        <v>41872639.901227869</v>
      </c>
      <c r="AL21" s="56">
        <v>36827400.178704225</v>
      </c>
      <c r="AM21" s="56">
        <v>8</v>
      </c>
      <c r="AN21" s="87">
        <f t="shared" si="0"/>
        <v>0.87950987245072887</v>
      </c>
    </row>
    <row r="22" spans="1:42">
      <c r="A22" s="7"/>
      <c r="B22" s="7" t="s">
        <v>598</v>
      </c>
      <c r="C22" s="7"/>
      <c r="D22" s="84">
        <f ca="1">D20*D7/1000</f>
        <v>1.353</v>
      </c>
      <c r="E22" s="84">
        <f t="shared" ref="E22:U22" ca="1" si="4">E20*E7/1000</f>
        <v>1.1479999999999999</v>
      </c>
      <c r="F22" s="84">
        <f t="shared" ca="1" si="4"/>
        <v>0.54600000000000026</v>
      </c>
      <c r="G22" s="84">
        <f t="shared" ca="1" si="4"/>
        <v>3.4720000000000004</v>
      </c>
      <c r="H22" s="84">
        <f t="shared" ca="1" si="4"/>
        <v>2.1280000000000001</v>
      </c>
      <c r="I22" s="84">
        <f t="shared" ca="1" si="4"/>
        <v>1.7480000000000002</v>
      </c>
      <c r="J22" s="84">
        <f t="shared" ca="1" si="4"/>
        <v>1.2880000000000003</v>
      </c>
      <c r="K22" s="84">
        <f t="shared" ca="1" si="4"/>
        <v>0.83700000000000008</v>
      </c>
      <c r="L22" s="84">
        <f t="shared" ca="1" si="4"/>
        <v>1.1160000000000003</v>
      </c>
      <c r="M22" s="84">
        <f t="shared" ca="1" si="4"/>
        <v>0.75600000000000012</v>
      </c>
      <c r="N22" s="84">
        <f t="shared" ca="1" si="4"/>
        <v>3.0660000000000003</v>
      </c>
      <c r="O22" s="84">
        <f t="shared" ca="1" si="4"/>
        <v>2.8560000000000003</v>
      </c>
      <c r="P22" s="84">
        <f t="shared" ca="1" si="4"/>
        <v>1.0800000000000005</v>
      </c>
      <c r="Q22" s="84">
        <f t="shared" ca="1" si="4"/>
        <v>1.05</v>
      </c>
      <c r="R22" s="84">
        <f t="shared" ca="1" si="4"/>
        <v>1.4720000000000006</v>
      </c>
      <c r="S22" s="84">
        <f t="shared" ca="1" si="4"/>
        <v>1.7100000000000002</v>
      </c>
      <c r="T22" s="84">
        <f t="shared" ca="1" si="4"/>
        <v>0.59999999999999987</v>
      </c>
      <c r="U22" s="84">
        <f t="shared" ca="1" si="4"/>
        <v>1.2300000000000002</v>
      </c>
      <c r="W22" s="75">
        <f ca="1">SUMPRODUCT(D22:U22,$D$40:$U$40)/SUM($D$40:$U$40)</f>
        <v>1.2373586979946172</v>
      </c>
      <c r="X22" s="85">
        <f ca="1">1000000*SUMPRODUCT(D22:U22,$D$40:$U$40)/8760/1000</f>
        <v>129.38590951633208</v>
      </c>
      <c r="Y22" t="s">
        <v>363</v>
      </c>
      <c r="AB22" t="s">
        <v>16</v>
      </c>
      <c r="AC22" s="56">
        <v>318886066.99999994</v>
      </c>
      <c r="AD22" s="56">
        <v>181874798.91667199</v>
      </c>
      <c r="AE22" s="87">
        <v>0.57034413772826276</v>
      </c>
      <c r="AF22" s="87">
        <v>0.60365088316134208</v>
      </c>
      <c r="AJ22" s="289" t="s">
        <v>112</v>
      </c>
      <c r="AK22" s="56">
        <v>63929821.098772161</v>
      </c>
      <c r="AL22" s="56">
        <v>34690194.414761588</v>
      </c>
      <c r="AM22" s="56">
        <v>5</v>
      </c>
      <c r="AN22" s="87">
        <f t="shared" si="0"/>
        <v>0.54262930536228027</v>
      </c>
    </row>
    <row r="23" spans="1:42">
      <c r="A23" s="7"/>
      <c r="B23" s="7" t="s">
        <v>590</v>
      </c>
      <c r="C23" s="7"/>
      <c r="D23" s="84">
        <f ca="1">D19*D7*D8/1000</f>
        <v>3.0030000000000001</v>
      </c>
      <c r="E23" s="84">
        <f t="shared" ref="E23:U23" ca="1" si="5">E19*E7*E8/1000</f>
        <v>2.548</v>
      </c>
      <c r="F23" s="84">
        <f t="shared" ca="1" si="5"/>
        <v>2.3660000000000001</v>
      </c>
      <c r="G23" s="84">
        <f t="shared" ca="1" si="5"/>
        <v>8.4320000000000004</v>
      </c>
      <c r="H23" s="84">
        <f t="shared" ca="1" si="5"/>
        <v>5.1680000000000001</v>
      </c>
      <c r="I23" s="84">
        <f t="shared" ca="1" si="5"/>
        <v>5.1680000000000001</v>
      </c>
      <c r="J23" s="84">
        <f t="shared" ca="1" si="5"/>
        <v>3.8080000000000003</v>
      </c>
      <c r="K23" s="84">
        <f t="shared" ca="1" si="5"/>
        <v>2.7269999999999999</v>
      </c>
      <c r="L23" s="84">
        <f t="shared" ca="1" si="5"/>
        <v>3.6360000000000001</v>
      </c>
      <c r="M23" s="84">
        <f t="shared" ca="1" si="5"/>
        <v>1.8360000000000003</v>
      </c>
      <c r="N23" s="84">
        <f t="shared" ca="1" si="5"/>
        <v>9.6359999999999992</v>
      </c>
      <c r="O23" s="84">
        <f t="shared" ca="1" si="5"/>
        <v>8.9760000000000009</v>
      </c>
      <c r="P23" s="84">
        <f t="shared" ca="1" si="5"/>
        <v>4.8600000000000003</v>
      </c>
      <c r="Q23" s="84">
        <f t="shared" ca="1" si="5"/>
        <v>3</v>
      </c>
      <c r="R23" s="84">
        <f t="shared" ca="1" si="5"/>
        <v>6.9119999999999999</v>
      </c>
      <c r="S23" s="84">
        <f t="shared" ca="1" si="5"/>
        <v>5.7</v>
      </c>
      <c r="T23" s="84">
        <f t="shared" ca="1" si="5"/>
        <v>3</v>
      </c>
      <c r="U23" s="84">
        <f t="shared" ca="1" si="5"/>
        <v>4.0999999999999996</v>
      </c>
      <c r="W23" s="75">
        <f t="shared" ref="W23:W24" ca="1" si="6">SUMPRODUCT(D23:U23,$D$40:$U$40)/SUM($D$40:$U$40)</f>
        <v>3.7287129397743892</v>
      </c>
      <c r="X23" s="85"/>
      <c r="AC23" s="56"/>
      <c r="AD23" s="56"/>
      <c r="AE23" s="87"/>
      <c r="AF23" s="87"/>
      <c r="AJ23" s="289"/>
      <c r="AK23" s="56"/>
      <c r="AL23" s="56"/>
      <c r="AM23" s="56"/>
      <c r="AN23" s="87"/>
    </row>
    <row r="24" spans="1:42">
      <c r="A24" s="7"/>
      <c r="B24" s="5" t="s">
        <v>591</v>
      </c>
      <c r="C24" s="5"/>
      <c r="D24" s="61">
        <f ca="1">D17*D7*D8/1000</f>
        <v>1.65</v>
      </c>
      <c r="E24" s="61">
        <f t="shared" ref="E24:U24" ca="1" si="7">E17*E7*E8/1000</f>
        <v>1.4</v>
      </c>
      <c r="F24" s="61">
        <f t="shared" ca="1" si="7"/>
        <v>1.8199999999999998</v>
      </c>
      <c r="G24" s="61">
        <f t="shared" ca="1" si="7"/>
        <v>4.96</v>
      </c>
      <c r="H24" s="61">
        <f t="shared" ca="1" si="7"/>
        <v>3.04</v>
      </c>
      <c r="I24" s="61">
        <f t="shared" ca="1" si="7"/>
        <v>3.42</v>
      </c>
      <c r="J24" s="61">
        <f t="shared" ca="1" si="7"/>
        <v>2.52</v>
      </c>
      <c r="K24" s="61">
        <f t="shared" ca="1" si="7"/>
        <v>1.8899999999999997</v>
      </c>
      <c r="L24" s="61">
        <f t="shared" ca="1" si="7"/>
        <v>2.52</v>
      </c>
      <c r="M24" s="61">
        <f t="shared" ca="1" si="7"/>
        <v>1.08</v>
      </c>
      <c r="N24" s="61">
        <f t="shared" ca="1" si="7"/>
        <v>6.57</v>
      </c>
      <c r="O24" s="61">
        <f t="shared" ca="1" si="7"/>
        <v>6.12</v>
      </c>
      <c r="P24" s="61">
        <f t="shared" ca="1" si="7"/>
        <v>3.7799999999999994</v>
      </c>
      <c r="Q24" s="61">
        <f t="shared" ca="1" si="7"/>
        <v>1.95</v>
      </c>
      <c r="R24" s="61">
        <f t="shared" ca="1" si="7"/>
        <v>5.44</v>
      </c>
      <c r="S24" s="61">
        <f t="shared" ca="1" si="7"/>
        <v>3.9899999999999993</v>
      </c>
      <c r="T24" s="61">
        <f t="shared" ca="1" si="7"/>
        <v>2.4</v>
      </c>
      <c r="U24" s="61">
        <f t="shared" ca="1" si="7"/>
        <v>2.87</v>
      </c>
      <c r="W24" s="75">
        <f t="shared" ca="1" si="6"/>
        <v>2.4913542417797716</v>
      </c>
      <c r="AB24" t="s">
        <v>62</v>
      </c>
      <c r="AC24" s="56">
        <v>1884465246.9999998</v>
      </c>
      <c r="AD24" s="56">
        <v>1829521514.7734447</v>
      </c>
      <c r="AE24" s="298">
        <v>0.97084386018048163</v>
      </c>
      <c r="AF24" s="299">
        <v>0.93030232253269507</v>
      </c>
      <c r="AG24" t="s">
        <v>360</v>
      </c>
      <c r="AJ24" s="289" t="s">
        <v>113</v>
      </c>
      <c r="AK24" s="56">
        <v>84916339</v>
      </c>
      <c r="AL24" s="56">
        <v>49868369.173080035</v>
      </c>
      <c r="AM24" s="56">
        <v>9</v>
      </c>
      <c r="AN24" s="87">
        <f t="shared" si="0"/>
        <v>0.58726470971717271</v>
      </c>
    </row>
    <row r="25" spans="1:42">
      <c r="A25" s="7"/>
      <c r="B25" s="5"/>
      <c r="C25" s="5"/>
      <c r="D25" s="61"/>
      <c r="E25" s="61"/>
      <c r="F25" s="61"/>
      <c r="G25" s="61"/>
      <c r="H25" s="61"/>
      <c r="I25" s="61"/>
      <c r="J25" s="61"/>
      <c r="K25" s="61"/>
      <c r="L25" s="61"/>
      <c r="M25" s="61"/>
      <c r="N25" s="61"/>
      <c r="O25" s="61"/>
      <c r="P25" s="61"/>
      <c r="Q25" s="61"/>
      <c r="R25" s="61"/>
      <c r="S25" s="61"/>
      <c r="T25" s="61"/>
      <c r="U25" s="61"/>
      <c r="W25" s="112"/>
      <c r="AC25" s="56"/>
      <c r="AD25" s="56"/>
      <c r="AE25" s="396"/>
      <c r="AF25" s="396"/>
      <c r="AJ25" s="289"/>
      <c r="AK25" s="56"/>
      <c r="AL25" s="56"/>
      <c r="AM25" s="56"/>
      <c r="AN25" s="87"/>
    </row>
    <row r="26" spans="1:42">
      <c r="A26" s="7"/>
      <c r="B26" s="5"/>
      <c r="C26" s="5"/>
      <c r="D26" s="61"/>
      <c r="E26" s="61"/>
      <c r="F26" s="61"/>
      <c r="G26" s="61"/>
      <c r="H26" s="61"/>
      <c r="I26" s="61"/>
      <c r="J26" s="61"/>
      <c r="K26" s="61"/>
      <c r="L26" s="61"/>
      <c r="M26" s="61"/>
      <c r="N26" s="61"/>
      <c r="O26" s="61"/>
      <c r="P26" s="61"/>
      <c r="Q26" s="61"/>
      <c r="R26" s="61"/>
      <c r="S26" s="61"/>
      <c r="T26" s="61"/>
      <c r="U26" s="61"/>
      <c r="W26" s="112"/>
      <c r="AC26" s="56"/>
      <c r="AD26" s="56"/>
      <c r="AE26" s="396"/>
      <c r="AF26" s="396"/>
      <c r="AJ26" s="289"/>
      <c r="AK26" s="56"/>
      <c r="AL26" s="56"/>
      <c r="AM26" s="56"/>
      <c r="AN26" s="87"/>
    </row>
    <row r="27" spans="1:42" ht="15">
      <c r="A27" s="7"/>
      <c r="B27" s="5"/>
      <c r="C27" s="5"/>
      <c r="D27" s="6"/>
      <c r="E27" s="6"/>
      <c r="F27" s="6"/>
      <c r="G27" s="5"/>
      <c r="H27" s="5"/>
      <c r="I27" s="5"/>
      <c r="J27" s="5"/>
      <c r="K27" s="6"/>
      <c r="L27" s="6"/>
      <c r="M27" s="6"/>
      <c r="N27" s="5"/>
      <c r="O27" s="8"/>
      <c r="P27" s="6"/>
      <c r="Q27" s="6"/>
      <c r="R27" s="6"/>
      <c r="S27" s="6"/>
      <c r="T27" s="6"/>
      <c r="U27" s="6"/>
      <c r="AJ27" s="287" t="s">
        <v>72</v>
      </c>
      <c r="AK27" s="300">
        <v>209854879.99999997</v>
      </c>
      <c r="AL27" s="300">
        <v>250384208.74469346</v>
      </c>
      <c r="AM27" s="300">
        <v>50</v>
      </c>
      <c r="AN27" s="87">
        <f t="shared" si="0"/>
        <v>1.1931302657564766</v>
      </c>
    </row>
    <row r="28" spans="1:42">
      <c r="A28" s="74" t="s">
        <v>233</v>
      </c>
      <c r="B28" s="7" t="s">
        <v>0</v>
      </c>
      <c r="C28" s="7"/>
      <c r="D28" s="6">
        <f t="shared" ref="D28:U28" si="8">D9-D17</f>
        <v>9.9999999999999978E-2</v>
      </c>
      <c r="E28" s="6">
        <f t="shared" si="8"/>
        <v>0.31000000000000005</v>
      </c>
      <c r="F28" s="6">
        <f t="shared" si="8"/>
        <v>0.7</v>
      </c>
      <c r="G28" s="6">
        <f t="shared" si="8"/>
        <v>0.39999999999999991</v>
      </c>
      <c r="H28" s="6">
        <f t="shared" si="8"/>
        <v>0.39999999999999991</v>
      </c>
      <c r="I28" s="6">
        <f t="shared" si="8"/>
        <v>0.29999999999999993</v>
      </c>
      <c r="J28" s="6">
        <f t="shared" si="8"/>
        <v>0.29999999999999993</v>
      </c>
      <c r="K28" s="6">
        <f t="shared" si="8"/>
        <v>0.28000000000000003</v>
      </c>
      <c r="L28" s="6">
        <f t="shared" si="8"/>
        <v>0.30000000000000004</v>
      </c>
      <c r="M28" s="6">
        <f t="shared" si="8"/>
        <v>0.19999999999999996</v>
      </c>
      <c r="N28" s="6">
        <f t="shared" si="8"/>
        <v>0.49999999999999989</v>
      </c>
      <c r="O28" s="6">
        <f t="shared" si="8"/>
        <v>9.9999999999999978E-2</v>
      </c>
      <c r="P28" s="6">
        <f t="shared" si="8"/>
        <v>0.5</v>
      </c>
      <c r="Q28" s="6">
        <f t="shared" si="8"/>
        <v>0.25</v>
      </c>
      <c r="R28" s="6">
        <f t="shared" si="8"/>
        <v>0.25000000000000011</v>
      </c>
      <c r="S28" s="6">
        <f t="shared" si="8"/>
        <v>0.25</v>
      </c>
      <c r="T28" s="6">
        <f t="shared" si="8"/>
        <v>0.19999999999999996</v>
      </c>
      <c r="U28" s="6">
        <f t="shared" si="8"/>
        <v>0.20000000000000007</v>
      </c>
      <c r="W28" s="75"/>
      <c r="AJ28" s="289" t="s">
        <v>110</v>
      </c>
      <c r="AK28" s="56">
        <v>9866053.874212442</v>
      </c>
      <c r="AL28" s="56">
        <v>12213725.012983736</v>
      </c>
      <c r="AM28" s="56">
        <v>10</v>
      </c>
      <c r="AN28" s="87">
        <f t="shared" si="0"/>
        <v>1.2379544211599693</v>
      </c>
    </row>
    <row r="29" spans="1:42">
      <c r="A29" s="74"/>
      <c r="B29" s="5" t="s">
        <v>167</v>
      </c>
      <c r="C29" s="5"/>
      <c r="D29" s="3">
        <f>1-D17/D9</f>
        <v>0.16666666666666663</v>
      </c>
      <c r="E29" s="3">
        <f t="shared" ref="E29:U29" si="9">1-E17/E9</f>
        <v>0.38271604938271608</v>
      </c>
      <c r="F29" s="3">
        <f t="shared" si="9"/>
        <v>0.5</v>
      </c>
      <c r="G29" s="3">
        <f t="shared" si="9"/>
        <v>0.33333333333333326</v>
      </c>
      <c r="H29" s="3">
        <f t="shared" si="9"/>
        <v>0.33333333333333326</v>
      </c>
      <c r="I29" s="3">
        <f t="shared" si="9"/>
        <v>0.25</v>
      </c>
      <c r="J29" s="3">
        <f t="shared" si="9"/>
        <v>0.25</v>
      </c>
      <c r="K29" s="3">
        <f t="shared" si="9"/>
        <v>0.2857142857142857</v>
      </c>
      <c r="L29" s="3">
        <f t="shared" si="9"/>
        <v>0.30000000000000004</v>
      </c>
      <c r="M29" s="3">
        <f t="shared" si="9"/>
        <v>0.33333333333333326</v>
      </c>
      <c r="N29" s="3">
        <f t="shared" si="9"/>
        <v>0.3571428571428571</v>
      </c>
      <c r="O29" s="3">
        <f t="shared" si="9"/>
        <v>9.9999999999999978E-2</v>
      </c>
      <c r="P29" s="3">
        <f t="shared" si="9"/>
        <v>0.41666666666666663</v>
      </c>
      <c r="Q29" s="3">
        <f t="shared" si="9"/>
        <v>0.27777777777777779</v>
      </c>
      <c r="R29" s="3">
        <f t="shared" si="9"/>
        <v>0.2272727272727274</v>
      </c>
      <c r="S29" s="3">
        <f t="shared" si="9"/>
        <v>0.26315789473684215</v>
      </c>
      <c r="T29" s="3">
        <f t="shared" si="9"/>
        <v>0.19999999999999996</v>
      </c>
      <c r="U29" s="3">
        <f t="shared" si="9"/>
        <v>0.22222222222222232</v>
      </c>
      <c r="W29" s="112">
        <f>SUMPRODUCT(D29:U29,$D$39:$U$39)/SUM($D$39:$U$39)</f>
        <v>0.26719330111986839</v>
      </c>
      <c r="AJ29" s="289" t="s">
        <v>114</v>
      </c>
      <c r="AK29" s="56">
        <v>68116175.125787556</v>
      </c>
      <c r="AL29" s="56">
        <v>87770257.386006102</v>
      </c>
      <c r="AM29" s="56">
        <v>15</v>
      </c>
      <c r="AN29" s="87">
        <f t="shared" si="0"/>
        <v>1.2885376670654818</v>
      </c>
    </row>
    <row r="30" spans="1:42">
      <c r="A30" s="74"/>
      <c r="B30" s="7" t="s">
        <v>159</v>
      </c>
      <c r="C30" s="7"/>
      <c r="D30" s="61">
        <f ca="1">D28*D7*D8/1000</f>
        <v>0.32999999999999996</v>
      </c>
      <c r="E30" s="61">
        <f t="shared" ref="E30:U30" ca="1" si="10">E28*E7*E8/1000</f>
        <v>0.8680000000000001</v>
      </c>
      <c r="F30" s="61">
        <f t="shared" ca="1" si="10"/>
        <v>1.8199999999999998</v>
      </c>
      <c r="G30" s="61">
        <f t="shared" ca="1" si="10"/>
        <v>2.4799999999999995</v>
      </c>
      <c r="H30" s="61">
        <f t="shared" ca="1" si="10"/>
        <v>1.5199999999999998</v>
      </c>
      <c r="I30" s="61">
        <f t="shared" ca="1" si="10"/>
        <v>1.1399999999999997</v>
      </c>
      <c r="J30" s="61">
        <f t="shared" ca="1" si="10"/>
        <v>0.83999999999999975</v>
      </c>
      <c r="K30" s="61">
        <f t="shared" ca="1" si="10"/>
        <v>0.75600000000000012</v>
      </c>
      <c r="L30" s="61">
        <f t="shared" ca="1" si="10"/>
        <v>1.0800000000000003</v>
      </c>
      <c r="M30" s="61">
        <f t="shared" ca="1" si="10"/>
        <v>0.53999999999999992</v>
      </c>
      <c r="N30" s="61">
        <f t="shared" ca="1" si="10"/>
        <v>3.649999999999999</v>
      </c>
      <c r="O30" s="61">
        <f t="shared" ca="1" si="10"/>
        <v>0.67999999999999994</v>
      </c>
      <c r="P30" s="61">
        <f t="shared" ca="1" si="10"/>
        <v>2.7</v>
      </c>
      <c r="Q30" s="61">
        <f t="shared" ca="1" si="10"/>
        <v>0.75</v>
      </c>
      <c r="R30" s="61">
        <f t="shared" ca="1" si="10"/>
        <v>1.6000000000000008</v>
      </c>
      <c r="S30" s="61">
        <f t="shared" ca="1" si="10"/>
        <v>1.425</v>
      </c>
      <c r="T30" s="61">
        <f t="shared" ca="1" si="10"/>
        <v>0.59999999999999987</v>
      </c>
      <c r="U30" s="61">
        <f t="shared" ca="1" si="10"/>
        <v>0.82000000000000017</v>
      </c>
      <c r="W30" s="75">
        <f ca="1">SUMPRODUCT(D30:U30,$D$40:$U$40)/SUM($D$40:$U$40)</f>
        <v>0.912204870658477</v>
      </c>
      <c r="X30" s="85">
        <f ca="1">1000000*SUMPRODUCT(D30:U30,$D$40:$U$40)/8760/1000</f>
        <v>95.385806109950309</v>
      </c>
      <c r="Y30" t="s">
        <v>363</v>
      </c>
      <c r="AJ30" s="289" t="s">
        <v>111</v>
      </c>
      <c r="AK30" s="56">
        <v>72646953.99999997</v>
      </c>
      <c r="AL30" s="56">
        <v>75484940.236989751</v>
      </c>
      <c r="AM30" s="56">
        <v>13</v>
      </c>
      <c r="AN30" s="87">
        <f t="shared" si="0"/>
        <v>1.0390654539623201</v>
      </c>
    </row>
    <row r="31" spans="1:42">
      <c r="A31" s="74"/>
      <c r="B31" s="7"/>
      <c r="C31" s="7"/>
      <c r="D31" s="61"/>
      <c r="E31" s="61"/>
      <c r="F31" s="61"/>
      <c r="G31" s="61"/>
      <c r="H31" s="61"/>
      <c r="I31" s="61"/>
      <c r="J31" s="61"/>
      <c r="K31" s="61"/>
      <c r="L31" s="61"/>
      <c r="M31" s="61"/>
      <c r="N31" s="61"/>
      <c r="O31" s="61"/>
      <c r="P31" s="61"/>
      <c r="Q31" s="61"/>
      <c r="R31" s="61"/>
      <c r="S31" s="61"/>
      <c r="T31" s="61"/>
      <c r="U31" s="61"/>
      <c r="W31" s="75"/>
      <c r="X31" s="85"/>
      <c r="AJ31" s="289"/>
      <c r="AK31" s="56"/>
      <c r="AL31" s="56"/>
      <c r="AM31" s="56"/>
      <c r="AN31" s="87"/>
    </row>
    <row r="32" spans="1:42">
      <c r="A32" s="74"/>
      <c r="B32" s="7"/>
      <c r="C32" s="7"/>
      <c r="D32" s="61"/>
      <c r="E32" s="61"/>
      <c r="F32" s="61"/>
      <c r="G32" s="61"/>
      <c r="H32" s="61"/>
      <c r="I32" s="61"/>
      <c r="J32" s="61"/>
      <c r="K32" s="61"/>
      <c r="L32" s="61"/>
      <c r="M32" s="61"/>
      <c r="N32" s="61"/>
      <c r="O32" s="61"/>
      <c r="P32" s="61"/>
      <c r="Q32" s="61"/>
      <c r="R32" s="61"/>
      <c r="S32" s="61"/>
      <c r="T32" s="61"/>
      <c r="U32" s="61"/>
      <c r="W32" s="75"/>
      <c r="X32" s="85"/>
      <c r="AJ32" s="289"/>
      <c r="AK32" s="56"/>
      <c r="AL32" s="56"/>
      <c r="AM32" s="56"/>
      <c r="AN32" s="87"/>
    </row>
    <row r="33" spans="1:40">
      <c r="A33" s="74" t="s">
        <v>617</v>
      </c>
      <c r="B33" s="7" t="s">
        <v>618</v>
      </c>
      <c r="C33" s="7"/>
      <c r="D33" s="116">
        <f>D9-D19</f>
        <v>-0.31000000000000005</v>
      </c>
      <c r="E33" s="116">
        <f t="shared" ref="E33:U33" si="11">E9-E19</f>
        <v>-9.9999999999999978E-2</v>
      </c>
      <c r="F33" s="116">
        <f t="shared" si="11"/>
        <v>0.48999999999999988</v>
      </c>
      <c r="G33" s="116">
        <f>G9-G19</f>
        <v>-0.16000000000000014</v>
      </c>
      <c r="H33" s="116">
        <f t="shared" si="11"/>
        <v>-0.16000000000000014</v>
      </c>
      <c r="I33" s="116">
        <f t="shared" si="11"/>
        <v>-0.16000000000000014</v>
      </c>
      <c r="J33" s="116">
        <f t="shared" si="11"/>
        <v>-0.16000000000000014</v>
      </c>
      <c r="K33" s="116">
        <f t="shared" si="11"/>
        <v>-3.0000000000000027E-2</v>
      </c>
      <c r="L33" s="116">
        <f t="shared" si="11"/>
        <v>-1.0000000000000009E-2</v>
      </c>
      <c r="M33" s="116">
        <f t="shared" si="11"/>
        <v>-8.0000000000000071E-2</v>
      </c>
      <c r="N33" s="116">
        <f t="shared" si="11"/>
        <v>7.9999999999999849E-2</v>
      </c>
      <c r="O33" s="116">
        <f t="shared" si="11"/>
        <v>-0.32000000000000006</v>
      </c>
      <c r="P33" s="116">
        <f t="shared" si="11"/>
        <v>0.29999999999999993</v>
      </c>
      <c r="Q33" s="116">
        <f t="shared" si="11"/>
        <v>-9.9999999999999978E-2</v>
      </c>
      <c r="R33" s="116">
        <f t="shared" si="11"/>
        <v>2.0000000000000018E-2</v>
      </c>
      <c r="S33" s="116">
        <f t="shared" si="11"/>
        <v>-5.0000000000000044E-2</v>
      </c>
      <c r="T33" s="116">
        <f t="shared" si="11"/>
        <v>0</v>
      </c>
      <c r="U33" s="116">
        <f t="shared" si="11"/>
        <v>-9.9999999999999978E-2</v>
      </c>
      <c r="W33" s="75"/>
      <c r="X33" s="85"/>
      <c r="AJ33" s="289"/>
      <c r="AK33" s="56"/>
      <c r="AL33" s="56"/>
      <c r="AM33" s="56"/>
      <c r="AN33" s="87"/>
    </row>
    <row r="34" spans="1:40">
      <c r="A34" s="321"/>
      <c r="B34" s="7" t="s">
        <v>619</v>
      </c>
      <c r="C34" s="7"/>
      <c r="D34" s="3">
        <f>D9/D19</f>
        <v>0.65934065934065933</v>
      </c>
      <c r="E34" s="3">
        <f t="shared" ref="E34:U34" si="12">E9/E19</f>
        <v>0.89010989010989017</v>
      </c>
      <c r="F34" s="3">
        <f t="shared" si="12"/>
        <v>1.5384615384615383</v>
      </c>
      <c r="G34" s="3">
        <f t="shared" si="12"/>
        <v>0.88235294117647045</v>
      </c>
      <c r="H34" s="3">
        <f t="shared" si="12"/>
        <v>0.88235294117647045</v>
      </c>
      <c r="I34" s="3">
        <f t="shared" si="12"/>
        <v>0.88235294117647045</v>
      </c>
      <c r="J34" s="3">
        <f t="shared" si="12"/>
        <v>0.88235294117647045</v>
      </c>
      <c r="K34" s="3">
        <f t="shared" si="12"/>
        <v>0.97029702970297027</v>
      </c>
      <c r="L34" s="3">
        <f t="shared" si="12"/>
        <v>0.99009900990099009</v>
      </c>
      <c r="M34" s="3">
        <f t="shared" si="12"/>
        <v>0.88235294117647045</v>
      </c>
      <c r="N34" s="3">
        <f t="shared" si="12"/>
        <v>1.0606060606060606</v>
      </c>
      <c r="O34" s="3">
        <f t="shared" si="12"/>
        <v>0.75757575757575757</v>
      </c>
      <c r="P34" s="3">
        <f t="shared" si="12"/>
        <v>1.3333333333333333</v>
      </c>
      <c r="Q34" s="3">
        <f t="shared" si="12"/>
        <v>0.9</v>
      </c>
      <c r="R34" s="3">
        <f t="shared" si="12"/>
        <v>1.0185185185185186</v>
      </c>
      <c r="S34" s="3">
        <f t="shared" si="12"/>
        <v>0.95</v>
      </c>
      <c r="T34" s="3">
        <f t="shared" si="12"/>
        <v>1</v>
      </c>
      <c r="U34" s="3">
        <f t="shared" si="12"/>
        <v>0.9</v>
      </c>
      <c r="W34" s="75"/>
      <c r="X34" s="85"/>
      <c r="AJ34" s="289"/>
      <c r="AK34" s="56"/>
      <c r="AL34" s="56"/>
      <c r="AM34" s="56"/>
      <c r="AN34" s="87"/>
    </row>
    <row r="35" spans="1:40">
      <c r="A35" s="5"/>
      <c r="B35" s="7"/>
      <c r="C35" s="7"/>
      <c r="D35" s="557">
        <f>SUMPRODUCT(D33:F33,D40:F40)/SUM(D40:F40)</f>
        <v>-0.1431411867776862</v>
      </c>
      <c r="E35" s="557"/>
      <c r="F35" s="557"/>
      <c r="G35" s="61"/>
      <c r="H35" s="61"/>
      <c r="I35" s="61"/>
      <c r="J35" s="61"/>
      <c r="K35" s="61"/>
      <c r="L35" s="61"/>
      <c r="M35" s="61"/>
      <c r="N35" s="61"/>
      <c r="O35" s="61"/>
      <c r="P35" s="61"/>
      <c r="Q35" s="61"/>
      <c r="R35" s="61"/>
      <c r="S35" s="61"/>
      <c r="T35" s="61"/>
      <c r="U35" s="61"/>
      <c r="W35" s="75"/>
      <c r="X35" s="85"/>
      <c r="AJ35" s="289"/>
      <c r="AK35" s="56"/>
      <c r="AL35" s="56"/>
      <c r="AM35" s="56"/>
      <c r="AN35" s="87"/>
    </row>
    <row r="36" spans="1:40">
      <c r="A36" s="5"/>
      <c r="B36" s="7"/>
      <c r="C36" s="7"/>
      <c r="D36" s="61"/>
      <c r="E36" s="61"/>
      <c r="F36" s="61"/>
      <c r="G36" s="61"/>
      <c r="H36" s="61"/>
      <c r="I36" s="61"/>
      <c r="J36" s="61"/>
      <c r="K36" s="61"/>
      <c r="L36" s="61"/>
      <c r="M36" s="61"/>
      <c r="N36" s="61"/>
      <c r="O36" s="61"/>
      <c r="P36" s="61"/>
      <c r="Q36" s="61"/>
      <c r="R36" s="61"/>
      <c r="S36" s="61"/>
      <c r="T36" s="61"/>
      <c r="U36" s="61"/>
      <c r="W36" s="75"/>
      <c r="X36" s="85"/>
      <c r="AJ36" s="289"/>
      <c r="AK36" s="56"/>
      <c r="AL36" s="56"/>
      <c r="AM36" s="56"/>
      <c r="AN36" s="87"/>
    </row>
    <row r="37" spans="1:40">
      <c r="A37" s="5"/>
      <c r="B37" s="7"/>
      <c r="C37" s="7"/>
      <c r="D37" s="61"/>
      <c r="E37" s="61"/>
      <c r="F37" s="61"/>
      <c r="G37" s="61"/>
      <c r="H37" s="61"/>
      <c r="I37" s="61"/>
      <c r="J37" s="61"/>
      <c r="K37" s="61"/>
      <c r="L37" s="61"/>
      <c r="M37" s="61"/>
      <c r="N37" s="61"/>
      <c r="O37" s="61"/>
      <c r="P37" s="61"/>
      <c r="Q37" s="61"/>
      <c r="R37" s="61"/>
      <c r="S37" s="61"/>
      <c r="T37" s="61"/>
      <c r="U37" s="61"/>
      <c r="W37" s="75"/>
      <c r="X37" s="85"/>
      <c r="AJ37" s="289"/>
      <c r="AK37" s="56"/>
      <c r="AL37" s="56"/>
      <c r="AM37" s="56"/>
      <c r="AN37" s="87"/>
    </row>
    <row r="38" spans="1:40">
      <c r="A38" s="5"/>
      <c r="B38" s="7"/>
      <c r="C38" s="7"/>
      <c r="D38" s="61"/>
      <c r="E38" s="61"/>
      <c r="F38" s="61"/>
      <c r="G38" s="61"/>
      <c r="H38" s="61"/>
      <c r="I38" s="61"/>
      <c r="J38" s="61"/>
      <c r="K38" s="61"/>
      <c r="L38" s="61"/>
      <c r="M38" s="61"/>
      <c r="N38" s="61"/>
      <c r="O38" s="61"/>
      <c r="P38" s="61"/>
      <c r="Q38" s="61"/>
      <c r="R38" s="61"/>
      <c r="S38" s="61"/>
      <c r="T38" s="61"/>
      <c r="U38" s="61"/>
      <c r="W38" s="75"/>
      <c r="X38" s="85"/>
      <c r="AJ38" s="289"/>
      <c r="AK38" s="56"/>
      <c r="AL38" s="56"/>
      <c r="AM38" s="56"/>
      <c r="AN38" s="87"/>
    </row>
    <row r="39" spans="1:40" ht="15">
      <c r="A39" s="5"/>
      <c r="B39" s="297" t="s">
        <v>357</v>
      </c>
      <c r="C39" s="297"/>
      <c r="D39" s="3">
        <f>[1]CHAR!C18</f>
        <v>0.15073291148870363</v>
      </c>
      <c r="E39" s="3">
        <f>[1]CHAR!D18</f>
        <v>0.12013270538231059</v>
      </c>
      <c r="F39" s="3">
        <f>[1]CHAR!E18</f>
        <v>3.1538695729415013E-2</v>
      </c>
      <c r="G39" s="3">
        <f>[1]CHAR!F18</f>
        <v>2.6820893655991742E-2</v>
      </c>
      <c r="H39" s="3">
        <f>[1]CHAR!G18</f>
        <v>1.0839638408159987E-2</v>
      </c>
      <c r="I39" s="3">
        <f>[1]CHAR!H18</f>
        <v>4.0894012773033235E-2</v>
      </c>
      <c r="J39" s="3">
        <f>[1]CHAR!I18</f>
        <v>1.3016203517984767E-2</v>
      </c>
      <c r="K39" s="3">
        <f>[1]CHAR!J18</f>
        <v>3.0886857559635036E-2</v>
      </c>
      <c r="L39" s="3">
        <f>[1]CHAR!K18</f>
        <v>2.2325826170102026E-2</v>
      </c>
      <c r="M39" s="3">
        <f>[1]CHAR!L18</f>
        <v>0.10087192274660353</v>
      </c>
      <c r="N39" s="3">
        <f>[1]CHAR!M18</f>
        <v>6.1675003194375045E-3</v>
      </c>
      <c r="O39" s="3">
        <f>[1]CHAR!N18</f>
        <v>2.5477723102065148E-3</v>
      </c>
      <c r="P39" s="3">
        <f>[1]CHAR!O18</f>
        <v>1.1693580853842011E-2</v>
      </c>
      <c r="Q39" s="3">
        <f>[1]CHAR!P18</f>
        <v>2.3957473342185561E-2</v>
      </c>
      <c r="R39" s="3">
        <f>[1]CHAR!Q18</f>
        <v>4.4965056377242296E-2</v>
      </c>
      <c r="S39" s="3">
        <f>[1]CHAR!R18</f>
        <v>5.827742495837801E-2</v>
      </c>
      <c r="T39" s="3">
        <f>[1]CHAR!S18</f>
        <v>9.0984350406775827E-2</v>
      </c>
      <c r="U39" s="3">
        <f>[1]CHAR!T18</f>
        <v>0.21334717399999265</v>
      </c>
      <c r="AJ39" s="290" t="s">
        <v>62</v>
      </c>
      <c r="AK39" s="301">
        <v>535509100</v>
      </c>
      <c r="AL39" s="301">
        <v>518664352.42632228</v>
      </c>
      <c r="AM39" s="301">
        <v>118</v>
      </c>
      <c r="AN39" s="87">
        <f t="shared" si="0"/>
        <v>0.96854442329051416</v>
      </c>
    </row>
    <row r="40" spans="1:40" ht="15">
      <c r="A40" s="5"/>
      <c r="B40" s="7" t="s">
        <v>236</v>
      </c>
      <c r="C40" s="7"/>
      <c r="D40" s="85">
        <f t="shared" ref="D40:U40" si="13">$W$40*D39</f>
        <v>138.07134692365253</v>
      </c>
      <c r="E40" s="85">
        <f t="shared" si="13"/>
        <v>110.04155813019651</v>
      </c>
      <c r="F40" s="85">
        <f t="shared" si="13"/>
        <v>28.889445288144152</v>
      </c>
      <c r="G40" s="85">
        <f t="shared" si="13"/>
        <v>24.567938588888435</v>
      </c>
      <c r="H40" s="85">
        <f t="shared" si="13"/>
        <v>9.9291087818745485</v>
      </c>
      <c r="I40" s="85">
        <f t="shared" si="13"/>
        <v>37.458915700098444</v>
      </c>
      <c r="J40" s="85">
        <f t="shared" si="13"/>
        <v>11.922842422474046</v>
      </c>
      <c r="K40" s="85">
        <f t="shared" si="13"/>
        <v>28.292361524625694</v>
      </c>
      <c r="L40" s="85">
        <f t="shared" si="13"/>
        <v>20.450456771813457</v>
      </c>
      <c r="M40" s="85">
        <f t="shared" si="13"/>
        <v>92.39868123588883</v>
      </c>
      <c r="N40" s="85">
        <f t="shared" si="13"/>
        <v>5.6494302926047544</v>
      </c>
      <c r="O40" s="85">
        <f t="shared" si="13"/>
        <v>2.3337594361491676</v>
      </c>
      <c r="P40" s="85">
        <f t="shared" si="13"/>
        <v>10.711320062119283</v>
      </c>
      <c r="Q40" s="85">
        <f t="shared" si="13"/>
        <v>21.945045581441974</v>
      </c>
      <c r="R40" s="85">
        <f t="shared" si="13"/>
        <v>41.187991641553943</v>
      </c>
      <c r="S40" s="85">
        <f t="shared" si="13"/>
        <v>53.382121261874261</v>
      </c>
      <c r="T40" s="85">
        <f t="shared" si="13"/>
        <v>83.341664972606651</v>
      </c>
      <c r="U40" s="85">
        <f t="shared" si="13"/>
        <v>195.42601138399326</v>
      </c>
      <c r="W40" s="56">
        <v>916</v>
      </c>
      <c r="AJ40" s="304"/>
      <c r="AK40" s="305"/>
      <c r="AL40" s="305"/>
      <c r="AM40" s="303"/>
      <c r="AN40" s="302"/>
    </row>
    <row r="41" spans="1:40">
      <c r="A41" t="s">
        <v>409</v>
      </c>
      <c r="B41" s="7" t="s">
        <v>405</v>
      </c>
      <c r="C41" s="7"/>
      <c r="D41" s="62">
        <f ca="1">D30*D40*1000000/1000/8760</f>
        <v>5.2013178635622515</v>
      </c>
      <c r="E41" s="62">
        <f t="shared" ref="E41:U41" ca="1" si="14">E30*E40*1000000/1000/8760</f>
        <v>10.903661239384769</v>
      </c>
      <c r="F41" s="62">
        <f t="shared" ca="1" si="14"/>
        <v>6.0021450256189901</v>
      </c>
      <c r="G41" s="62">
        <f t="shared" ca="1" si="14"/>
        <v>6.9553068151190987</v>
      </c>
      <c r="H41" s="62">
        <f t="shared" ca="1" si="14"/>
        <v>1.722859058042159</v>
      </c>
      <c r="I41" s="62">
        <f t="shared" ca="1" si="14"/>
        <v>4.8747903993278783</v>
      </c>
      <c r="J41" s="62">
        <f t="shared" ca="1" si="14"/>
        <v>1.1432862596892917</v>
      </c>
      <c r="K41" s="62">
        <f t="shared" ca="1" si="14"/>
        <v>2.4416695562348205</v>
      </c>
      <c r="L41" s="62">
        <f t="shared" ca="1" si="14"/>
        <v>2.5212891910454953</v>
      </c>
      <c r="M41" s="62">
        <f t="shared" ca="1" si="14"/>
        <v>5.6958091172808176</v>
      </c>
      <c r="N41" s="62">
        <f t="shared" ca="1" si="14"/>
        <v>2.3539292885853134</v>
      </c>
      <c r="O41" s="62">
        <f t="shared" ca="1" si="14"/>
        <v>0.1811594082855518</v>
      </c>
      <c r="P41" s="62">
        <f t="shared" ca="1" si="14"/>
        <v>3.3014342657216971</v>
      </c>
      <c r="Q41" s="62">
        <f t="shared" ca="1" si="14"/>
        <v>1.8788566422467443</v>
      </c>
      <c r="R41" s="62">
        <f t="shared" ca="1" si="14"/>
        <v>7.5229208477724132</v>
      </c>
      <c r="S41" s="62">
        <f t="shared" ca="1" si="14"/>
        <v>8.6837354792432446</v>
      </c>
      <c r="T41" s="62">
        <f t="shared" ca="1" si="14"/>
        <v>5.7083332173018242</v>
      </c>
      <c r="U41" s="62">
        <f t="shared" ca="1" si="14"/>
        <v>18.293302435487959</v>
      </c>
      <c r="W41" s="56">
        <f ca="1">SUM(D41:U41)</f>
        <v>95.385806109950309</v>
      </c>
      <c r="Y41" t="s">
        <v>363</v>
      </c>
      <c r="AJ41" s="306"/>
      <c r="AK41" s="302"/>
      <c r="AL41" s="302"/>
      <c r="AM41" s="303"/>
      <c r="AN41" s="302"/>
    </row>
    <row r="42" spans="1:40" ht="15">
      <c r="A42" s="5"/>
      <c r="B42" s="74"/>
      <c r="C42" s="74"/>
      <c r="D42" s="62"/>
      <c r="E42" s="62"/>
      <c r="F42" s="62"/>
      <c r="G42" s="62"/>
      <c r="H42" s="62"/>
      <c r="I42" s="62"/>
      <c r="J42" s="62"/>
      <c r="K42" s="62"/>
      <c r="L42" s="62"/>
      <c r="M42" s="62"/>
      <c r="N42" s="62"/>
      <c r="O42" s="62"/>
      <c r="P42" s="62"/>
      <c r="Q42" s="62"/>
      <c r="R42" s="62"/>
      <c r="S42" s="62"/>
      <c r="T42" s="62"/>
      <c r="U42" s="62"/>
      <c r="W42" s="27"/>
      <c r="AJ42" s="304"/>
      <c r="AK42" s="305"/>
      <c r="AL42" s="305"/>
      <c r="AM42" s="303"/>
      <c r="AN42" s="302"/>
    </row>
    <row r="43" spans="1:40">
      <c r="A43" s="5"/>
      <c r="B43" s="7"/>
      <c r="C43" s="7"/>
      <c r="D43" s="62"/>
      <c r="E43" s="62"/>
      <c r="F43" s="62"/>
      <c r="G43" s="62"/>
      <c r="H43" s="62"/>
      <c r="I43" s="62"/>
      <c r="J43" s="62"/>
      <c r="K43" s="62"/>
      <c r="L43" s="62"/>
      <c r="M43" s="62"/>
      <c r="N43" s="62"/>
      <c r="O43" s="62"/>
      <c r="P43" s="62"/>
      <c r="Q43" s="62"/>
      <c r="R43" s="62"/>
      <c r="S43" s="62"/>
      <c r="T43" s="62"/>
      <c r="U43" s="62"/>
      <c r="W43" s="27"/>
      <c r="AJ43" s="306"/>
      <c r="AK43" s="302"/>
      <c r="AL43" s="302"/>
      <c r="AM43" s="303"/>
      <c r="AN43" s="302"/>
    </row>
    <row r="44" spans="1:40">
      <c r="A44" s="5" t="s">
        <v>703</v>
      </c>
      <c r="B44" s="7" t="s">
        <v>700</v>
      </c>
      <c r="C44" s="7"/>
      <c r="D44" s="116">
        <f>D17</f>
        <v>0.5</v>
      </c>
      <c r="E44" s="116">
        <f t="shared" ref="E44:U44" si="15">E17</f>
        <v>0.5</v>
      </c>
      <c r="F44" s="116">
        <f t="shared" si="15"/>
        <v>0.7</v>
      </c>
      <c r="G44" s="116">
        <f t="shared" si="15"/>
        <v>0.8</v>
      </c>
      <c r="H44" s="116">
        <f t="shared" si="15"/>
        <v>0.8</v>
      </c>
      <c r="I44" s="116">
        <f t="shared" si="15"/>
        <v>0.9</v>
      </c>
      <c r="J44" s="116">
        <f t="shared" si="15"/>
        <v>0.9</v>
      </c>
      <c r="K44" s="116">
        <f t="shared" si="15"/>
        <v>0.7</v>
      </c>
      <c r="L44" s="116">
        <f t="shared" si="15"/>
        <v>0.7</v>
      </c>
      <c r="M44" s="116">
        <f t="shared" si="15"/>
        <v>0.4</v>
      </c>
      <c r="N44" s="116">
        <f t="shared" si="15"/>
        <v>0.9</v>
      </c>
      <c r="O44" s="116">
        <f t="shared" si="15"/>
        <v>0.9</v>
      </c>
      <c r="P44" s="116">
        <f t="shared" si="15"/>
        <v>0.7</v>
      </c>
      <c r="Q44" s="116">
        <f t="shared" si="15"/>
        <v>0.65</v>
      </c>
      <c r="R44" s="116">
        <f t="shared" si="15"/>
        <v>0.85</v>
      </c>
      <c r="S44" s="116">
        <f t="shared" si="15"/>
        <v>0.7</v>
      </c>
      <c r="T44" s="116">
        <f t="shared" si="15"/>
        <v>0.8</v>
      </c>
      <c r="U44" s="116">
        <f t="shared" si="15"/>
        <v>0.7</v>
      </c>
      <c r="W44" s="27"/>
      <c r="AJ44" s="306"/>
      <c r="AK44" s="302"/>
      <c r="AL44" s="302"/>
      <c r="AM44" s="303"/>
      <c r="AN44" s="302"/>
    </row>
    <row r="45" spans="1:40">
      <c r="A45" s="18"/>
      <c r="B45" s="18" t="s">
        <v>701</v>
      </c>
      <c r="C45" s="18"/>
      <c r="D45" s="485">
        <f ca="1">D44*D7*D8/1000</f>
        <v>1.65</v>
      </c>
      <c r="E45" s="485">
        <f t="shared" ref="E45:U45" ca="1" si="16">E44*E7*E8/1000</f>
        <v>1.4</v>
      </c>
      <c r="F45" s="485">
        <f t="shared" ca="1" si="16"/>
        <v>1.8199999999999998</v>
      </c>
      <c r="G45" s="485">
        <f t="shared" ca="1" si="16"/>
        <v>4.96</v>
      </c>
      <c r="H45" s="485">
        <f t="shared" ca="1" si="16"/>
        <v>3.04</v>
      </c>
      <c r="I45" s="485">
        <f t="shared" ca="1" si="16"/>
        <v>3.42</v>
      </c>
      <c r="J45" s="485">
        <f t="shared" ca="1" si="16"/>
        <v>2.52</v>
      </c>
      <c r="K45" s="485">
        <f t="shared" ca="1" si="16"/>
        <v>1.8899999999999997</v>
      </c>
      <c r="L45" s="485">
        <f t="shared" ca="1" si="16"/>
        <v>2.52</v>
      </c>
      <c r="M45" s="485">
        <f t="shared" ca="1" si="16"/>
        <v>1.08</v>
      </c>
      <c r="N45" s="485">
        <f t="shared" ca="1" si="16"/>
        <v>6.57</v>
      </c>
      <c r="O45" s="485">
        <f t="shared" ca="1" si="16"/>
        <v>6.12</v>
      </c>
      <c r="P45" s="485">
        <f t="shared" ca="1" si="16"/>
        <v>3.7799999999999994</v>
      </c>
      <c r="Q45" s="485">
        <f t="shared" ca="1" si="16"/>
        <v>1.95</v>
      </c>
      <c r="R45" s="485">
        <f t="shared" ca="1" si="16"/>
        <v>5.44</v>
      </c>
      <c r="S45" s="485">
        <f t="shared" ca="1" si="16"/>
        <v>3.9899999999999993</v>
      </c>
      <c r="T45" s="485">
        <f t="shared" ca="1" si="16"/>
        <v>2.4</v>
      </c>
      <c r="U45" s="485">
        <f t="shared" ca="1" si="16"/>
        <v>2.87</v>
      </c>
      <c r="W45" s="27"/>
      <c r="AJ45" s="306"/>
      <c r="AK45" s="302"/>
      <c r="AL45" s="302"/>
      <c r="AM45" s="303"/>
      <c r="AN45" s="302"/>
    </row>
    <row r="46" spans="1:40">
      <c r="A46" s="5"/>
      <c r="B46" s="7"/>
      <c r="C46" s="7"/>
      <c r="D46" s="62"/>
      <c r="E46" s="62"/>
      <c r="F46" s="62"/>
      <c r="G46" s="62"/>
      <c r="H46" s="62"/>
      <c r="I46" s="62"/>
      <c r="J46" s="62"/>
      <c r="K46" s="62"/>
      <c r="L46" s="62"/>
      <c r="M46" s="62"/>
      <c r="N46" s="62"/>
      <c r="O46" s="62"/>
      <c r="P46" s="62"/>
      <c r="Q46" s="62"/>
      <c r="R46" s="62"/>
      <c r="S46" s="62"/>
      <c r="T46" s="62"/>
      <c r="U46" s="62"/>
      <c r="W46" s="27"/>
      <c r="AJ46" s="306"/>
      <c r="AK46" s="302"/>
      <c r="AL46" s="302"/>
      <c r="AM46" s="303"/>
      <c r="AN46" s="302"/>
    </row>
    <row r="47" spans="1:40">
      <c r="A47" s="5"/>
      <c r="B47" s="7"/>
      <c r="C47" s="7"/>
      <c r="D47" s="62"/>
      <c r="E47" s="62"/>
      <c r="F47" s="62"/>
      <c r="G47" s="62"/>
      <c r="H47" s="62"/>
      <c r="I47" s="62"/>
      <c r="J47" s="62"/>
      <c r="K47" s="62"/>
      <c r="L47" s="62"/>
      <c r="M47" s="62"/>
      <c r="N47" s="62"/>
      <c r="O47" s="62"/>
      <c r="P47" s="62"/>
      <c r="Q47" s="62"/>
      <c r="R47" s="62"/>
      <c r="S47" s="62"/>
      <c r="T47" s="62"/>
      <c r="U47" s="62"/>
      <c r="W47" s="27"/>
      <c r="AJ47" s="306"/>
      <c r="AK47" s="302"/>
      <c r="AL47" s="302"/>
      <c r="AM47" s="303"/>
      <c r="AN47" s="302"/>
    </row>
    <row r="48" spans="1:40">
      <c r="A48" s="5" t="s">
        <v>704</v>
      </c>
      <c r="B48" s="7" t="s">
        <v>700</v>
      </c>
      <c r="C48" s="7"/>
      <c r="D48" s="62"/>
      <c r="E48" s="62"/>
      <c r="F48" s="62"/>
      <c r="G48" s="62"/>
      <c r="H48" s="62"/>
      <c r="I48" s="62"/>
      <c r="J48" s="62"/>
      <c r="K48" s="62"/>
      <c r="L48" s="62"/>
      <c r="M48" s="62"/>
      <c r="N48" s="62"/>
      <c r="O48" s="62"/>
      <c r="P48" s="62"/>
      <c r="Q48" s="62"/>
      <c r="R48" s="62"/>
      <c r="S48" s="62"/>
      <c r="T48" s="62"/>
      <c r="U48" s="62"/>
      <c r="W48" s="27"/>
      <c r="AJ48" s="306"/>
      <c r="AK48" s="302"/>
      <c r="AL48" s="302"/>
      <c r="AM48" s="303"/>
      <c r="AN48" s="302"/>
    </row>
    <row r="49" spans="1:41">
      <c r="A49" s="5"/>
      <c r="B49" s="18" t="s">
        <v>701</v>
      </c>
      <c r="C49" s="18"/>
      <c r="D49" s="62"/>
      <c r="E49" s="62"/>
      <c r="F49" s="62"/>
      <c r="G49" s="62"/>
      <c r="H49" s="62"/>
      <c r="I49" s="62"/>
      <c r="J49" s="62"/>
      <c r="K49" s="62"/>
      <c r="L49" s="62"/>
      <c r="M49" s="62"/>
      <c r="N49" s="62"/>
      <c r="O49" s="62"/>
      <c r="P49" s="62"/>
      <c r="Q49" s="62"/>
      <c r="R49" s="62"/>
      <c r="S49" s="62"/>
      <c r="T49" s="62"/>
      <c r="U49" s="62"/>
      <c r="W49" s="27"/>
      <c r="AJ49" s="306"/>
      <c r="AK49" s="302"/>
      <c r="AL49" s="302"/>
      <c r="AM49" s="303"/>
      <c r="AN49" s="302"/>
    </row>
    <row r="50" spans="1:41">
      <c r="A50" s="5"/>
      <c r="B50" s="7"/>
      <c r="C50" s="7"/>
      <c r="D50" s="62"/>
      <c r="E50" s="62"/>
      <c r="F50" s="62"/>
      <c r="G50" s="62"/>
      <c r="H50" s="62"/>
      <c r="I50" s="62"/>
      <c r="J50" s="62"/>
      <c r="K50" s="62"/>
      <c r="L50" s="62"/>
      <c r="M50" s="62"/>
      <c r="N50" s="62"/>
      <c r="O50" s="62"/>
      <c r="P50" s="62"/>
      <c r="Q50" s="62"/>
      <c r="R50" s="62"/>
      <c r="S50" s="62"/>
      <c r="T50" s="62"/>
      <c r="U50" s="62"/>
      <c r="W50" s="27"/>
      <c r="AJ50" s="306"/>
      <c r="AK50" s="302"/>
      <c r="AL50" s="302"/>
      <c r="AM50" s="303"/>
      <c r="AN50" s="302"/>
    </row>
    <row r="51" spans="1:41">
      <c r="A51" s="5"/>
      <c r="B51" s="7"/>
      <c r="C51" s="7"/>
      <c r="D51" s="62"/>
      <c r="E51" s="62"/>
      <c r="F51" s="62"/>
      <c r="G51" s="62"/>
      <c r="H51" s="62"/>
      <c r="I51" s="62"/>
      <c r="J51" s="62"/>
      <c r="K51" s="62"/>
      <c r="L51" s="62"/>
      <c r="M51" s="62"/>
      <c r="N51" s="62"/>
      <c r="O51" s="62"/>
      <c r="P51" s="62"/>
      <c r="Q51" s="62"/>
      <c r="R51" s="62"/>
      <c r="S51" s="62"/>
      <c r="T51" s="62"/>
      <c r="U51" s="62"/>
      <c r="W51" s="27"/>
      <c r="AJ51" s="306"/>
      <c r="AK51" s="302"/>
      <c r="AL51" s="302"/>
      <c r="AM51" s="303"/>
      <c r="AN51" s="302"/>
    </row>
    <row r="52" spans="1:41">
      <c r="A52" s="5"/>
      <c r="B52" s="7"/>
      <c r="C52" s="7"/>
      <c r="D52" s="62"/>
      <c r="E52" s="62"/>
      <c r="F52" s="62"/>
      <c r="G52" s="62"/>
      <c r="H52" s="62"/>
      <c r="I52" s="62"/>
      <c r="J52" s="62"/>
      <c r="K52" s="62"/>
      <c r="L52" s="62"/>
      <c r="M52" s="62"/>
      <c r="N52" s="62"/>
      <c r="O52" s="62"/>
      <c r="P52" s="62"/>
      <c r="Q52" s="62"/>
      <c r="R52" s="62"/>
      <c r="S52" s="62"/>
      <c r="T52" s="62"/>
      <c r="U52" s="62"/>
      <c r="W52" s="27"/>
      <c r="AJ52" s="306"/>
      <c r="AK52" s="302"/>
      <c r="AL52" s="302"/>
      <c r="AM52" s="303"/>
      <c r="AN52" s="302"/>
    </row>
    <row r="53" spans="1:41">
      <c r="A53" s="5"/>
      <c r="B53" s="7"/>
      <c r="C53" s="7"/>
      <c r="D53" s="62"/>
      <c r="E53" s="62"/>
      <c r="F53" s="62"/>
      <c r="G53" s="62"/>
      <c r="H53" s="62"/>
      <c r="I53" s="62"/>
      <c r="J53" s="62"/>
      <c r="K53" s="62"/>
      <c r="L53" s="62"/>
      <c r="M53" s="62"/>
      <c r="N53" s="62"/>
      <c r="O53" s="62"/>
      <c r="P53" s="62"/>
      <c r="Q53" s="62"/>
      <c r="R53" s="62"/>
      <c r="S53" s="62"/>
      <c r="T53" s="62"/>
      <c r="U53" s="62"/>
      <c r="W53" s="27"/>
      <c r="AJ53" s="306"/>
      <c r="AK53" s="302"/>
      <c r="AL53" s="302"/>
      <c r="AM53" s="303"/>
      <c r="AN53" s="302"/>
    </row>
    <row r="54" spans="1:41">
      <c r="A54" s="5"/>
      <c r="B54" s="7"/>
      <c r="C54" s="7"/>
      <c r="D54" s="62"/>
      <c r="E54" s="62"/>
      <c r="F54" s="62"/>
      <c r="G54" s="62"/>
      <c r="H54" s="62"/>
      <c r="I54" s="62"/>
      <c r="J54" s="62"/>
      <c r="K54" s="62"/>
      <c r="L54" s="62"/>
      <c r="M54" s="62"/>
      <c r="N54" s="62"/>
      <c r="O54" s="62"/>
      <c r="P54" s="62"/>
      <c r="Q54" s="62"/>
      <c r="R54" s="62"/>
      <c r="S54" s="62"/>
      <c r="T54" s="62"/>
      <c r="U54" s="62"/>
      <c r="W54" s="27"/>
      <c r="AJ54" s="306"/>
      <c r="AK54" s="302"/>
      <c r="AL54" s="302"/>
      <c r="AM54" s="303"/>
      <c r="AN54" s="302"/>
    </row>
    <row r="55" spans="1:41">
      <c r="A55" s="5"/>
      <c r="B55" s="7"/>
      <c r="C55" s="7"/>
      <c r="D55" s="116"/>
      <c r="E55" s="116"/>
      <c r="F55" s="116"/>
      <c r="G55" s="116"/>
      <c r="H55" s="116"/>
      <c r="I55" s="116"/>
      <c r="J55" s="116"/>
      <c r="K55" s="116"/>
      <c r="L55" s="116"/>
      <c r="M55" s="116"/>
      <c r="N55" s="116"/>
      <c r="O55" s="116"/>
      <c r="P55" s="116"/>
      <c r="Q55" s="116"/>
      <c r="R55" s="116"/>
      <c r="S55" s="116"/>
      <c r="T55" s="116"/>
      <c r="U55" s="116"/>
      <c r="AJ55" s="306"/>
      <c r="AK55" s="302"/>
      <c r="AL55" s="302"/>
      <c r="AM55" s="303"/>
      <c r="AN55" s="302"/>
    </row>
    <row r="56" spans="1:41">
      <c r="A56" s="5"/>
      <c r="B56" s="7"/>
      <c r="C56" s="7"/>
      <c r="D56" s="6"/>
      <c r="E56" s="6"/>
      <c r="F56" s="6"/>
      <c r="G56" s="6"/>
      <c r="H56" s="6"/>
      <c r="I56" s="6"/>
      <c r="J56" s="6"/>
      <c r="K56" s="6"/>
      <c r="L56" s="6"/>
      <c r="M56" s="6"/>
      <c r="N56" s="6"/>
      <c r="O56" s="6"/>
      <c r="P56" s="6"/>
      <c r="Q56" s="6"/>
      <c r="R56" s="6"/>
      <c r="S56" s="6"/>
      <c r="T56" s="6"/>
      <c r="U56" s="6"/>
      <c r="AJ56" s="306"/>
      <c r="AK56" s="302"/>
      <c r="AL56" s="302"/>
      <c r="AM56" s="303"/>
      <c r="AN56" s="302"/>
    </row>
    <row r="57" spans="1:41" ht="15">
      <c r="A57" s="1"/>
      <c r="B57" s="5"/>
      <c r="C57" s="5"/>
      <c r="D57" s="6"/>
      <c r="E57" s="6"/>
      <c r="F57" s="6"/>
      <c r="G57" s="5"/>
      <c r="H57" s="5"/>
      <c r="I57" s="5"/>
      <c r="J57" s="5"/>
      <c r="K57" s="6"/>
      <c r="L57" s="6"/>
      <c r="M57" s="6"/>
      <c r="N57" s="5"/>
      <c r="O57" s="8"/>
      <c r="P57" s="6"/>
      <c r="Q57" s="6"/>
      <c r="R57" s="6"/>
      <c r="S57" s="6"/>
      <c r="T57" s="6"/>
      <c r="U57" s="6"/>
      <c r="AJ57" s="304"/>
      <c r="AK57" s="305"/>
      <c r="AL57" s="305"/>
      <c r="AM57" s="303"/>
      <c r="AN57" s="302"/>
    </row>
    <row r="58" spans="1:41">
      <c r="A58" s="1"/>
      <c r="B58" s="1"/>
      <c r="C58" s="1"/>
      <c r="D58" s="1"/>
      <c r="E58" s="1"/>
      <c r="F58" s="1"/>
      <c r="G58" s="1"/>
      <c r="H58" s="1"/>
      <c r="I58" s="1"/>
      <c r="J58" s="1"/>
      <c r="K58" s="1"/>
      <c r="L58" s="1"/>
      <c r="M58" s="1"/>
      <c r="N58" s="1"/>
      <c r="O58" s="1"/>
      <c r="P58" s="1"/>
      <c r="Q58" s="1"/>
      <c r="R58" s="1"/>
      <c r="S58" s="1"/>
      <c r="T58" s="1"/>
      <c r="U58" s="1"/>
      <c r="AJ58" s="306"/>
      <c r="AK58" s="302"/>
      <c r="AL58" s="302"/>
      <c r="AM58" s="303"/>
      <c r="AN58" s="302"/>
    </row>
    <row r="59" spans="1:41">
      <c r="A59" s="1"/>
      <c r="Q59" s="1"/>
      <c r="R59" s="1"/>
      <c r="S59" s="1"/>
      <c r="T59" s="1"/>
      <c r="U59" s="1"/>
      <c r="AJ59" s="306"/>
      <c r="AK59" s="302"/>
      <c r="AL59" s="302"/>
      <c r="AM59" s="303"/>
      <c r="AN59" s="302"/>
    </row>
    <row r="60" spans="1:41" ht="15">
      <c r="A60" s="1"/>
      <c r="B60" s="83" t="s">
        <v>235</v>
      </c>
      <c r="C60" s="83"/>
      <c r="D60" s="83"/>
      <c r="E60" s="83"/>
      <c r="F60" s="83"/>
      <c r="G60" s="83"/>
      <c r="H60" s="83" t="s">
        <v>237</v>
      </c>
      <c r="I60" s="83" t="s">
        <v>237</v>
      </c>
      <c r="J60" s="83" t="s">
        <v>238</v>
      </c>
      <c r="R60" s="1"/>
      <c r="S60" s="1"/>
      <c r="T60" s="1"/>
      <c r="U60" s="1"/>
      <c r="V60" s="1"/>
      <c r="AK60" s="304"/>
      <c r="AL60" s="305"/>
      <c r="AM60" s="305"/>
      <c r="AN60" s="303"/>
      <c r="AO60" s="302"/>
    </row>
    <row r="61" spans="1:41" ht="51">
      <c r="A61" s="1"/>
      <c r="B61" s="76"/>
      <c r="C61" s="76"/>
      <c r="D61" s="78" t="s">
        <v>6</v>
      </c>
      <c r="E61" s="78" t="s">
        <v>5</v>
      </c>
      <c r="F61" s="78" t="s">
        <v>368</v>
      </c>
      <c r="G61" s="78" t="s">
        <v>2</v>
      </c>
      <c r="H61" s="78" t="s">
        <v>181</v>
      </c>
      <c r="I61" s="78" t="s">
        <v>230</v>
      </c>
      <c r="J61" s="78" t="s">
        <v>182</v>
      </c>
      <c r="M61" s="78" t="s">
        <v>413</v>
      </c>
      <c r="R61" s="1"/>
      <c r="S61" s="1"/>
      <c r="T61" s="1"/>
      <c r="U61" s="1"/>
      <c r="V61" s="1"/>
      <c r="AK61" s="306"/>
      <c r="AL61" s="302"/>
      <c r="AM61" s="302"/>
      <c r="AN61" s="303"/>
      <c r="AO61" s="302"/>
    </row>
    <row r="62" spans="1:41" ht="15">
      <c r="A62" s="1"/>
      <c r="B62" s="78"/>
      <c r="C62" s="78"/>
      <c r="D62" s="77"/>
      <c r="E62" s="18"/>
      <c r="F62" s="18"/>
      <c r="R62" s="1"/>
      <c r="S62" s="1"/>
      <c r="T62" s="1"/>
      <c r="U62" s="1"/>
      <c r="V62" s="1"/>
      <c r="AK62" s="304"/>
      <c r="AL62" s="305"/>
      <c r="AM62" s="305"/>
      <c r="AN62" s="303"/>
      <c r="AO62" s="302"/>
    </row>
    <row r="63" spans="1:41">
      <c r="A63" s="1"/>
      <c r="B63" s="76" t="s">
        <v>23</v>
      </c>
      <c r="C63" s="76"/>
      <c r="D63" s="18" t="e">
        <f>INDEX($A$6:$U$55,MATCH(D$61,$A$6:$A$55,0),MATCH($B63,$A$6:$U$6,0))</f>
        <v>#N/A</v>
      </c>
      <c r="E63" s="68">
        <f t="shared" ref="E63:G63" si="17">INDEX($A$6:$U$55,MATCH(E$61,$A$6:$A$55,0),MATCH($B63,$A$6:$U$6,0))</f>
        <v>0.6</v>
      </c>
      <c r="F63" s="68">
        <f t="shared" si="17"/>
        <v>0.91</v>
      </c>
      <c r="G63" s="68">
        <f t="shared" si="17"/>
        <v>0.5</v>
      </c>
      <c r="H63" s="84" t="e">
        <f>E63*D63/1000</f>
        <v>#N/A</v>
      </c>
      <c r="J63" s="6">
        <v>0.6</v>
      </c>
      <c r="M63" s="112">
        <f>E63/F63</f>
        <v>0.65934065934065933</v>
      </c>
      <c r="R63" s="1"/>
      <c r="S63" s="1"/>
      <c r="T63" s="1"/>
      <c r="U63" s="1"/>
      <c r="V63" s="1"/>
    </row>
    <row r="64" spans="1:41">
      <c r="A64" s="1"/>
      <c r="B64" s="76" t="s">
        <v>22</v>
      </c>
      <c r="C64" s="76"/>
      <c r="D64" s="18" t="e">
        <f t="shared" ref="D64:G80" si="18">INDEX($A$6:$U$55,MATCH(D$61,$A$6:$A$55,0),MATCH($B64,$A$6:$U$6,0))</f>
        <v>#N/A</v>
      </c>
      <c r="E64" s="68">
        <f t="shared" si="18"/>
        <v>0.81</v>
      </c>
      <c r="F64" s="68">
        <f t="shared" si="18"/>
        <v>0.91</v>
      </c>
      <c r="G64" s="68">
        <f t="shared" si="18"/>
        <v>0.5</v>
      </c>
      <c r="H64" s="84" t="e">
        <f t="shared" ref="H64:H80" si="19">E64*D64/1000</f>
        <v>#N/A</v>
      </c>
      <c r="J64" s="6">
        <v>0.6</v>
      </c>
      <c r="M64" s="112">
        <f t="shared" ref="M64:M80" si="20">E64/F64</f>
        <v>0.89010989010989017</v>
      </c>
      <c r="R64" s="1"/>
      <c r="S64" s="1"/>
      <c r="T64" s="1"/>
      <c r="U64" s="1"/>
      <c r="V64" s="1"/>
    </row>
    <row r="65" spans="1:22">
      <c r="A65" s="1"/>
      <c r="B65" s="76" t="s">
        <v>21</v>
      </c>
      <c r="C65" s="76"/>
      <c r="D65" s="18" t="e">
        <f t="shared" si="18"/>
        <v>#N/A</v>
      </c>
      <c r="E65" s="68">
        <f t="shared" si="18"/>
        <v>1.4</v>
      </c>
      <c r="F65" s="68">
        <f t="shared" si="18"/>
        <v>0.91</v>
      </c>
      <c r="G65" s="68">
        <f t="shared" si="18"/>
        <v>0.7</v>
      </c>
      <c r="H65" s="84" t="e">
        <f t="shared" si="19"/>
        <v>#N/A</v>
      </c>
      <c r="J65" s="6">
        <v>0.6</v>
      </c>
      <c r="M65" s="112">
        <f t="shared" si="20"/>
        <v>1.5384615384615383</v>
      </c>
      <c r="R65" s="1"/>
      <c r="S65" s="1"/>
      <c r="T65" s="1"/>
      <c r="U65" s="1"/>
      <c r="V65" s="1"/>
    </row>
    <row r="66" spans="1:22">
      <c r="A66" s="1"/>
      <c r="B66" s="78" t="s">
        <v>375</v>
      </c>
      <c r="C66" s="78"/>
      <c r="D66" s="18" t="e">
        <f t="shared" si="18"/>
        <v>#N/A</v>
      </c>
      <c r="E66" s="68">
        <f t="shared" si="18"/>
        <v>1.2</v>
      </c>
      <c r="F66" s="68">
        <f t="shared" si="18"/>
        <v>1.36</v>
      </c>
      <c r="G66" s="68">
        <f t="shared" si="18"/>
        <v>0.8</v>
      </c>
      <c r="H66" s="84" t="e">
        <f t="shared" si="19"/>
        <v>#N/A</v>
      </c>
      <c r="J66" s="6">
        <v>1.2</v>
      </c>
      <c r="M66" s="112">
        <f t="shared" si="20"/>
        <v>0.88235294117647045</v>
      </c>
      <c r="R66" s="1"/>
      <c r="S66" s="1"/>
      <c r="T66" s="1"/>
      <c r="U66" s="1"/>
      <c r="V66" s="1"/>
    </row>
    <row r="67" spans="1:22">
      <c r="A67" s="1"/>
      <c r="B67" s="78" t="s">
        <v>376</v>
      </c>
      <c r="C67" s="78"/>
      <c r="D67" s="18" t="e">
        <f t="shared" si="18"/>
        <v>#N/A</v>
      </c>
      <c r="E67" s="68">
        <f t="shared" si="18"/>
        <v>1.2</v>
      </c>
      <c r="F67" s="68">
        <f t="shared" si="18"/>
        <v>1.36</v>
      </c>
      <c r="G67" s="68">
        <f t="shared" si="18"/>
        <v>0.8</v>
      </c>
      <c r="H67" s="84" t="e">
        <f t="shared" si="19"/>
        <v>#N/A</v>
      </c>
      <c r="J67" s="6">
        <v>1.2</v>
      </c>
      <c r="M67" s="112">
        <f t="shared" si="20"/>
        <v>0.88235294117647045</v>
      </c>
      <c r="R67" s="1"/>
      <c r="S67" s="1"/>
      <c r="T67" s="1"/>
      <c r="U67" s="1"/>
      <c r="V67" s="1"/>
    </row>
    <row r="68" spans="1:22">
      <c r="A68" s="1"/>
      <c r="B68" s="78" t="s">
        <v>377</v>
      </c>
      <c r="C68" s="78"/>
      <c r="D68" s="18" t="e">
        <f t="shared" si="18"/>
        <v>#N/A</v>
      </c>
      <c r="E68" s="68">
        <f t="shared" si="18"/>
        <v>1.2</v>
      </c>
      <c r="F68" s="68">
        <f t="shared" si="18"/>
        <v>1.36</v>
      </c>
      <c r="G68" s="68">
        <f t="shared" si="18"/>
        <v>0.9</v>
      </c>
      <c r="H68" s="84" t="e">
        <f t="shared" si="19"/>
        <v>#N/A</v>
      </c>
      <c r="J68" s="6">
        <v>1.2</v>
      </c>
      <c r="M68" s="112">
        <f t="shared" si="20"/>
        <v>0.88235294117647045</v>
      </c>
      <c r="R68" s="1"/>
      <c r="S68" s="1"/>
      <c r="T68" s="1"/>
      <c r="U68" s="1"/>
      <c r="V68" s="1"/>
    </row>
    <row r="69" spans="1:22">
      <c r="A69" s="1"/>
      <c r="B69" s="78" t="s">
        <v>378</v>
      </c>
      <c r="C69" s="78"/>
      <c r="D69" s="18" t="e">
        <f t="shared" si="18"/>
        <v>#N/A</v>
      </c>
      <c r="E69" s="68">
        <f t="shared" si="18"/>
        <v>1.2</v>
      </c>
      <c r="F69" s="68">
        <f t="shared" si="18"/>
        <v>1.36</v>
      </c>
      <c r="G69" s="68">
        <f t="shared" si="18"/>
        <v>0.9</v>
      </c>
      <c r="H69" s="84" t="e">
        <f t="shared" si="19"/>
        <v>#N/A</v>
      </c>
      <c r="J69" s="6">
        <v>1.2</v>
      </c>
      <c r="M69" s="112">
        <f t="shared" si="20"/>
        <v>0.88235294117647045</v>
      </c>
      <c r="R69" s="1"/>
      <c r="S69" s="1"/>
      <c r="T69" s="1"/>
      <c r="U69" s="1"/>
      <c r="V69" s="1"/>
    </row>
    <row r="70" spans="1:22">
      <c r="A70" s="1"/>
      <c r="B70" s="76" t="s">
        <v>73</v>
      </c>
      <c r="C70" s="76"/>
      <c r="D70" s="18" t="e">
        <f t="shared" si="18"/>
        <v>#N/A</v>
      </c>
      <c r="E70" s="68">
        <f t="shared" si="18"/>
        <v>0.98</v>
      </c>
      <c r="F70" s="68">
        <f t="shared" si="18"/>
        <v>1.01</v>
      </c>
      <c r="G70" s="68">
        <f t="shared" si="18"/>
        <v>0.7</v>
      </c>
      <c r="H70" s="84" t="e">
        <f t="shared" si="19"/>
        <v>#N/A</v>
      </c>
      <c r="J70" s="6">
        <v>0.46</v>
      </c>
      <c r="M70" s="112">
        <f t="shared" si="20"/>
        <v>0.97029702970297027</v>
      </c>
      <c r="R70" s="1"/>
      <c r="S70" s="1"/>
      <c r="T70" s="1"/>
      <c r="U70" s="1"/>
      <c r="V70" s="1"/>
    </row>
    <row r="71" spans="1:22">
      <c r="A71" s="1"/>
      <c r="B71" s="76" t="s">
        <v>17</v>
      </c>
      <c r="C71" s="76"/>
      <c r="D71" s="18" t="e">
        <f t="shared" si="18"/>
        <v>#N/A</v>
      </c>
      <c r="E71" s="68">
        <f t="shared" si="18"/>
        <v>1</v>
      </c>
      <c r="F71" s="68">
        <f t="shared" si="18"/>
        <v>1.01</v>
      </c>
      <c r="G71" s="68">
        <f t="shared" si="18"/>
        <v>0.7</v>
      </c>
      <c r="H71" s="26" t="e">
        <f t="shared" si="19"/>
        <v>#N/A</v>
      </c>
      <c r="J71" s="6">
        <v>0.6</v>
      </c>
      <c r="M71" s="112">
        <f t="shared" si="20"/>
        <v>0.99009900990099009</v>
      </c>
      <c r="R71" s="1"/>
      <c r="S71" s="1"/>
      <c r="T71" s="1"/>
      <c r="U71" s="1"/>
      <c r="V71" s="1"/>
    </row>
    <row r="72" spans="1:22">
      <c r="A72" s="1"/>
      <c r="B72" s="76" t="s">
        <v>16</v>
      </c>
      <c r="C72" s="76"/>
      <c r="D72" s="18" t="e">
        <f t="shared" si="18"/>
        <v>#N/A</v>
      </c>
      <c r="E72" s="68">
        <f t="shared" si="18"/>
        <v>0.6</v>
      </c>
      <c r="F72" s="68">
        <f t="shared" si="18"/>
        <v>0.68</v>
      </c>
      <c r="G72" s="68">
        <f t="shared" si="18"/>
        <v>0.4</v>
      </c>
      <c r="H72" s="84" t="e">
        <f t="shared" si="19"/>
        <v>#N/A</v>
      </c>
      <c r="J72" s="6">
        <v>0.36</v>
      </c>
      <c r="M72" s="112">
        <f t="shared" si="20"/>
        <v>0.88235294117647045</v>
      </c>
      <c r="R72" s="1"/>
      <c r="S72" s="1"/>
      <c r="T72" s="1"/>
      <c r="U72" s="1"/>
      <c r="V72" s="1"/>
    </row>
    <row r="73" spans="1:22">
      <c r="A73" s="1"/>
      <c r="B73" s="76" t="s">
        <v>15</v>
      </c>
      <c r="C73" s="76"/>
      <c r="D73" s="18" t="e">
        <f t="shared" si="18"/>
        <v>#N/A</v>
      </c>
      <c r="E73" s="68">
        <f t="shared" si="18"/>
        <v>1.4</v>
      </c>
      <c r="F73" s="68">
        <f t="shared" si="18"/>
        <v>1.32</v>
      </c>
      <c r="G73" s="68">
        <f t="shared" si="18"/>
        <v>0.9</v>
      </c>
      <c r="H73" s="84" t="e">
        <f t="shared" si="19"/>
        <v>#N/A</v>
      </c>
      <c r="J73" s="6">
        <v>1.1000000000000001</v>
      </c>
      <c r="M73" s="112">
        <f t="shared" si="20"/>
        <v>1.0606060606060606</v>
      </c>
      <c r="R73" s="1"/>
      <c r="S73" s="1"/>
      <c r="T73" s="1"/>
      <c r="U73" s="1"/>
      <c r="V73" s="1"/>
    </row>
    <row r="74" spans="1:22">
      <c r="A74" s="1"/>
      <c r="B74" s="76" t="s">
        <v>54</v>
      </c>
      <c r="C74" s="76"/>
      <c r="D74" s="18" t="e">
        <f t="shared" si="18"/>
        <v>#N/A</v>
      </c>
      <c r="E74" s="68">
        <f t="shared" si="18"/>
        <v>1</v>
      </c>
      <c r="F74" s="68">
        <f t="shared" si="18"/>
        <v>1.32</v>
      </c>
      <c r="G74" s="68">
        <f t="shared" si="18"/>
        <v>0.9</v>
      </c>
      <c r="H74" s="84" t="e">
        <f t="shared" si="19"/>
        <v>#N/A</v>
      </c>
      <c r="J74" s="6">
        <v>1.1000000000000001</v>
      </c>
      <c r="M74" s="112">
        <f t="shared" si="20"/>
        <v>0.75757575757575757</v>
      </c>
      <c r="R74" s="1"/>
      <c r="S74" s="1"/>
      <c r="T74" s="1"/>
      <c r="U74" s="1"/>
      <c r="V74" s="1"/>
    </row>
    <row r="75" spans="1:22">
      <c r="B75" s="76" t="s">
        <v>14</v>
      </c>
      <c r="C75" s="76"/>
      <c r="D75" s="18" t="e">
        <f t="shared" si="18"/>
        <v>#N/A</v>
      </c>
      <c r="E75" s="68">
        <f t="shared" si="18"/>
        <v>1.2</v>
      </c>
      <c r="F75" s="68">
        <f t="shared" si="18"/>
        <v>0.9</v>
      </c>
      <c r="G75" s="68">
        <f t="shared" si="18"/>
        <v>0.7</v>
      </c>
      <c r="H75" s="84" t="e">
        <f t="shared" si="19"/>
        <v>#N/A</v>
      </c>
      <c r="J75" s="6">
        <v>1.9</v>
      </c>
      <c r="M75" s="112">
        <f t="shared" si="20"/>
        <v>1.3333333333333333</v>
      </c>
    </row>
    <row r="76" spans="1:22">
      <c r="B76" s="76" t="s">
        <v>13</v>
      </c>
      <c r="C76" s="76"/>
      <c r="D76" s="18" t="e">
        <f t="shared" si="18"/>
        <v>#N/A</v>
      </c>
      <c r="E76" s="68">
        <f t="shared" si="18"/>
        <v>0.9</v>
      </c>
      <c r="F76" s="68">
        <f t="shared" si="18"/>
        <v>1</v>
      </c>
      <c r="G76" s="68">
        <f t="shared" si="18"/>
        <v>0.65</v>
      </c>
      <c r="H76" s="84" t="e">
        <f t="shared" si="19"/>
        <v>#N/A</v>
      </c>
      <c r="J76" s="6">
        <v>0.44</v>
      </c>
      <c r="M76" s="112">
        <f t="shared" si="20"/>
        <v>0.9</v>
      </c>
    </row>
    <row r="77" spans="1:22">
      <c r="B77" s="76" t="s">
        <v>12</v>
      </c>
      <c r="C77" s="76"/>
      <c r="D77" s="18" t="e">
        <f t="shared" si="18"/>
        <v>#N/A</v>
      </c>
      <c r="E77" s="68">
        <f t="shared" si="18"/>
        <v>1.1000000000000001</v>
      </c>
      <c r="F77" s="68">
        <f t="shared" si="18"/>
        <v>1.08</v>
      </c>
      <c r="G77" s="68">
        <f t="shared" si="18"/>
        <v>0.85</v>
      </c>
      <c r="H77" s="26" t="e">
        <f t="shared" si="19"/>
        <v>#N/A</v>
      </c>
      <c r="J77" s="6">
        <v>1.2</v>
      </c>
      <c r="M77" s="112">
        <f t="shared" si="20"/>
        <v>1.0185185185185186</v>
      </c>
    </row>
    <row r="78" spans="1:22">
      <c r="B78" s="76" t="s">
        <v>158</v>
      </c>
      <c r="C78" s="76"/>
      <c r="D78" s="18" t="e">
        <f t="shared" si="18"/>
        <v>#N/A</v>
      </c>
      <c r="E78" s="68">
        <f t="shared" si="18"/>
        <v>0.95</v>
      </c>
      <c r="F78" s="68">
        <f t="shared" si="18"/>
        <v>1</v>
      </c>
      <c r="G78" s="68">
        <f t="shared" si="18"/>
        <v>0.7</v>
      </c>
      <c r="H78" s="84" t="e">
        <f t="shared" si="19"/>
        <v>#N/A</v>
      </c>
      <c r="J78" s="6">
        <v>0.3</v>
      </c>
      <c r="M78" s="112">
        <f t="shared" si="20"/>
        <v>0.95</v>
      </c>
    </row>
    <row r="79" spans="1:22">
      <c r="B79" s="81" t="s">
        <v>10</v>
      </c>
      <c r="C79" s="81"/>
      <c r="D79" s="18" t="e">
        <f t="shared" si="18"/>
        <v>#N/A</v>
      </c>
      <c r="E79" s="68">
        <f t="shared" si="18"/>
        <v>1</v>
      </c>
      <c r="F79" s="68">
        <f t="shared" si="18"/>
        <v>1</v>
      </c>
      <c r="G79" s="68">
        <f t="shared" si="18"/>
        <v>0.8</v>
      </c>
      <c r="H79" s="84" t="e">
        <f t="shared" si="19"/>
        <v>#N/A</v>
      </c>
      <c r="J79" s="6">
        <v>0.7</v>
      </c>
      <c r="M79" s="112">
        <f t="shared" si="20"/>
        <v>1</v>
      </c>
    </row>
    <row r="80" spans="1:22">
      <c r="B80" s="76" t="s">
        <v>9</v>
      </c>
      <c r="C80" s="76"/>
      <c r="D80" s="18" t="e">
        <f t="shared" si="18"/>
        <v>#N/A</v>
      </c>
      <c r="E80" s="68">
        <f t="shared" si="18"/>
        <v>0.9</v>
      </c>
      <c r="F80" s="68">
        <f t="shared" si="18"/>
        <v>1</v>
      </c>
      <c r="G80" s="68">
        <f t="shared" si="18"/>
        <v>0.7</v>
      </c>
      <c r="H80" s="84" t="e">
        <f t="shared" si="19"/>
        <v>#N/A</v>
      </c>
      <c r="J80" s="6">
        <v>0.6</v>
      </c>
      <c r="M80" s="112">
        <f t="shared" si="20"/>
        <v>0.9</v>
      </c>
    </row>
    <row r="83" spans="2:5">
      <c r="B83" s="76" t="s">
        <v>412</v>
      </c>
      <c r="C83" s="76"/>
      <c r="D83" s="60"/>
      <c r="E83" s="60"/>
    </row>
    <row r="84" spans="2:5">
      <c r="B84" s="60" t="s">
        <v>59</v>
      </c>
      <c r="C84" s="60"/>
      <c r="D84" s="60" t="s">
        <v>62</v>
      </c>
      <c r="E84" s="60" t="s">
        <v>353</v>
      </c>
    </row>
    <row r="85" spans="2:5">
      <c r="B85" t="s">
        <v>31</v>
      </c>
      <c r="D85" s="84">
        <v>0.87337407676339718</v>
      </c>
      <c r="E85" s="84">
        <v>0.87337407676339718</v>
      </c>
    </row>
    <row r="86" spans="2:5">
      <c r="B86" t="s">
        <v>72</v>
      </c>
      <c r="D86" s="84">
        <v>1.1838490328061457</v>
      </c>
      <c r="E86" s="84">
        <v>1.1838490328061457</v>
      </c>
    </row>
    <row r="87" spans="2:5">
      <c r="B87" t="s">
        <v>73</v>
      </c>
      <c r="D87" s="84">
        <v>0.98992876596181789</v>
      </c>
      <c r="E87" s="84">
        <v>0.98992876596181789</v>
      </c>
    </row>
    <row r="88" spans="2:5">
      <c r="B88" t="s">
        <v>16</v>
      </c>
      <c r="D88" s="84">
        <v>0.60365088316134052</v>
      </c>
      <c r="E88" s="84">
        <v>0.60365088316134052</v>
      </c>
    </row>
    <row r="89" spans="2:5">
      <c r="B89" t="s">
        <v>28</v>
      </c>
      <c r="D89" s="84">
        <v>1.1416390271950418</v>
      </c>
      <c r="E89" s="84">
        <v>1.1416390271950418</v>
      </c>
    </row>
    <row r="90" spans="2:5">
      <c r="B90" t="s">
        <v>14</v>
      </c>
      <c r="D90" s="84">
        <v>1.2284160756840974</v>
      </c>
      <c r="E90" s="84">
        <v>1.2284160756840974</v>
      </c>
    </row>
    <row r="91" spans="2:5">
      <c r="B91" t="s">
        <v>13</v>
      </c>
      <c r="D91" s="84">
        <v>0.95464742795584556</v>
      </c>
      <c r="E91" s="84">
        <v>0.95464742795584556</v>
      </c>
    </row>
    <row r="92" spans="2:5">
      <c r="B92" t="s">
        <v>158</v>
      </c>
      <c r="D92" s="84">
        <v>0.99661658297630484</v>
      </c>
      <c r="E92" s="84">
        <v>0.99661658297630484</v>
      </c>
    </row>
    <row r="93" spans="2:5">
      <c r="B93" t="s">
        <v>10</v>
      </c>
      <c r="D93" s="84">
        <v>1.0329896172650359</v>
      </c>
      <c r="E93" s="84">
        <v>1.0329896172650359</v>
      </c>
    </row>
    <row r="94" spans="2:5">
      <c r="B94" t="s">
        <v>9</v>
      </c>
      <c r="D94" s="84">
        <v>0.96266543830591911</v>
      </c>
      <c r="E94" s="84">
        <v>0.96266543830591911</v>
      </c>
    </row>
    <row r="95" spans="2:5">
      <c r="B95" t="s">
        <v>62</v>
      </c>
      <c r="D95" s="84">
        <v>0.96136912596826818</v>
      </c>
      <c r="E95" s="84">
        <v>0.96136912596826818</v>
      </c>
    </row>
  </sheetData>
  <mergeCells count="6">
    <mergeCell ref="R5:S5"/>
    <mergeCell ref="D35:F35"/>
    <mergeCell ref="D5:F5"/>
    <mergeCell ref="G5:J5"/>
    <mergeCell ref="K5:L5"/>
    <mergeCell ref="N5:O5"/>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sheetPr codeName="Sheet12"/>
  <dimension ref="A1:BR631"/>
  <sheetViews>
    <sheetView tabSelected="1" topLeftCell="U1" workbookViewId="0">
      <selection activeCell="AA19" sqref="AA19"/>
    </sheetView>
  </sheetViews>
  <sheetFormatPr defaultRowHeight="12.75"/>
  <cols>
    <col min="27" max="27" width="27.42578125" customWidth="1"/>
    <col min="28" max="28" width="25" customWidth="1"/>
    <col min="29" max="29" width="18.7109375" customWidth="1"/>
    <col min="30" max="30" width="9" customWidth="1"/>
    <col min="31" max="31" width="11.28515625" customWidth="1"/>
    <col min="32" max="32" width="11.140625" customWidth="1"/>
    <col min="33" max="33" width="10.5703125" customWidth="1"/>
    <col min="34" max="34" width="19.42578125" customWidth="1"/>
    <col min="37" max="37" width="10" customWidth="1"/>
    <col min="38" max="38" width="10.28515625" customWidth="1"/>
    <col min="40" max="40" width="11.7109375" customWidth="1"/>
    <col min="49" max="50" width="11" customWidth="1"/>
    <col min="63" max="63" width="46.7109375" style="138" customWidth="1"/>
    <col min="69" max="69" width="31.42578125" customWidth="1"/>
  </cols>
  <sheetData>
    <row r="1" spans="1:70">
      <c r="A1" s="404" t="s">
        <v>621</v>
      </c>
      <c r="B1" s="131"/>
      <c r="C1" s="131"/>
      <c r="D1" s="131"/>
      <c r="E1" s="131"/>
      <c r="F1" s="131"/>
      <c r="G1" s="131"/>
      <c r="H1" s="131"/>
      <c r="I1" s="131"/>
      <c r="J1" s="131"/>
      <c r="K1" s="131"/>
      <c r="L1" s="131"/>
      <c r="M1" s="131"/>
      <c r="N1" s="131"/>
      <c r="O1" s="131"/>
      <c r="P1" s="131"/>
      <c r="Q1" s="131"/>
      <c r="R1" s="131"/>
      <c r="S1" s="131"/>
      <c r="T1" s="131"/>
      <c r="U1" s="131"/>
      <c r="V1" s="131"/>
      <c r="W1" s="131"/>
      <c r="X1" s="131"/>
      <c r="Y1" s="131"/>
    </row>
    <row r="2" spans="1:70">
      <c r="A2" s="131"/>
      <c r="B2" s="131"/>
      <c r="C2" s="131"/>
      <c r="D2" s="131"/>
      <c r="E2" s="131"/>
      <c r="F2" s="131"/>
      <c r="G2" s="131"/>
      <c r="H2" s="131"/>
      <c r="I2" s="131"/>
      <c r="J2" s="131"/>
      <c r="K2" s="131"/>
      <c r="L2" s="131"/>
      <c r="M2" s="131"/>
      <c r="N2" s="131"/>
      <c r="O2" s="131"/>
      <c r="P2" s="131"/>
      <c r="Q2" s="131"/>
      <c r="R2" s="131"/>
      <c r="S2" s="131"/>
      <c r="T2" s="131"/>
      <c r="U2" s="131"/>
      <c r="V2" s="131"/>
      <c r="W2" s="131"/>
      <c r="X2" s="131"/>
      <c r="Y2" s="131"/>
      <c r="AA2" s="404" t="s">
        <v>764</v>
      </c>
      <c r="AB2" s="404"/>
      <c r="AC2" s="404"/>
      <c r="AD2" s="404"/>
      <c r="AE2" s="404"/>
      <c r="AF2" s="404"/>
      <c r="AG2" s="404"/>
      <c r="AH2" s="404"/>
    </row>
    <row r="3" spans="1:70">
      <c r="A3" s="131"/>
      <c r="B3" s="131" t="s">
        <v>511</v>
      </c>
      <c r="C3" s="131"/>
      <c r="D3" s="131"/>
      <c r="E3" s="131"/>
      <c r="F3" s="131"/>
      <c r="G3" s="131"/>
      <c r="H3" s="131"/>
      <c r="I3" s="131"/>
      <c r="J3" s="131"/>
      <c r="K3" s="131"/>
      <c r="L3" s="131"/>
      <c r="M3" s="131"/>
      <c r="N3" s="131"/>
      <c r="O3" s="131"/>
      <c r="P3" s="131"/>
      <c r="Q3" s="131"/>
      <c r="R3" s="131"/>
      <c r="S3" s="131"/>
      <c r="T3" s="131"/>
      <c r="U3" s="131"/>
      <c r="V3" s="131"/>
      <c r="W3" s="131"/>
      <c r="X3" s="131"/>
      <c r="Y3" s="131"/>
      <c r="AA3" s="377">
        <v>1</v>
      </c>
      <c r="AB3" s="378">
        <v>2</v>
      </c>
      <c r="AC3" s="378">
        <v>3</v>
      </c>
      <c r="AD3" s="378">
        <v>4</v>
      </c>
      <c r="AE3" s="378">
        <v>5</v>
      </c>
      <c r="AF3" s="378">
        <v>6</v>
      </c>
      <c r="AG3" s="378">
        <v>7</v>
      </c>
      <c r="AH3" s="379"/>
      <c r="BK3" s="526"/>
      <c r="BL3" s="525" t="s">
        <v>512</v>
      </c>
      <c r="BM3" s="525"/>
      <c r="BN3" s="525"/>
      <c r="BO3" s="525"/>
      <c r="BP3" s="525"/>
      <c r="BQ3" s="513"/>
      <c r="BR3" s="514"/>
    </row>
    <row r="4" spans="1:70" ht="63.75">
      <c r="A4" s="131"/>
      <c r="B4" s="131"/>
      <c r="C4" s="131"/>
      <c r="D4" s="131"/>
      <c r="E4" s="131"/>
      <c r="F4" s="131"/>
      <c r="G4" s="131"/>
      <c r="H4" s="131"/>
      <c r="I4" s="131"/>
      <c r="J4" s="131"/>
      <c r="K4" s="131"/>
      <c r="L4" s="131"/>
      <c r="M4" s="131"/>
      <c r="N4" s="131"/>
      <c r="O4" s="131"/>
      <c r="P4" s="131"/>
      <c r="Q4" s="131"/>
      <c r="R4" s="131"/>
      <c r="S4" s="131"/>
      <c r="T4" s="131"/>
      <c r="U4" s="131"/>
      <c r="V4" s="131"/>
      <c r="W4" s="131"/>
      <c r="X4" s="131"/>
      <c r="Y4" s="131"/>
      <c r="AA4" s="189"/>
      <c r="AB4" s="558" t="s">
        <v>512</v>
      </c>
      <c r="AC4" s="558"/>
      <c r="AD4" s="558"/>
      <c r="AE4" s="558"/>
      <c r="AF4" s="558"/>
      <c r="AG4" s="558"/>
      <c r="AH4" s="380"/>
      <c r="AN4" t="s">
        <v>719</v>
      </c>
      <c r="BK4" s="527" t="s">
        <v>585</v>
      </c>
      <c r="BL4" s="515" t="s">
        <v>513</v>
      </c>
      <c r="BM4" s="515" t="s">
        <v>514</v>
      </c>
      <c r="BN4" s="516" t="s">
        <v>515</v>
      </c>
      <c r="BO4" s="516" t="s">
        <v>516</v>
      </c>
      <c r="BP4" s="516" t="s">
        <v>517</v>
      </c>
      <c r="BQ4" s="517" t="s">
        <v>725</v>
      </c>
      <c r="BR4" s="518" t="s">
        <v>518</v>
      </c>
    </row>
    <row r="5" spans="1:70" ht="51">
      <c r="A5" s="131"/>
      <c r="B5" s="131"/>
      <c r="C5" s="131"/>
      <c r="D5" s="131"/>
      <c r="E5" s="131"/>
      <c r="F5" s="131"/>
      <c r="G5" s="131"/>
      <c r="H5" s="131"/>
      <c r="I5" s="131"/>
      <c r="J5" s="131"/>
      <c r="K5" s="131"/>
      <c r="L5" s="131"/>
      <c r="M5" s="131"/>
      <c r="N5" s="131"/>
      <c r="O5" s="131"/>
      <c r="P5" s="131"/>
      <c r="Q5" s="131"/>
      <c r="R5" s="131"/>
      <c r="S5" s="131"/>
      <c r="T5" s="131"/>
      <c r="U5" s="131"/>
      <c r="V5" s="131"/>
      <c r="W5" s="131"/>
      <c r="X5" s="131"/>
      <c r="Y5" s="131"/>
      <c r="AA5" s="381" t="s">
        <v>585</v>
      </c>
      <c r="AB5" s="381" t="s">
        <v>513</v>
      </c>
      <c r="AC5" s="381" t="s">
        <v>514</v>
      </c>
      <c r="AD5" s="94" t="s">
        <v>515</v>
      </c>
      <c r="AE5" s="94" t="s">
        <v>736</v>
      </c>
      <c r="AF5" s="94" t="s">
        <v>737</v>
      </c>
      <c r="AG5" s="86" t="s">
        <v>732</v>
      </c>
      <c r="AH5" s="382" t="s">
        <v>518</v>
      </c>
      <c r="BK5" s="526" t="s">
        <v>457</v>
      </c>
      <c r="BL5" s="386" t="s">
        <v>519</v>
      </c>
      <c r="BM5" s="386" t="s">
        <v>8</v>
      </c>
      <c r="BN5" s="519">
        <v>0.19</v>
      </c>
      <c r="BO5" s="520" t="s">
        <v>520</v>
      </c>
      <c r="BP5" s="519">
        <v>0.25</v>
      </c>
      <c r="BQ5" s="521">
        <v>0.1</v>
      </c>
      <c r="BR5" s="522"/>
    </row>
    <row r="6" spans="1:70">
      <c r="A6" s="131"/>
      <c r="B6" s="131"/>
      <c r="C6" s="131"/>
      <c r="D6" s="131"/>
      <c r="E6" s="131"/>
      <c r="F6" s="131"/>
      <c r="G6" s="131"/>
      <c r="H6" s="131"/>
      <c r="I6" s="131"/>
      <c r="J6" s="131"/>
      <c r="K6" s="131"/>
      <c r="L6" s="131"/>
      <c r="M6" s="131"/>
      <c r="N6" s="131"/>
      <c r="O6" s="131"/>
      <c r="P6" s="131"/>
      <c r="Q6" s="131"/>
      <c r="R6" s="131"/>
      <c r="S6" s="131"/>
      <c r="T6" s="131"/>
      <c r="U6" s="131"/>
      <c r="V6" s="131"/>
      <c r="W6" s="131"/>
      <c r="X6" s="131"/>
      <c r="Y6" s="131"/>
      <c r="AA6" s="383" t="s">
        <v>457</v>
      </c>
      <c r="AB6" s="50" t="s">
        <v>519</v>
      </c>
      <c r="AC6" s="50" t="s">
        <v>8</v>
      </c>
      <c r="AD6" s="53">
        <v>0.19</v>
      </c>
      <c r="AE6" s="27">
        <f>AJ70</f>
        <v>0.35333333333334066</v>
      </c>
      <c r="AF6" s="528">
        <f>BQ5</f>
        <v>0.1</v>
      </c>
      <c r="AG6" s="450">
        <v>0.12</v>
      </c>
      <c r="AH6" s="380" t="s">
        <v>720</v>
      </c>
      <c r="AI6" s="380" t="s">
        <v>761</v>
      </c>
      <c r="BK6" s="526"/>
      <c r="BL6" s="386" t="s">
        <v>135</v>
      </c>
      <c r="BM6" s="386" t="s">
        <v>8</v>
      </c>
      <c r="BN6" s="519">
        <v>0.03</v>
      </c>
      <c r="BO6" s="520" t="s">
        <v>520</v>
      </c>
      <c r="BP6" s="519">
        <v>0.08</v>
      </c>
      <c r="BQ6" s="521">
        <v>0.03</v>
      </c>
      <c r="BR6" s="522"/>
    </row>
    <row r="7" spans="1:70">
      <c r="A7" s="131"/>
      <c r="B7" s="131"/>
      <c r="C7" s="131"/>
      <c r="D7" s="131"/>
      <c r="E7" s="131"/>
      <c r="F7" s="131"/>
      <c r="G7" s="131"/>
      <c r="H7" s="131"/>
      <c r="I7" s="131"/>
      <c r="J7" s="131"/>
      <c r="K7" s="131"/>
      <c r="L7" s="131"/>
      <c r="M7" s="131"/>
      <c r="N7" s="131"/>
      <c r="O7" s="131"/>
      <c r="P7" s="131"/>
      <c r="Q7" s="131"/>
      <c r="R7" s="131"/>
      <c r="S7" s="131"/>
      <c r="T7" s="131"/>
      <c r="U7" s="131"/>
      <c r="V7" s="131"/>
      <c r="W7" s="131"/>
      <c r="X7" s="131"/>
      <c r="Y7" s="131"/>
      <c r="AA7" s="383"/>
      <c r="AB7" s="50" t="s">
        <v>135</v>
      </c>
      <c r="AC7" s="50" t="s">
        <v>8</v>
      </c>
      <c r="AD7" s="53">
        <v>0.03</v>
      </c>
      <c r="AE7" s="27">
        <v>0.06</v>
      </c>
      <c r="AF7" s="528">
        <f>BQ6</f>
        <v>0.03</v>
      </c>
      <c r="AG7" s="450">
        <v>0.06</v>
      </c>
      <c r="AH7" s="380" t="s">
        <v>760</v>
      </c>
      <c r="AI7" t="s">
        <v>762</v>
      </c>
      <c r="BK7" s="526"/>
      <c r="BL7" s="386" t="s">
        <v>521</v>
      </c>
      <c r="BM7" s="386" t="s">
        <v>8</v>
      </c>
      <c r="BN7" s="519">
        <v>0.13</v>
      </c>
      <c r="BO7" s="520" t="s">
        <v>520</v>
      </c>
      <c r="BP7" s="519">
        <v>0.2</v>
      </c>
      <c r="BQ7" s="521" t="s">
        <v>726</v>
      </c>
      <c r="BR7" s="522"/>
    </row>
    <row r="8" spans="1:70">
      <c r="A8" s="131"/>
      <c r="B8" s="131"/>
      <c r="C8" s="131"/>
      <c r="D8" s="131"/>
      <c r="E8" s="131"/>
      <c r="F8" s="131"/>
      <c r="G8" s="131"/>
      <c r="H8" s="131"/>
      <c r="I8" s="131"/>
      <c r="J8" s="131"/>
      <c r="K8" s="131"/>
      <c r="L8" s="131"/>
      <c r="M8" s="131"/>
      <c r="N8" s="131"/>
      <c r="O8" s="131"/>
      <c r="P8" s="131"/>
      <c r="Q8" s="131"/>
      <c r="R8" s="131"/>
      <c r="S8" s="131"/>
      <c r="T8" s="131"/>
      <c r="U8" s="131"/>
      <c r="V8" s="131"/>
      <c r="W8" s="131"/>
      <c r="X8" s="131"/>
      <c r="Y8" s="131"/>
      <c r="AA8" s="383"/>
      <c r="AB8" s="50" t="s">
        <v>521</v>
      </c>
      <c r="AC8" s="50" t="s">
        <v>8</v>
      </c>
      <c r="AD8" s="53">
        <v>0.13</v>
      </c>
      <c r="AF8" s="528"/>
      <c r="AG8" s="450">
        <v>0.15</v>
      </c>
      <c r="AH8" s="380" t="s">
        <v>720</v>
      </c>
      <c r="BK8" s="526" t="s">
        <v>455</v>
      </c>
      <c r="BL8" s="386" t="s">
        <v>521</v>
      </c>
      <c r="BM8" s="386" t="s">
        <v>522</v>
      </c>
      <c r="BN8" s="519">
        <v>0.25</v>
      </c>
      <c r="BO8" s="520" t="s">
        <v>520</v>
      </c>
      <c r="BP8" s="519">
        <v>0.3</v>
      </c>
      <c r="BQ8" s="521">
        <v>0.25</v>
      </c>
      <c r="BR8" s="522"/>
    </row>
    <row r="9" spans="1:70">
      <c r="A9" s="131"/>
      <c r="B9" s="131"/>
      <c r="C9" s="131"/>
      <c r="D9" s="131"/>
      <c r="E9" s="131"/>
      <c r="F9" s="131"/>
      <c r="G9" s="131"/>
      <c r="H9" s="131"/>
      <c r="I9" s="131"/>
      <c r="J9" s="131"/>
      <c r="K9" s="131"/>
      <c r="L9" s="131"/>
      <c r="M9" s="131"/>
      <c r="N9" s="131"/>
      <c r="O9" s="131"/>
      <c r="P9" s="131"/>
      <c r="Q9" s="131"/>
      <c r="R9" s="131"/>
      <c r="S9" s="131"/>
      <c r="T9" s="131"/>
      <c r="U9" s="131"/>
      <c r="V9" s="131"/>
      <c r="W9" s="131"/>
      <c r="X9" s="131"/>
      <c r="Y9" s="131"/>
      <c r="AA9" s="383" t="s">
        <v>455</v>
      </c>
      <c r="AB9" s="50" t="s">
        <v>521</v>
      </c>
      <c r="AC9" s="50" t="s">
        <v>522</v>
      </c>
      <c r="AD9" s="53">
        <v>0.25</v>
      </c>
      <c r="AE9" s="27">
        <f>AH81</f>
        <v>0.4</v>
      </c>
      <c r="AF9" s="528">
        <f t="shared" ref="AF9:AF22" si="0">BQ8</f>
        <v>0.25</v>
      </c>
      <c r="AG9" s="450">
        <v>0.3</v>
      </c>
      <c r="AH9" s="380" t="s">
        <v>720</v>
      </c>
      <c r="AI9" t="s">
        <v>763</v>
      </c>
      <c r="BK9" s="526"/>
      <c r="BL9" s="386" t="s">
        <v>521</v>
      </c>
      <c r="BM9" s="386" t="s">
        <v>523</v>
      </c>
      <c r="BN9" s="519">
        <v>0.25</v>
      </c>
      <c r="BO9" s="520" t="s">
        <v>520</v>
      </c>
      <c r="BP9" s="519">
        <v>0.3</v>
      </c>
      <c r="BQ9" s="521">
        <v>0.25</v>
      </c>
      <c r="BR9" s="522"/>
    </row>
    <row r="10" spans="1:70">
      <c r="A10" s="131"/>
      <c r="B10" s="131"/>
      <c r="C10" s="131"/>
      <c r="D10" s="131"/>
      <c r="E10" s="131"/>
      <c r="F10" s="131"/>
      <c r="G10" s="131"/>
      <c r="H10" s="131"/>
      <c r="I10" s="131"/>
      <c r="J10" s="131"/>
      <c r="K10" s="131"/>
      <c r="L10" s="131"/>
      <c r="M10" s="131"/>
      <c r="N10" s="131"/>
      <c r="O10" s="131"/>
      <c r="P10" s="131"/>
      <c r="Q10" s="131"/>
      <c r="R10" s="131"/>
      <c r="S10" s="131"/>
      <c r="T10" s="131"/>
      <c r="U10" s="131"/>
      <c r="V10" s="131"/>
      <c r="W10" s="131"/>
      <c r="X10" s="131"/>
      <c r="Y10" s="131"/>
      <c r="AA10" s="383"/>
      <c r="AB10" s="50" t="s">
        <v>521</v>
      </c>
      <c r="AC10" s="50" t="s">
        <v>523</v>
      </c>
      <c r="AD10" s="53">
        <v>0.25</v>
      </c>
      <c r="AE10" s="27">
        <f>AI81</f>
        <v>0.4</v>
      </c>
      <c r="AF10" s="528">
        <f t="shared" si="0"/>
        <v>0.25</v>
      </c>
      <c r="AG10" s="450">
        <v>0.25</v>
      </c>
      <c r="AH10" s="380" t="s">
        <v>720</v>
      </c>
      <c r="BK10" s="526" t="s">
        <v>440</v>
      </c>
      <c r="BL10" s="386" t="s">
        <v>521</v>
      </c>
      <c r="BM10" s="386" t="s">
        <v>524</v>
      </c>
      <c r="BN10" s="519">
        <v>0.04</v>
      </c>
      <c r="BO10" s="520" t="s">
        <v>520</v>
      </c>
      <c r="BP10" s="519">
        <v>0.05</v>
      </c>
      <c r="BQ10" s="523">
        <v>0.05</v>
      </c>
      <c r="BR10" s="522"/>
    </row>
    <row r="11" spans="1:70">
      <c r="A11" s="131"/>
      <c r="B11" s="131"/>
      <c r="C11" s="131"/>
      <c r="D11" s="131"/>
      <c r="E11" s="131"/>
      <c r="F11" s="131"/>
      <c r="G11" s="131"/>
      <c r="H11" s="131"/>
      <c r="I11" s="131"/>
      <c r="J11" s="131"/>
      <c r="K11" s="131"/>
      <c r="L11" s="131"/>
      <c r="M11" s="131"/>
      <c r="N11" s="131"/>
      <c r="O11" s="131"/>
      <c r="P11" s="131"/>
      <c r="Q11" s="131"/>
      <c r="R11" s="131"/>
      <c r="S11" s="131"/>
      <c r="T11" s="131"/>
      <c r="U11" s="131"/>
      <c r="V11" s="131"/>
      <c r="W11" s="131"/>
      <c r="X11" s="131"/>
      <c r="Y11" s="131"/>
      <c r="AA11" s="383" t="s">
        <v>440</v>
      </c>
      <c r="AB11" s="50" t="s">
        <v>521</v>
      </c>
      <c r="AC11" s="50" t="s">
        <v>524</v>
      </c>
      <c r="AD11" s="53">
        <v>0.04</v>
      </c>
      <c r="AF11" s="528">
        <f t="shared" si="0"/>
        <v>0.05</v>
      </c>
      <c r="AG11" s="450">
        <v>0.05</v>
      </c>
      <c r="AH11" s="380" t="s">
        <v>720</v>
      </c>
      <c r="BK11" s="526"/>
      <c r="BL11" s="386" t="s">
        <v>521</v>
      </c>
      <c r="BM11" s="386" t="s">
        <v>525</v>
      </c>
      <c r="BN11" s="519">
        <v>0.04</v>
      </c>
      <c r="BO11" s="520" t="s">
        <v>520</v>
      </c>
      <c r="BP11" s="519">
        <v>0.05</v>
      </c>
      <c r="BQ11" s="523">
        <v>0.05</v>
      </c>
      <c r="BR11" s="522"/>
    </row>
    <row r="12" spans="1:70">
      <c r="A12" s="131"/>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AA12" s="383"/>
      <c r="AB12" s="50" t="s">
        <v>521</v>
      </c>
      <c r="AC12" s="50" t="s">
        <v>525</v>
      </c>
      <c r="AD12" s="53">
        <v>0.04</v>
      </c>
      <c r="AF12" s="528">
        <f t="shared" si="0"/>
        <v>0.05</v>
      </c>
      <c r="AG12" s="450">
        <v>0.05</v>
      </c>
      <c r="AH12" s="380" t="s">
        <v>720</v>
      </c>
      <c r="BK12" s="526" t="s">
        <v>455</v>
      </c>
      <c r="BL12" s="386" t="s">
        <v>526</v>
      </c>
      <c r="BM12" s="386" t="s">
        <v>527</v>
      </c>
      <c r="BN12" s="519">
        <v>0.05</v>
      </c>
      <c r="BO12" s="520" t="s">
        <v>520</v>
      </c>
      <c r="BP12" s="519">
        <v>0.08</v>
      </c>
      <c r="BQ12" s="523">
        <v>0.05</v>
      </c>
      <c r="BR12" s="522"/>
    </row>
    <row r="13" spans="1:70">
      <c r="A13" s="131"/>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AA13" s="383" t="s">
        <v>455</v>
      </c>
      <c r="AB13" s="50" t="s">
        <v>526</v>
      </c>
      <c r="AC13" s="50" t="s">
        <v>527</v>
      </c>
      <c r="AD13" s="53">
        <v>0.05</v>
      </c>
      <c r="AE13" s="27">
        <f>AK81</f>
        <v>0.08</v>
      </c>
      <c r="AF13" s="528">
        <f t="shared" si="0"/>
        <v>0.05</v>
      </c>
      <c r="AG13" s="450">
        <v>0.06</v>
      </c>
      <c r="AH13" s="380" t="s">
        <v>720</v>
      </c>
      <c r="BK13" s="526" t="s">
        <v>439</v>
      </c>
      <c r="BL13" s="386" t="s">
        <v>526</v>
      </c>
      <c r="BM13" s="386" t="s">
        <v>528</v>
      </c>
      <c r="BN13" s="519">
        <v>0.02</v>
      </c>
      <c r="BO13" s="520" t="s">
        <v>520</v>
      </c>
      <c r="BP13" s="519">
        <v>0.05</v>
      </c>
      <c r="BQ13" s="523">
        <v>0.05</v>
      </c>
      <c r="BR13" s="522"/>
    </row>
    <row r="14" spans="1:70">
      <c r="A14" s="131"/>
      <c r="B14" s="131"/>
      <c r="C14" s="131"/>
      <c r="D14" s="131"/>
      <c r="E14" s="131"/>
      <c r="F14" s="131"/>
      <c r="G14" s="131"/>
      <c r="H14" s="131"/>
      <c r="I14" s="131"/>
      <c r="J14" s="131"/>
      <c r="K14" s="131"/>
      <c r="L14" s="131"/>
      <c r="M14" s="131"/>
      <c r="N14" s="131"/>
      <c r="O14" s="131"/>
      <c r="P14" s="131"/>
      <c r="Q14" s="131"/>
      <c r="R14" s="131"/>
      <c r="S14" s="131"/>
      <c r="T14" s="131"/>
      <c r="U14" s="131"/>
      <c r="V14" s="131"/>
      <c r="W14" s="131"/>
      <c r="X14" s="131"/>
      <c r="Y14" s="131"/>
      <c r="AA14" s="383" t="s">
        <v>439</v>
      </c>
      <c r="AB14" s="50" t="s">
        <v>526</v>
      </c>
      <c r="AC14" s="50" t="s">
        <v>528</v>
      </c>
      <c r="AD14" s="53">
        <v>0.02</v>
      </c>
      <c r="AE14" s="27">
        <f>AL81</f>
        <v>0.02</v>
      </c>
      <c r="AF14" s="528">
        <f t="shared" si="0"/>
        <v>0.05</v>
      </c>
      <c r="AG14" s="450">
        <v>0.02</v>
      </c>
      <c r="AH14" s="380" t="s">
        <v>720</v>
      </c>
      <c r="BK14" s="526" t="s">
        <v>438</v>
      </c>
      <c r="BL14" s="386" t="s">
        <v>529</v>
      </c>
      <c r="BM14" s="386" t="s">
        <v>530</v>
      </c>
      <c r="BN14" s="519">
        <v>0.08</v>
      </c>
      <c r="BO14" s="520" t="s">
        <v>520</v>
      </c>
      <c r="BP14" s="519">
        <v>0.1</v>
      </c>
      <c r="BQ14" s="521">
        <v>0.05</v>
      </c>
      <c r="BR14" s="522"/>
    </row>
    <row r="15" spans="1:70">
      <c r="A15" s="131"/>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AA15" s="383" t="s">
        <v>438</v>
      </c>
      <c r="AB15" s="50" t="s">
        <v>529</v>
      </c>
      <c r="AC15" s="50" t="s">
        <v>530</v>
      </c>
      <c r="AD15" s="53">
        <v>0.08</v>
      </c>
      <c r="AE15" s="27">
        <f>AF81</f>
        <v>0.16</v>
      </c>
      <c r="AF15" s="528">
        <f t="shared" si="0"/>
        <v>0.05</v>
      </c>
      <c r="AG15" s="450">
        <v>0.06</v>
      </c>
      <c r="AH15" s="380" t="s">
        <v>720</v>
      </c>
      <c r="AI15" t="s">
        <v>765</v>
      </c>
      <c r="BK15" s="526"/>
      <c r="BL15" s="386" t="s">
        <v>529</v>
      </c>
      <c r="BM15" s="386" t="s">
        <v>531</v>
      </c>
      <c r="BN15" s="519">
        <v>0.05</v>
      </c>
      <c r="BO15" s="520" t="s">
        <v>520</v>
      </c>
      <c r="BP15" s="519">
        <v>0.1</v>
      </c>
      <c r="BQ15" s="521">
        <v>0.05</v>
      </c>
      <c r="BR15" s="522"/>
    </row>
    <row r="16" spans="1:70">
      <c r="A16" s="131"/>
      <c r="B16" s="131"/>
      <c r="C16" s="131"/>
      <c r="D16" s="131"/>
      <c r="E16" s="131"/>
      <c r="F16" s="131"/>
      <c r="G16" s="131"/>
      <c r="H16" s="131"/>
      <c r="I16" s="131"/>
      <c r="J16" s="131"/>
      <c r="K16" s="131"/>
      <c r="L16" s="131"/>
      <c r="M16" s="131"/>
      <c r="N16" s="131"/>
      <c r="O16" s="131"/>
      <c r="P16" s="131"/>
      <c r="Q16" s="131"/>
      <c r="R16" s="131"/>
      <c r="S16" s="131"/>
      <c r="T16" s="131"/>
      <c r="U16" s="131"/>
      <c r="V16" s="131"/>
      <c r="W16" s="131"/>
      <c r="X16" s="131"/>
      <c r="Y16" s="131"/>
      <c r="AA16" s="189"/>
      <c r="AB16" s="50" t="s">
        <v>529</v>
      </c>
      <c r="AC16" s="50" t="s">
        <v>531</v>
      </c>
      <c r="AD16" s="53">
        <v>0.05</v>
      </c>
      <c r="AF16" s="528">
        <f t="shared" si="0"/>
        <v>0.05</v>
      </c>
      <c r="AG16" s="450">
        <v>0.06</v>
      </c>
      <c r="AH16" s="380" t="s">
        <v>720</v>
      </c>
      <c r="BK16" s="526" t="s">
        <v>441</v>
      </c>
      <c r="BL16" s="386" t="s">
        <v>532</v>
      </c>
      <c r="BM16" s="386" t="s">
        <v>530</v>
      </c>
      <c r="BN16" s="519">
        <v>0.04</v>
      </c>
      <c r="BO16" s="520" t="s">
        <v>520</v>
      </c>
      <c r="BP16" s="519">
        <v>0.08</v>
      </c>
      <c r="BQ16" s="521">
        <v>0.05</v>
      </c>
      <c r="BR16" s="522"/>
    </row>
    <row r="17" spans="1:70">
      <c r="A17" s="131"/>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AA17" s="383" t="s">
        <v>441</v>
      </c>
      <c r="AB17" s="50" t="s">
        <v>532</v>
      </c>
      <c r="AC17" s="50" t="s">
        <v>530</v>
      </c>
      <c r="AD17" s="53">
        <v>0.04</v>
      </c>
      <c r="AE17" s="27">
        <f>AM81</f>
        <v>0.1</v>
      </c>
      <c r="AF17" s="528">
        <f t="shared" si="0"/>
        <v>0.05</v>
      </c>
      <c r="AG17" s="450">
        <v>0.06</v>
      </c>
      <c r="AH17" s="380" t="s">
        <v>720</v>
      </c>
      <c r="BK17" s="526"/>
      <c r="BL17" s="386" t="s">
        <v>532</v>
      </c>
      <c r="BM17" s="386" t="s">
        <v>531</v>
      </c>
      <c r="BN17" s="519">
        <v>0.09</v>
      </c>
      <c r="BO17" s="520" t="s">
        <v>520</v>
      </c>
      <c r="BP17" s="519">
        <v>0.15</v>
      </c>
      <c r="BQ17" s="521">
        <v>0.1</v>
      </c>
      <c r="BR17" s="522"/>
    </row>
    <row r="18" spans="1:70">
      <c r="A18" s="131"/>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AA18" s="189"/>
      <c r="AB18" s="50" t="s">
        <v>532</v>
      </c>
      <c r="AC18" s="50" t="s">
        <v>531</v>
      </c>
      <c r="AD18" s="53">
        <v>0.09</v>
      </c>
      <c r="AF18" s="528">
        <f t="shared" si="0"/>
        <v>0.1</v>
      </c>
      <c r="AG18" s="450">
        <v>0.1</v>
      </c>
      <c r="AH18" s="380" t="s">
        <v>720</v>
      </c>
      <c r="BK18" s="526"/>
      <c r="BL18" s="386" t="s">
        <v>533</v>
      </c>
      <c r="BM18" s="386" t="s">
        <v>8</v>
      </c>
      <c r="BN18" s="519">
        <v>0.31</v>
      </c>
      <c r="BO18" s="520" t="s">
        <v>520</v>
      </c>
      <c r="BP18" s="519">
        <v>0.5</v>
      </c>
      <c r="BQ18" s="523">
        <v>0.5</v>
      </c>
      <c r="BR18" s="522"/>
    </row>
    <row r="19" spans="1:70">
      <c r="A19" s="131"/>
      <c r="B19" s="131"/>
      <c r="C19" s="131"/>
      <c r="D19" s="131"/>
      <c r="E19" s="131"/>
      <c r="F19" s="131"/>
      <c r="G19" s="131"/>
      <c r="H19" s="131"/>
      <c r="I19" s="131"/>
      <c r="J19" s="131"/>
      <c r="K19" s="131"/>
      <c r="L19" s="131"/>
      <c r="M19" s="131"/>
      <c r="N19" s="131"/>
      <c r="O19" s="131"/>
      <c r="P19" s="131"/>
      <c r="Q19" s="131"/>
      <c r="R19" s="131"/>
      <c r="S19" s="131"/>
      <c r="T19" s="131"/>
      <c r="U19" s="131"/>
      <c r="V19" s="131"/>
      <c r="W19" s="131"/>
      <c r="X19" s="131"/>
      <c r="Y19" s="131"/>
      <c r="AA19" s="383" t="s">
        <v>724</v>
      </c>
      <c r="AB19" s="50" t="s">
        <v>533</v>
      </c>
      <c r="AC19" s="50" t="s">
        <v>8</v>
      </c>
      <c r="AD19" s="53">
        <v>0.31</v>
      </c>
      <c r="AE19" s="27">
        <f>AE81</f>
        <v>0.4</v>
      </c>
      <c r="AF19" s="528">
        <f t="shared" si="0"/>
        <v>0.5</v>
      </c>
      <c r="AG19" s="459">
        <v>0.4</v>
      </c>
      <c r="AH19" s="380" t="s">
        <v>720</v>
      </c>
      <c r="BK19" s="526"/>
      <c r="BL19" s="386" t="s">
        <v>534</v>
      </c>
      <c r="BM19" s="386" t="s">
        <v>535</v>
      </c>
      <c r="BN19" s="519">
        <v>0.2</v>
      </c>
      <c r="BO19" s="520" t="s">
        <v>520</v>
      </c>
      <c r="BP19" s="519">
        <v>0.3</v>
      </c>
      <c r="BQ19" s="521">
        <v>0.25</v>
      </c>
      <c r="BR19" s="522"/>
    </row>
    <row r="20" spans="1:70">
      <c r="A20" s="131"/>
      <c r="B20" s="131"/>
      <c r="C20" s="131"/>
      <c r="D20" s="131"/>
      <c r="E20" s="131"/>
      <c r="F20" s="131"/>
      <c r="G20" s="131"/>
      <c r="H20" s="131"/>
      <c r="I20" s="131"/>
      <c r="J20" s="131"/>
      <c r="K20" s="131"/>
      <c r="L20" s="131"/>
      <c r="M20" s="131"/>
      <c r="N20" s="131"/>
      <c r="O20" s="131"/>
      <c r="P20" s="131"/>
      <c r="Q20" s="131"/>
      <c r="R20" s="131"/>
      <c r="S20" s="131"/>
      <c r="T20" s="131"/>
      <c r="U20" s="131"/>
      <c r="V20" s="131"/>
      <c r="W20" s="131"/>
      <c r="X20" s="131"/>
      <c r="Y20" s="131"/>
      <c r="AA20" s="383" t="s">
        <v>748</v>
      </c>
      <c r="AB20" s="50" t="s">
        <v>534</v>
      </c>
      <c r="AC20" s="50" t="s">
        <v>535</v>
      </c>
      <c r="AD20" s="53">
        <v>0.2</v>
      </c>
      <c r="AE20" s="27">
        <f>AC81</f>
        <v>0.27</v>
      </c>
      <c r="AF20" s="528">
        <f t="shared" si="0"/>
        <v>0.25</v>
      </c>
      <c r="AG20" s="459">
        <v>0.25</v>
      </c>
      <c r="AH20" s="380" t="s">
        <v>720</v>
      </c>
      <c r="BK20" s="526"/>
      <c r="BL20" s="386" t="s">
        <v>534</v>
      </c>
      <c r="BM20" s="386" t="s">
        <v>536</v>
      </c>
      <c r="BN20" s="519">
        <v>0.13</v>
      </c>
      <c r="BO20" s="520" t="s">
        <v>520</v>
      </c>
      <c r="BP20" s="519">
        <v>0.2</v>
      </c>
      <c r="BQ20" s="521">
        <v>0.2</v>
      </c>
      <c r="BR20" s="522"/>
    </row>
    <row r="21" spans="1:70">
      <c r="A21" s="131"/>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AA21" s="383"/>
      <c r="AB21" s="50" t="s">
        <v>534</v>
      </c>
      <c r="AC21" s="50" t="s">
        <v>536</v>
      </c>
      <c r="AD21" s="53">
        <v>0.13</v>
      </c>
      <c r="AE21" s="27">
        <f>AB81</f>
        <v>0.18</v>
      </c>
      <c r="AF21" s="528">
        <f t="shared" si="0"/>
        <v>0.2</v>
      </c>
      <c r="AG21" s="529">
        <v>0.18</v>
      </c>
      <c r="AH21" s="380" t="s">
        <v>720</v>
      </c>
      <c r="BK21" s="526"/>
      <c r="BL21" s="386" t="s">
        <v>268</v>
      </c>
      <c r="BM21" s="386" t="s">
        <v>8</v>
      </c>
      <c r="BN21" s="519">
        <v>0.17</v>
      </c>
      <c r="BO21" s="520" t="s">
        <v>520</v>
      </c>
      <c r="BP21" s="519">
        <v>0.25</v>
      </c>
      <c r="BQ21" s="521">
        <v>0.25</v>
      </c>
      <c r="BR21" s="522"/>
    </row>
    <row r="22" spans="1:70">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AA22" s="538" t="s">
        <v>749</v>
      </c>
      <c r="AB22" s="384" t="s">
        <v>268</v>
      </c>
      <c r="AC22" s="384" t="s">
        <v>8</v>
      </c>
      <c r="AD22" s="449">
        <v>0.17</v>
      </c>
      <c r="AE22" s="449">
        <f>AD81</f>
        <v>0.36</v>
      </c>
      <c r="AF22" s="536">
        <f t="shared" si="0"/>
        <v>0.25</v>
      </c>
      <c r="AG22" s="537">
        <v>0.25</v>
      </c>
      <c r="AH22" s="385" t="s">
        <v>720</v>
      </c>
      <c r="BK22" s="526" t="s">
        <v>396</v>
      </c>
      <c r="BL22" s="386"/>
      <c r="BM22" s="386"/>
      <c r="BN22" s="386"/>
      <c r="BO22" s="386"/>
      <c r="BP22" s="519">
        <v>0.1</v>
      </c>
      <c r="BQ22" s="524" t="s">
        <v>520</v>
      </c>
      <c r="BR22" s="522"/>
    </row>
    <row r="23" spans="1:70">
      <c r="A23" s="131"/>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AA23" s="383" t="s">
        <v>396</v>
      </c>
      <c r="AB23" s="297" t="s">
        <v>738</v>
      </c>
      <c r="AC23" s="297" t="s">
        <v>769</v>
      </c>
      <c r="AD23" s="50"/>
      <c r="AE23" s="50"/>
      <c r="AG23" s="450">
        <v>0.15</v>
      </c>
      <c r="AH23" s="380" t="s">
        <v>733</v>
      </c>
      <c r="BK23" s="526" t="s">
        <v>391</v>
      </c>
      <c r="BL23" s="386"/>
      <c r="BM23" s="386"/>
      <c r="BN23" s="386"/>
      <c r="BO23" s="386"/>
      <c r="BP23" s="519">
        <v>0.1</v>
      </c>
      <c r="BQ23" s="524" t="s">
        <v>520</v>
      </c>
      <c r="BR23" s="522"/>
    </row>
    <row r="24" spans="1:70">
      <c r="A24" s="131"/>
      <c r="B24" s="131"/>
      <c r="C24" s="131"/>
      <c r="D24" s="131"/>
      <c r="E24" s="131"/>
      <c r="F24" s="131"/>
      <c r="G24" s="131"/>
      <c r="H24" s="131"/>
      <c r="I24" s="131"/>
      <c r="J24" s="131"/>
      <c r="K24" s="131"/>
      <c r="L24" s="131"/>
      <c r="M24" s="131"/>
      <c r="N24" s="131"/>
      <c r="O24" s="131"/>
      <c r="P24" s="131"/>
      <c r="Q24" s="131"/>
      <c r="R24" s="131"/>
      <c r="S24" s="131"/>
      <c r="T24" s="131"/>
      <c r="U24" s="131"/>
      <c r="V24" s="131"/>
      <c r="W24" s="131"/>
      <c r="X24" s="131"/>
      <c r="Y24" s="131"/>
      <c r="AA24" s="383" t="s">
        <v>391</v>
      </c>
      <c r="AB24" s="297" t="s">
        <v>770</v>
      </c>
      <c r="AC24" s="297" t="s">
        <v>769</v>
      </c>
      <c r="AD24" s="50"/>
      <c r="AE24" s="50"/>
      <c r="AG24" s="450">
        <v>0.15</v>
      </c>
      <c r="AH24" s="380" t="s">
        <v>733</v>
      </c>
      <c r="BK24" s="526" t="s">
        <v>447</v>
      </c>
      <c r="BL24" s="386"/>
      <c r="BM24" s="386"/>
      <c r="BN24" s="386"/>
      <c r="BO24" s="386"/>
      <c r="BP24" s="519">
        <f>$AG$15</f>
        <v>0.06</v>
      </c>
      <c r="BQ24" s="524" t="s">
        <v>520</v>
      </c>
      <c r="BR24" s="522"/>
    </row>
    <row r="25" spans="1:70">
      <c r="A25" s="131"/>
      <c r="B25" s="131"/>
      <c r="C25" s="131"/>
      <c r="D25" s="131"/>
      <c r="E25" s="131"/>
      <c r="F25" s="131"/>
      <c r="G25" s="131"/>
      <c r="H25" s="131"/>
      <c r="I25" s="131"/>
      <c r="J25" s="131"/>
      <c r="K25" s="131"/>
      <c r="L25" s="131"/>
      <c r="M25" s="131"/>
      <c r="N25" s="131"/>
      <c r="O25" s="131"/>
      <c r="P25" s="131"/>
      <c r="Q25" s="131"/>
      <c r="R25" s="131"/>
      <c r="S25" s="131"/>
      <c r="T25" s="131"/>
      <c r="U25" s="131"/>
      <c r="V25" s="131"/>
      <c r="W25" s="131"/>
      <c r="X25" s="131"/>
      <c r="Y25" s="131"/>
      <c r="AA25" s="383" t="s">
        <v>447</v>
      </c>
      <c r="AB25" s="297" t="s">
        <v>770</v>
      </c>
      <c r="AC25" s="297" t="s">
        <v>766</v>
      </c>
      <c r="AD25" s="50"/>
      <c r="AE25" s="50"/>
      <c r="AG25" s="450">
        <f>$AG$15</f>
        <v>0.06</v>
      </c>
      <c r="AH25" s="380" t="s">
        <v>720</v>
      </c>
      <c r="BK25" s="526" t="s">
        <v>451</v>
      </c>
      <c r="BL25" s="386"/>
      <c r="BM25" s="386"/>
      <c r="BN25" s="386"/>
      <c r="BO25" s="386"/>
      <c r="BP25" s="519">
        <f>$AG$15</f>
        <v>0.06</v>
      </c>
      <c r="BQ25" s="524" t="s">
        <v>520</v>
      </c>
      <c r="BR25" s="522"/>
    </row>
    <row r="26" spans="1:70">
      <c r="A26" s="131"/>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AA26" s="383" t="s">
        <v>451</v>
      </c>
      <c r="AB26" s="297" t="s">
        <v>770</v>
      </c>
      <c r="AC26" s="297" t="s">
        <v>767</v>
      </c>
      <c r="AD26" s="50"/>
      <c r="AE26" s="50"/>
      <c r="AG26" s="450">
        <f>$AG$15</f>
        <v>0.06</v>
      </c>
      <c r="AH26" s="380" t="s">
        <v>720</v>
      </c>
      <c r="BK26" s="526" t="s">
        <v>453</v>
      </c>
      <c r="BL26" s="386"/>
      <c r="BM26" s="386"/>
      <c r="BN26" s="386"/>
      <c r="BO26" s="386"/>
      <c r="BP26" s="519">
        <f>BP12</f>
        <v>0.08</v>
      </c>
      <c r="BQ26" s="524" t="s">
        <v>520</v>
      </c>
      <c r="BR26" s="522"/>
    </row>
    <row r="27" spans="1:70">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AA27" s="383" t="s">
        <v>453</v>
      </c>
      <c r="AB27" s="297" t="s">
        <v>157</v>
      </c>
      <c r="AC27" s="297" t="s">
        <v>768</v>
      </c>
      <c r="AD27" s="50"/>
      <c r="AE27" s="50"/>
      <c r="AG27" s="450">
        <f>AG13</f>
        <v>0.06</v>
      </c>
      <c r="AH27" s="380" t="s">
        <v>720</v>
      </c>
      <c r="BK27" s="526" t="s">
        <v>456</v>
      </c>
      <c r="BL27" s="386"/>
      <c r="BM27" s="386"/>
      <c r="BN27" s="386"/>
      <c r="BO27" s="386"/>
      <c r="BP27" s="519">
        <v>0.2</v>
      </c>
      <c r="BQ27" s="524" t="s">
        <v>520</v>
      </c>
      <c r="BR27" s="522"/>
    </row>
    <row r="28" spans="1:70">
      <c r="A28" s="131"/>
      <c r="B28" s="131"/>
      <c r="C28" s="131"/>
      <c r="D28" s="131"/>
      <c r="E28" s="131"/>
      <c r="F28" s="131"/>
      <c r="G28" s="131"/>
      <c r="H28" s="131"/>
      <c r="I28" s="131"/>
      <c r="J28" s="131"/>
      <c r="K28" s="131"/>
      <c r="L28" s="131"/>
      <c r="M28" s="131"/>
      <c r="N28" s="131"/>
      <c r="O28" s="131"/>
      <c r="P28" s="131"/>
      <c r="Q28" s="131"/>
      <c r="R28" s="131"/>
      <c r="S28" s="131"/>
      <c r="T28" s="131"/>
      <c r="U28" s="131"/>
      <c r="V28" s="131"/>
      <c r="W28" s="131"/>
      <c r="X28" s="131"/>
      <c r="Y28" s="131"/>
      <c r="AA28" s="383" t="s">
        <v>456</v>
      </c>
      <c r="AB28" s="297" t="s">
        <v>521</v>
      </c>
      <c r="AC28" s="297" t="s">
        <v>771</v>
      </c>
      <c r="AD28" s="50"/>
      <c r="AE28" s="50"/>
      <c r="AG28" s="450">
        <v>0.2</v>
      </c>
      <c r="AH28" s="380" t="s">
        <v>720</v>
      </c>
      <c r="BK28" s="526" t="s">
        <v>398</v>
      </c>
      <c r="BL28" s="386"/>
      <c r="BM28" s="386"/>
      <c r="BN28" s="386"/>
      <c r="BO28" s="386"/>
      <c r="BP28" s="519">
        <v>0.3</v>
      </c>
      <c r="BQ28" s="524" t="s">
        <v>520</v>
      </c>
      <c r="BR28" s="522"/>
    </row>
    <row r="29" spans="1:70">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AA29" s="383" t="s">
        <v>398</v>
      </c>
      <c r="AB29" s="297" t="s">
        <v>519</v>
      </c>
      <c r="AC29" s="297" t="s">
        <v>41</v>
      </c>
      <c r="AD29" s="50"/>
      <c r="AE29" s="50"/>
      <c r="AG29" s="450">
        <v>0.3</v>
      </c>
      <c r="AH29" s="380" t="s">
        <v>720</v>
      </c>
    </row>
    <row r="30" spans="1:70">
      <c r="A30" s="131"/>
      <c r="B30" s="131"/>
      <c r="C30" s="131"/>
      <c r="D30" s="131"/>
      <c r="E30" s="131"/>
      <c r="F30" s="131"/>
      <c r="G30" s="131"/>
      <c r="H30" s="131"/>
      <c r="I30" s="131"/>
      <c r="J30" s="131"/>
      <c r="K30" s="131"/>
      <c r="L30" s="131"/>
      <c r="M30" s="131"/>
      <c r="N30" s="131"/>
      <c r="O30" s="131"/>
      <c r="P30" s="131"/>
      <c r="Q30" s="131"/>
      <c r="R30" s="131"/>
      <c r="S30" s="131"/>
      <c r="T30" s="131"/>
      <c r="U30" s="131"/>
      <c r="V30" s="131"/>
      <c r="W30" s="131"/>
      <c r="X30" s="131"/>
      <c r="Y30" s="131"/>
      <c r="AA30" s="189"/>
      <c r="AB30" s="50"/>
      <c r="AC30" s="50"/>
      <c r="AD30" s="50"/>
      <c r="AE30" s="50"/>
      <c r="AF30" s="50"/>
      <c r="AG30" s="50"/>
      <c r="AH30" s="380"/>
    </row>
    <row r="31" spans="1:70">
      <c r="A31" s="131"/>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c r="AA31" s="189"/>
      <c r="AB31" s="50"/>
      <c r="AC31" s="50"/>
      <c r="AD31" s="50"/>
      <c r="AE31" s="50"/>
      <c r="AF31" s="50"/>
      <c r="AG31" s="50"/>
      <c r="AH31" s="380"/>
    </row>
    <row r="32" spans="1:70">
      <c r="A32" s="131"/>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AA32" s="189"/>
      <c r="AB32" s="50"/>
      <c r="AC32" s="50"/>
      <c r="AD32" s="50"/>
      <c r="AE32" s="50"/>
      <c r="AF32" s="50"/>
      <c r="AG32" s="50"/>
      <c r="AH32" s="380"/>
    </row>
    <row r="33" spans="1:53">
      <c r="A33" s="131"/>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AA33" s="189"/>
      <c r="AB33" s="50"/>
      <c r="AC33" s="50"/>
      <c r="AD33" s="50"/>
      <c r="AE33" s="50"/>
      <c r="AF33" s="50"/>
      <c r="AG33" s="50"/>
      <c r="AH33" s="380"/>
    </row>
    <row r="34" spans="1:53">
      <c r="A34" s="131"/>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AA34" s="189"/>
      <c r="AB34" s="50"/>
      <c r="AC34" s="50"/>
      <c r="AD34" s="50"/>
      <c r="AE34" s="50"/>
      <c r="AF34" s="50"/>
      <c r="AG34" s="50"/>
      <c r="AH34" s="380"/>
    </row>
    <row r="35" spans="1:53">
      <c r="A35" s="131"/>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AA35" s="189"/>
      <c r="AB35" s="50"/>
      <c r="AC35" s="50"/>
      <c r="AD35" s="50"/>
      <c r="AE35" s="50"/>
      <c r="AF35" s="50"/>
      <c r="AG35" s="50"/>
      <c r="AH35" s="380"/>
    </row>
    <row r="36" spans="1:53">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AA36" s="189"/>
      <c r="AB36" s="50"/>
      <c r="AC36" s="50"/>
      <c r="AD36" s="50"/>
      <c r="AE36" s="50"/>
      <c r="AF36" s="50"/>
      <c r="AG36" s="50"/>
      <c r="AH36" s="380"/>
      <c r="AW36" s="532" t="s">
        <v>750</v>
      </c>
      <c r="AX36" s="533"/>
      <c r="AY36" s="533"/>
      <c r="AZ36" s="532" t="s">
        <v>751</v>
      </c>
      <c r="BA36" s="533" t="s">
        <v>752</v>
      </c>
    </row>
    <row r="37" spans="1:53" ht="25.5">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AA37" s="189"/>
      <c r="AB37" s="50"/>
      <c r="AC37" s="50"/>
      <c r="AD37" s="50"/>
      <c r="AE37" s="50"/>
      <c r="AF37" s="50"/>
      <c r="AG37" s="50"/>
      <c r="AH37" s="380"/>
      <c r="AW37" s="534" t="s">
        <v>753</v>
      </c>
      <c r="AX37" s="534" t="s">
        <v>754</v>
      </c>
      <c r="AY37" s="534" t="s">
        <v>755</v>
      </c>
      <c r="AZ37" s="534" t="s">
        <v>133</v>
      </c>
      <c r="BA37" s="533"/>
    </row>
    <row r="38" spans="1:53">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AA38" s="193"/>
      <c r="AB38" s="384"/>
      <c r="AC38" s="384"/>
      <c r="AD38" s="384"/>
      <c r="AE38" s="384"/>
      <c r="AF38" s="384"/>
      <c r="AG38" s="384"/>
      <c r="AH38" s="385"/>
      <c r="AW38" s="533" t="s">
        <v>756</v>
      </c>
      <c r="AX38" s="535">
        <v>0.1171</v>
      </c>
      <c r="AY38" s="535">
        <v>0.39340000000000003</v>
      </c>
      <c r="AZ38" s="535">
        <v>0.1545</v>
      </c>
      <c r="BA38" s="533"/>
    </row>
    <row r="39" spans="1:53">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AW39" s="533" t="s">
        <v>757</v>
      </c>
      <c r="AX39" s="535">
        <v>9.1700000000000004E-2</v>
      </c>
      <c r="AY39" s="535">
        <v>0.35449999999999998</v>
      </c>
      <c r="AZ39" s="535">
        <v>0.2661</v>
      </c>
      <c r="BA39" s="533"/>
    </row>
    <row r="40" spans="1:53">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AW40" s="533" t="s">
        <v>758</v>
      </c>
      <c r="AX40" s="535">
        <v>0.64829999999999999</v>
      </c>
      <c r="AY40" s="535">
        <v>0.15079999999999999</v>
      </c>
      <c r="AZ40" s="535">
        <v>0.308</v>
      </c>
      <c r="BA40" s="533"/>
    </row>
    <row r="41" spans="1:53">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AW41" s="533" t="s">
        <v>759</v>
      </c>
      <c r="AX41" s="535">
        <v>0.1429</v>
      </c>
      <c r="AY41" s="535">
        <v>0.1013</v>
      </c>
      <c r="AZ41" s="535">
        <v>0.27139999999999997</v>
      </c>
      <c r="BA41" s="533"/>
    </row>
    <row r="42" spans="1:53">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AW42" s="533" t="s">
        <v>44</v>
      </c>
      <c r="AX42" s="535">
        <v>1</v>
      </c>
      <c r="AY42" s="535">
        <v>1</v>
      </c>
      <c r="AZ42" s="535">
        <v>1</v>
      </c>
      <c r="BA42" s="533"/>
    </row>
    <row r="43" spans="1:53">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row>
    <row r="44" spans="1:53">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row>
    <row r="45" spans="1:53">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row>
    <row r="46" spans="1:53">
      <c r="A46" s="13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row>
    <row r="47" spans="1:53">
      <c r="A47" s="131"/>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row>
    <row r="48" spans="1:53">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row>
    <row r="49" spans="1:25">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row>
    <row r="50" spans="1:25">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row>
    <row r="51" spans="1:25">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row>
    <row r="52" spans="1:25">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row>
    <row r="53" spans="1:25">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row>
    <row r="54" spans="1:25">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row>
    <row r="55" spans="1:25">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row>
    <row r="56" spans="1:25">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row>
    <row r="57" spans="1:25">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row>
    <row r="58" spans="1:25">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row>
    <row r="59" spans="1:25">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row>
    <row r="60" spans="1:25">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row>
    <row r="61" spans="1:25">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row>
    <row r="62" spans="1:25">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row>
    <row r="63" spans="1:25">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row>
    <row r="64" spans="1:25">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row>
    <row r="65" spans="1:40" ht="25.5">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AA65" s="86" t="s">
        <v>721</v>
      </c>
      <c r="AB65" s="86" t="s">
        <v>722</v>
      </c>
      <c r="AC65" s="86" t="s">
        <v>723</v>
      </c>
      <c r="AD65" s="86" t="s">
        <v>268</v>
      </c>
      <c r="AE65" s="86" t="s">
        <v>724</v>
      </c>
      <c r="AF65" s="86" t="s">
        <v>728</v>
      </c>
      <c r="AG65" s="86" t="s">
        <v>727</v>
      </c>
      <c r="AH65" s="86" t="s">
        <v>729</v>
      </c>
      <c r="AI65" s="86" t="s">
        <v>730</v>
      </c>
      <c r="AJ65" s="86" t="s">
        <v>731</v>
      </c>
      <c r="AK65" s="86" t="s">
        <v>734</v>
      </c>
      <c r="AL65" s="86" t="s">
        <v>735</v>
      </c>
      <c r="AM65" s="86" t="s">
        <v>738</v>
      </c>
      <c r="AN65" s="86" t="s">
        <v>135</v>
      </c>
    </row>
    <row r="66" spans="1:40">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AA66">
        <v>2013</v>
      </c>
      <c r="AB66" s="27">
        <v>4.2999999999999997E-2</v>
      </c>
      <c r="AC66" s="27">
        <v>7.0000000000000007E-2</v>
      </c>
      <c r="AD66" s="27">
        <v>7.0000000000000007E-2</v>
      </c>
      <c r="AE66" s="27">
        <v>0.14000000000000001</v>
      </c>
      <c r="AF66" s="27">
        <v>0.02</v>
      </c>
      <c r="AG66" s="27">
        <v>0.01</v>
      </c>
      <c r="AH66" s="27">
        <v>0.05</v>
      </c>
      <c r="AI66" s="27">
        <v>0.05</v>
      </c>
      <c r="AJ66" s="27">
        <v>0.04</v>
      </c>
      <c r="AM66" s="27">
        <v>0.01</v>
      </c>
      <c r="AN66" s="27">
        <v>0.01</v>
      </c>
    </row>
    <row r="67" spans="1:40">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AA67">
        <v>2014</v>
      </c>
      <c r="AB67" s="27"/>
    </row>
    <row r="68" spans="1:40">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AA68">
        <v>2015</v>
      </c>
      <c r="AB68" s="27">
        <v>0.13</v>
      </c>
      <c r="AC68" s="27">
        <v>0.2</v>
      </c>
      <c r="AD68" s="27">
        <v>0.17</v>
      </c>
      <c r="AE68" s="27">
        <v>0.31</v>
      </c>
      <c r="AF68" s="27">
        <v>0.08</v>
      </c>
      <c r="AH68" s="27">
        <v>0.13</v>
      </c>
      <c r="AI68" s="27">
        <v>0.13</v>
      </c>
      <c r="AJ68" s="27">
        <v>0.19</v>
      </c>
      <c r="AM68" s="27">
        <v>0.05</v>
      </c>
      <c r="AN68" s="27">
        <v>0.03</v>
      </c>
    </row>
    <row r="69" spans="1:40">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AA69">
        <v>2020</v>
      </c>
      <c r="AB69" s="27">
        <v>0.67</v>
      </c>
      <c r="AC69" s="27">
        <v>0.74</v>
      </c>
      <c r="AD69" s="27">
        <v>0.71</v>
      </c>
      <c r="AE69" s="27">
        <v>0.83</v>
      </c>
      <c r="AF69" s="27">
        <v>0.45</v>
      </c>
      <c r="AG69" s="27">
        <v>0.08</v>
      </c>
      <c r="AH69" s="27">
        <v>0.44</v>
      </c>
      <c r="AI69" s="27">
        <v>0.44</v>
      </c>
      <c r="AJ69" s="27">
        <v>0.83</v>
      </c>
      <c r="AM69" s="27">
        <v>0.36</v>
      </c>
      <c r="AN69" s="27">
        <v>0.31</v>
      </c>
    </row>
    <row r="70" spans="1:40">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AA70">
        <v>2016</v>
      </c>
      <c r="AB70" s="511">
        <f>FORECAST(AA70,AB66:AB69,AA66:AA69)</f>
        <v>0.28100000000000591</v>
      </c>
      <c r="AC70" s="511">
        <f>FORECAST(AA70,AC66:AC69,AA66:AA69)</f>
        <v>0.33666666666667311</v>
      </c>
      <c r="AD70" s="511">
        <f>FORECAST(AA70,AD66:AD69,AA66:AA69)</f>
        <v>0.31666666666666288</v>
      </c>
      <c r="AE70" s="511">
        <f>FORECAST(AA70,AE66:AE69,AA66:AA69)</f>
        <v>0.42666666666667652</v>
      </c>
      <c r="AF70" s="511">
        <f>FORECAST(AB70,AF66:AF69,AB66:AB69)</f>
        <v>0.18333333333333743</v>
      </c>
      <c r="AG70" s="511">
        <f t="shared" ref="AG70" si="1">FORECAST(AC70,AG66:AG69,AC66:AC69)</f>
        <v>3.7860696517413604E-2</v>
      </c>
      <c r="AH70" s="511">
        <f>FORECAST(AD70,AH66:AH69,AD66:AD69)</f>
        <v>0.20666666666666442</v>
      </c>
      <c r="AI70" s="511">
        <f>FORECAST(AE70,AI66:AI69,AE66:AE69)</f>
        <v>0.20666666666667227</v>
      </c>
      <c r="AJ70" s="511">
        <f>FORECAST(AF70,AJ66:AJ69,AF66:AF69)</f>
        <v>0.35333333333334066</v>
      </c>
      <c r="AK70" s="511"/>
      <c r="AL70" s="511"/>
      <c r="AM70" s="511">
        <f t="shared" ref="AM70:AN70" si="2">FORECAST(AI70,AM66:AM69,AI66:AI69)</f>
        <v>0.14000000000000518</v>
      </c>
      <c r="AN70" s="511">
        <f t="shared" si="2"/>
        <v>0.11666666666666957</v>
      </c>
    </row>
    <row r="71" spans="1:40">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AA71">
        <v>2017</v>
      </c>
      <c r="AB71" s="112">
        <f t="shared" ref="AB71:AB73" si="3">FORECAST(AA71,AB69:AB70,AA69:AA70)</f>
        <v>0.37825000000000841</v>
      </c>
      <c r="AC71" s="512">
        <f t="shared" ref="AC71:AC73" si="4">FORECAST(AA71,AC69:AC70,AA69:AA70)</f>
        <v>0.4375</v>
      </c>
      <c r="AD71" s="512">
        <f t="shared" ref="AD71:AD73" si="5">FORECAST(AA71,AD69:AD70,AA69:AA70)</f>
        <v>0.41499999999996362</v>
      </c>
    </row>
    <row r="72" spans="1:40">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AA72">
        <v>2018</v>
      </c>
      <c r="AB72" s="112">
        <f t="shared" si="3"/>
        <v>0.47550000000001091</v>
      </c>
      <c r="AC72" s="512">
        <f t="shared" si="4"/>
        <v>0.53833333333335531</v>
      </c>
      <c r="AD72" s="512">
        <f t="shared" si="5"/>
        <v>0.51333333333326436</v>
      </c>
    </row>
    <row r="73" spans="1:40">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AA73">
        <v>2019</v>
      </c>
      <c r="AB73" s="112">
        <f t="shared" si="3"/>
        <v>0.57275000000001342</v>
      </c>
      <c r="AC73" s="512">
        <f t="shared" si="4"/>
        <v>0.63916666666671063</v>
      </c>
      <c r="AD73" s="512">
        <f t="shared" si="5"/>
        <v>0.61166666666656511</v>
      </c>
    </row>
    <row r="74" spans="1:40">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row>
    <row r="75" spans="1:40">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row>
    <row r="76" spans="1:40">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row>
    <row r="77" spans="1:40" ht="25.5">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AA77" s="86" t="s">
        <v>739</v>
      </c>
      <c r="AB77" s="86" t="s">
        <v>722</v>
      </c>
      <c r="AC77" s="86" t="s">
        <v>723</v>
      </c>
      <c r="AD77" s="86" t="s">
        <v>268</v>
      </c>
      <c r="AE77" s="86" t="s">
        <v>724</v>
      </c>
      <c r="AF77" s="86" t="s">
        <v>728</v>
      </c>
      <c r="AG77" s="86" t="s">
        <v>727</v>
      </c>
      <c r="AH77" s="86" t="s">
        <v>729</v>
      </c>
      <c r="AI77" s="86" t="s">
        <v>730</v>
      </c>
      <c r="AJ77" s="86" t="s">
        <v>731</v>
      </c>
      <c r="AK77" s="86" t="s">
        <v>734</v>
      </c>
      <c r="AL77" s="86" t="s">
        <v>735</v>
      </c>
      <c r="AM77" s="86" t="s">
        <v>738</v>
      </c>
      <c r="AN77" s="86" t="s">
        <v>135</v>
      </c>
    </row>
    <row r="78" spans="1:40">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v>1</v>
      </c>
      <c r="AA78">
        <v>2013</v>
      </c>
      <c r="AB78" s="27">
        <v>4.2999999999999997E-2</v>
      </c>
      <c r="AC78" s="27">
        <v>7.0000000000000007E-2</v>
      </c>
      <c r="AD78" s="27">
        <v>7.0000000000000007E-2</v>
      </c>
      <c r="AE78" s="27">
        <v>0.14000000000000001</v>
      </c>
      <c r="AF78" s="27">
        <v>0.02</v>
      </c>
    </row>
    <row r="79" spans="1:40">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v>2</v>
      </c>
      <c r="AA79">
        <v>2014</v>
      </c>
      <c r="AB79" s="27"/>
    </row>
    <row r="80" spans="1:40">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v>3</v>
      </c>
      <c r="AA80">
        <v>2015</v>
      </c>
      <c r="AB80" s="27">
        <v>0.13</v>
      </c>
      <c r="AC80" s="27">
        <v>0.2</v>
      </c>
      <c r="AD80" s="27">
        <v>0.17</v>
      </c>
      <c r="AE80" s="27">
        <v>0.31</v>
      </c>
      <c r="AF80" s="27">
        <v>0.08</v>
      </c>
    </row>
    <row r="81" spans="1:50">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v>4</v>
      </c>
      <c r="AA81">
        <v>2016</v>
      </c>
      <c r="AB81" s="511">
        <v>0.18</v>
      </c>
      <c r="AC81" s="511">
        <v>0.27</v>
      </c>
      <c r="AD81" s="511">
        <v>0.36</v>
      </c>
      <c r="AE81" s="511">
        <v>0.4</v>
      </c>
      <c r="AF81" s="511">
        <v>0.16</v>
      </c>
      <c r="AG81" s="511">
        <v>0.02</v>
      </c>
      <c r="AH81" s="511">
        <v>0.4</v>
      </c>
      <c r="AI81" s="511">
        <v>0.4</v>
      </c>
      <c r="AJ81" s="511">
        <v>0.4</v>
      </c>
      <c r="AK81" s="511">
        <v>0.08</v>
      </c>
      <c r="AL81" s="511">
        <v>0.02</v>
      </c>
      <c r="AM81" s="511">
        <v>0.1</v>
      </c>
      <c r="AN81" s="511">
        <v>0.06</v>
      </c>
    </row>
    <row r="82" spans="1:50">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v>5</v>
      </c>
      <c r="AA82">
        <v>2017</v>
      </c>
      <c r="AB82" s="27"/>
    </row>
    <row r="83" spans="1:50">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v>6</v>
      </c>
      <c r="AA83">
        <v>2018</v>
      </c>
      <c r="AB83" s="27"/>
    </row>
    <row r="84" spans="1:50">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v>7</v>
      </c>
      <c r="AA84">
        <v>2019</v>
      </c>
      <c r="AB84" s="27"/>
    </row>
    <row r="85" spans="1:50">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v>8</v>
      </c>
      <c r="AA85">
        <v>2020</v>
      </c>
      <c r="AB85" s="27">
        <v>0.67</v>
      </c>
      <c r="AC85" s="27">
        <v>0.74</v>
      </c>
      <c r="AD85" s="27">
        <v>0.71</v>
      </c>
      <c r="AE85" s="27">
        <v>0.83</v>
      </c>
      <c r="AF85" s="27">
        <v>0.45</v>
      </c>
    </row>
    <row r="86" spans="1:50">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row>
    <row r="87" spans="1:50">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row>
    <row r="88" spans="1:50">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31"/>
      <c r="AQ88" s="131"/>
      <c r="AR88" s="131"/>
      <c r="AS88" s="131"/>
      <c r="AT88" s="131"/>
      <c r="AU88" s="131"/>
      <c r="AV88" s="131"/>
      <c r="AW88" s="131"/>
      <c r="AX88" s="131"/>
    </row>
    <row r="89" spans="1:50">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row>
    <row r="90" spans="1:50">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row>
    <row r="91" spans="1:50">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row>
    <row r="92" spans="1:50">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row>
    <row r="93" spans="1:50">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row>
    <row r="94" spans="1:50">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31"/>
      <c r="AQ94" s="131"/>
      <c r="AR94" s="131"/>
      <c r="AS94" s="131"/>
      <c r="AT94" s="131"/>
      <c r="AU94" s="131"/>
      <c r="AV94" s="131"/>
      <c r="AW94" s="131"/>
      <c r="AX94" s="131"/>
    </row>
    <row r="95" spans="1:50">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1"/>
      <c r="AF95" s="131"/>
      <c r="AG95" s="131"/>
      <c r="AH95" s="131"/>
      <c r="AI95" s="131"/>
      <c r="AJ95" s="131"/>
      <c r="AK95" s="131"/>
      <c r="AL95" s="131"/>
      <c r="AM95" s="131"/>
      <c r="AN95" s="131"/>
      <c r="AO95" s="131"/>
      <c r="AP95" s="131"/>
      <c r="AQ95" s="131"/>
      <c r="AR95" s="131"/>
      <c r="AS95" s="131"/>
      <c r="AT95" s="131"/>
      <c r="AU95" s="131"/>
      <c r="AV95" s="131"/>
      <c r="AW95" s="131"/>
      <c r="AX95" s="131"/>
    </row>
    <row r="96" spans="1:50">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c r="AF96" s="131"/>
      <c r="AG96" s="131"/>
      <c r="AH96" s="131"/>
      <c r="AI96" s="131"/>
      <c r="AJ96" s="131"/>
      <c r="AK96" s="131"/>
      <c r="AL96" s="131"/>
      <c r="AM96" s="131"/>
      <c r="AN96" s="131"/>
      <c r="AO96" s="131"/>
      <c r="AP96" s="131"/>
      <c r="AQ96" s="131"/>
      <c r="AR96" s="131"/>
      <c r="AS96" s="131"/>
      <c r="AT96" s="131"/>
      <c r="AU96" s="131"/>
      <c r="AV96" s="131"/>
      <c r="AW96" s="131"/>
      <c r="AX96" s="131"/>
    </row>
    <row r="97" spans="1:50">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c r="AF97" s="131"/>
      <c r="AG97" s="131"/>
      <c r="AH97" s="131"/>
      <c r="AI97" s="131"/>
      <c r="AJ97" s="131"/>
      <c r="AK97" s="131"/>
      <c r="AL97" s="131"/>
      <c r="AM97" s="131"/>
      <c r="AN97" s="131"/>
      <c r="AO97" s="131"/>
      <c r="AP97" s="131"/>
      <c r="AQ97" s="131"/>
      <c r="AR97" s="131"/>
      <c r="AS97" s="131"/>
      <c r="AT97" s="131"/>
      <c r="AU97" s="131"/>
      <c r="AV97" s="131"/>
      <c r="AW97" s="131"/>
      <c r="AX97" s="131"/>
    </row>
    <row r="98" spans="1:50">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c r="AF98" s="131"/>
      <c r="AG98" s="131"/>
      <c r="AH98" s="131"/>
      <c r="AI98" s="131"/>
      <c r="AJ98" s="131"/>
      <c r="AK98" s="131"/>
      <c r="AL98" s="131"/>
      <c r="AM98" s="131"/>
      <c r="AN98" s="131"/>
      <c r="AO98" s="131"/>
      <c r="AP98" s="131"/>
      <c r="AQ98" s="131"/>
      <c r="AR98" s="131"/>
      <c r="AS98" s="131"/>
      <c r="AT98" s="131"/>
      <c r="AU98" s="131"/>
      <c r="AV98" s="131"/>
      <c r="AW98" s="131"/>
      <c r="AX98" s="131"/>
    </row>
    <row r="99" spans="1:50">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row>
    <row r="100" spans="1:50">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1"/>
      <c r="AN100" s="131"/>
      <c r="AO100" s="131"/>
      <c r="AP100" s="131"/>
      <c r="AQ100" s="131"/>
      <c r="AR100" s="131"/>
      <c r="AS100" s="131"/>
      <c r="AT100" s="131"/>
      <c r="AU100" s="131"/>
      <c r="AV100" s="131"/>
      <c r="AW100" s="131"/>
      <c r="AX100" s="131"/>
    </row>
    <row r="101" spans="1:50">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row>
    <row r="102" spans="1:50">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1"/>
      <c r="AK102" s="131"/>
      <c r="AL102" s="131"/>
      <c r="AM102" s="131"/>
      <c r="AN102" s="131"/>
      <c r="AO102" s="131"/>
      <c r="AP102" s="131"/>
      <c r="AQ102" s="131"/>
      <c r="AR102" s="131"/>
      <c r="AS102" s="131"/>
      <c r="AT102" s="131"/>
      <c r="AU102" s="131"/>
      <c r="AV102" s="131"/>
      <c r="AW102" s="131"/>
      <c r="AX102" s="131"/>
    </row>
    <row r="103" spans="1:50">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1"/>
      <c r="AN103" s="131"/>
      <c r="AO103" s="131"/>
      <c r="AP103" s="131"/>
      <c r="AQ103" s="131"/>
      <c r="AR103" s="131"/>
      <c r="AS103" s="131"/>
      <c r="AT103" s="131"/>
      <c r="AU103" s="131"/>
      <c r="AV103" s="131"/>
      <c r="AW103" s="131"/>
      <c r="AX103" s="131"/>
    </row>
    <row r="104" spans="1:50">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1"/>
      <c r="AF104" s="131"/>
      <c r="AG104" s="131"/>
      <c r="AH104" s="131"/>
      <c r="AI104" s="131"/>
      <c r="AJ104" s="131"/>
      <c r="AK104" s="131"/>
      <c r="AL104" s="131"/>
      <c r="AM104" s="131"/>
      <c r="AN104" s="131"/>
      <c r="AO104" s="131"/>
      <c r="AP104" s="131"/>
      <c r="AQ104" s="131"/>
      <c r="AR104" s="131"/>
      <c r="AS104" s="131"/>
      <c r="AT104" s="131"/>
      <c r="AU104" s="131"/>
      <c r="AV104" s="131"/>
      <c r="AW104" s="131"/>
      <c r="AX104" s="131"/>
    </row>
    <row r="105" spans="1:50">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row>
    <row r="106" spans="1:50">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C106" s="131"/>
      <c r="AD106" s="131"/>
      <c r="AE106" s="131"/>
      <c r="AF106" s="131"/>
      <c r="AG106" s="131"/>
      <c r="AH106" s="131"/>
      <c r="AI106" s="131"/>
      <c r="AJ106" s="131"/>
      <c r="AK106" s="131"/>
      <c r="AL106" s="131"/>
      <c r="AM106" s="131"/>
      <c r="AN106" s="131"/>
      <c r="AO106" s="131"/>
      <c r="AP106" s="131"/>
      <c r="AQ106" s="131"/>
      <c r="AR106" s="131"/>
      <c r="AS106" s="131"/>
      <c r="AT106" s="131"/>
      <c r="AU106" s="131"/>
      <c r="AV106" s="131"/>
      <c r="AW106" s="131"/>
      <c r="AX106" s="131"/>
    </row>
    <row r="107" spans="1:50">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row>
    <row r="108" spans="1:50">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1"/>
    </row>
    <row r="109" spans="1:50">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row>
    <row r="110" spans="1:50">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1"/>
    </row>
    <row r="111" spans="1:50">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c r="AG111" s="131"/>
      <c r="AH111" s="131"/>
      <c r="AI111" s="131"/>
      <c r="AJ111" s="131"/>
      <c r="AK111" s="131"/>
      <c r="AL111" s="131"/>
      <c r="AM111" s="131"/>
      <c r="AN111" s="131"/>
      <c r="AO111" s="131"/>
      <c r="AP111" s="131"/>
      <c r="AQ111" s="131"/>
      <c r="AR111" s="131"/>
      <c r="AS111" s="131"/>
      <c r="AT111" s="131"/>
      <c r="AU111" s="131"/>
      <c r="AV111" s="131"/>
      <c r="AW111" s="131"/>
      <c r="AX111" s="131"/>
    </row>
    <row r="112" spans="1:50">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1"/>
      <c r="AH112" s="131"/>
      <c r="AI112" s="131"/>
      <c r="AJ112" s="131"/>
      <c r="AK112" s="131"/>
      <c r="AL112" s="131"/>
      <c r="AM112" s="131"/>
      <c r="AN112" s="131"/>
      <c r="AO112" s="131"/>
      <c r="AP112" s="131"/>
      <c r="AQ112" s="131"/>
      <c r="AR112" s="131"/>
      <c r="AS112" s="131"/>
      <c r="AT112" s="131"/>
      <c r="AU112" s="131"/>
      <c r="AV112" s="131"/>
      <c r="AW112" s="131"/>
      <c r="AX112" s="131"/>
    </row>
    <row r="113" spans="1:50">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1"/>
      <c r="AF113" s="131"/>
      <c r="AG113" s="131"/>
      <c r="AH113" s="131"/>
      <c r="AI113" s="131"/>
      <c r="AJ113" s="131"/>
      <c r="AK113" s="131"/>
      <c r="AL113" s="131"/>
      <c r="AM113" s="131"/>
      <c r="AN113" s="131"/>
      <c r="AO113" s="131"/>
      <c r="AP113" s="131"/>
      <c r="AQ113" s="131"/>
      <c r="AR113" s="131"/>
      <c r="AS113" s="131"/>
      <c r="AT113" s="131"/>
      <c r="AU113" s="131"/>
      <c r="AV113" s="131"/>
      <c r="AW113" s="131"/>
      <c r="AX113" s="131"/>
    </row>
    <row r="114" spans="1:50">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c r="AE114" s="131"/>
      <c r="AF114" s="131"/>
      <c r="AG114" s="131"/>
      <c r="AH114" s="131"/>
      <c r="AI114" s="131"/>
      <c r="AJ114" s="131"/>
      <c r="AK114" s="131"/>
      <c r="AL114" s="131"/>
      <c r="AM114" s="131"/>
      <c r="AN114" s="131"/>
      <c r="AO114" s="131"/>
      <c r="AP114" s="131"/>
      <c r="AQ114" s="131"/>
      <c r="AR114" s="131"/>
      <c r="AS114" s="131"/>
      <c r="AT114" s="131"/>
      <c r="AU114" s="131"/>
      <c r="AV114" s="131"/>
      <c r="AW114" s="131"/>
      <c r="AX114" s="131"/>
    </row>
    <row r="115" spans="1:50">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row>
    <row r="116" spans="1:50">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c r="AG116" s="131"/>
      <c r="AH116" s="131"/>
      <c r="AI116" s="131"/>
      <c r="AJ116" s="131"/>
      <c r="AK116" s="131"/>
      <c r="AL116" s="131"/>
      <c r="AM116" s="131"/>
      <c r="AN116" s="131"/>
      <c r="AO116" s="131"/>
      <c r="AP116" s="131"/>
      <c r="AQ116" s="131"/>
      <c r="AR116" s="131"/>
      <c r="AS116" s="131"/>
      <c r="AT116" s="131"/>
      <c r="AU116" s="131"/>
      <c r="AV116" s="131"/>
      <c r="AW116" s="131"/>
      <c r="AX116" s="131"/>
    </row>
    <row r="117" spans="1:50">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c r="AG117" s="131"/>
      <c r="AH117" s="131"/>
      <c r="AI117" s="131"/>
      <c r="AJ117" s="131"/>
      <c r="AK117" s="131"/>
      <c r="AL117" s="131"/>
      <c r="AM117" s="131"/>
      <c r="AN117" s="131"/>
      <c r="AO117" s="131"/>
      <c r="AP117" s="131"/>
      <c r="AQ117" s="131"/>
      <c r="AR117" s="131"/>
      <c r="AS117" s="131"/>
      <c r="AT117" s="131"/>
      <c r="AU117" s="131"/>
      <c r="AV117" s="131"/>
      <c r="AW117" s="131"/>
      <c r="AX117" s="131"/>
    </row>
    <row r="118" spans="1:50">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c r="AF118" s="131"/>
      <c r="AG118" s="131"/>
      <c r="AH118" s="131"/>
      <c r="AI118" s="131"/>
      <c r="AJ118" s="131"/>
      <c r="AK118" s="131"/>
      <c r="AL118" s="131"/>
      <c r="AM118" s="131"/>
      <c r="AN118" s="131"/>
      <c r="AO118" s="131"/>
      <c r="AP118" s="131"/>
      <c r="AQ118" s="131"/>
      <c r="AR118" s="131"/>
      <c r="AS118" s="131"/>
      <c r="AT118" s="131"/>
      <c r="AU118" s="131"/>
      <c r="AV118" s="131"/>
      <c r="AW118" s="131"/>
      <c r="AX118" s="131"/>
    </row>
    <row r="119" spans="1:50">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c r="AG119" s="131"/>
      <c r="AH119" s="131"/>
      <c r="AI119" s="131"/>
      <c r="AJ119" s="131"/>
      <c r="AK119" s="131"/>
      <c r="AL119" s="131"/>
      <c r="AM119" s="131"/>
      <c r="AN119" s="131"/>
      <c r="AO119" s="131"/>
      <c r="AP119" s="131"/>
      <c r="AQ119" s="131"/>
      <c r="AR119" s="131"/>
      <c r="AS119" s="131"/>
      <c r="AT119" s="131"/>
      <c r="AU119" s="131"/>
      <c r="AV119" s="131"/>
      <c r="AW119" s="131"/>
      <c r="AX119" s="131"/>
    </row>
    <row r="120" spans="1:50">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c r="AG120" s="131"/>
      <c r="AH120" s="131"/>
      <c r="AI120" s="131"/>
      <c r="AJ120" s="131"/>
      <c r="AK120" s="131"/>
      <c r="AL120" s="131"/>
      <c r="AM120" s="131"/>
      <c r="AN120" s="131"/>
      <c r="AO120" s="131"/>
      <c r="AP120" s="131"/>
      <c r="AQ120" s="131"/>
      <c r="AR120" s="131"/>
      <c r="AS120" s="131"/>
      <c r="AT120" s="131"/>
      <c r="AU120" s="131"/>
      <c r="AV120" s="131"/>
      <c r="AW120" s="131"/>
      <c r="AX120" s="131"/>
    </row>
    <row r="121" spans="1:50">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c r="AG121" s="131"/>
      <c r="AH121" s="131"/>
      <c r="AI121" s="131"/>
      <c r="AJ121" s="131"/>
      <c r="AK121" s="131"/>
      <c r="AL121" s="131"/>
      <c r="AM121" s="131"/>
      <c r="AN121" s="131"/>
      <c r="AO121" s="131"/>
      <c r="AP121" s="131"/>
      <c r="AQ121" s="131"/>
      <c r="AR121" s="131"/>
      <c r="AS121" s="131"/>
      <c r="AT121" s="131"/>
      <c r="AU121" s="131"/>
      <c r="AV121" s="131"/>
      <c r="AW121" s="131"/>
      <c r="AX121" s="131"/>
    </row>
    <row r="122" spans="1:50">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c r="AM122" s="131"/>
      <c r="AN122" s="131"/>
      <c r="AO122" s="131"/>
      <c r="AP122" s="131"/>
      <c r="AQ122" s="131"/>
      <c r="AR122" s="131"/>
      <c r="AS122" s="131"/>
      <c r="AT122" s="131"/>
      <c r="AU122" s="131"/>
      <c r="AV122" s="131"/>
      <c r="AW122" s="131"/>
      <c r="AX122" s="131"/>
    </row>
    <row r="123" spans="1:50">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c r="AM123" s="131"/>
      <c r="AN123" s="131"/>
      <c r="AO123" s="131"/>
      <c r="AP123" s="131"/>
      <c r="AQ123" s="131"/>
      <c r="AR123" s="131"/>
      <c r="AS123" s="131"/>
      <c r="AT123" s="131"/>
      <c r="AU123" s="131"/>
      <c r="AV123" s="131"/>
      <c r="AW123" s="131"/>
      <c r="AX123" s="131"/>
    </row>
    <row r="124" spans="1:50">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row>
    <row r="125" spans="1:50">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row>
    <row r="126" spans="1:50">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c r="AG126" s="131"/>
      <c r="AH126" s="131"/>
      <c r="AI126" s="131"/>
      <c r="AJ126" s="131"/>
      <c r="AK126" s="131"/>
      <c r="AL126" s="131"/>
      <c r="AM126" s="131"/>
      <c r="AN126" s="131"/>
      <c r="AO126" s="131"/>
      <c r="AP126" s="131"/>
      <c r="AQ126" s="131"/>
      <c r="AR126" s="131"/>
      <c r="AS126" s="131"/>
      <c r="AT126" s="131"/>
      <c r="AU126" s="131"/>
      <c r="AV126" s="131"/>
      <c r="AW126" s="131"/>
      <c r="AX126" s="131"/>
    </row>
    <row r="127" spans="1:50">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c r="AG127" s="131"/>
      <c r="AH127" s="131"/>
      <c r="AI127" s="131"/>
      <c r="AJ127" s="131"/>
      <c r="AK127" s="131"/>
      <c r="AL127" s="131"/>
      <c r="AM127" s="131"/>
      <c r="AN127" s="131"/>
      <c r="AO127" s="131"/>
      <c r="AP127" s="131"/>
      <c r="AQ127" s="131"/>
      <c r="AR127" s="131"/>
      <c r="AS127" s="131"/>
      <c r="AT127" s="131"/>
      <c r="AU127" s="131"/>
      <c r="AV127" s="131"/>
      <c r="AW127" s="131"/>
      <c r="AX127" s="131"/>
    </row>
    <row r="128" spans="1:50">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c r="AG128" s="131"/>
      <c r="AH128" s="131"/>
      <c r="AI128" s="131"/>
      <c r="AJ128" s="131"/>
      <c r="AK128" s="131"/>
      <c r="AL128" s="131"/>
      <c r="AM128" s="131"/>
      <c r="AN128" s="131"/>
      <c r="AO128" s="131"/>
      <c r="AP128" s="131"/>
      <c r="AQ128" s="131"/>
      <c r="AR128" s="131"/>
      <c r="AS128" s="131"/>
      <c r="AT128" s="131"/>
      <c r="AU128" s="131"/>
      <c r="AV128" s="131"/>
      <c r="AW128" s="131"/>
      <c r="AX128" s="131"/>
    </row>
    <row r="129" spans="1:50">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row>
    <row r="130" spans="1:50">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c r="AG130" s="131"/>
      <c r="AH130" s="131"/>
      <c r="AI130" s="131"/>
      <c r="AJ130" s="131"/>
      <c r="AK130" s="131"/>
      <c r="AL130" s="131"/>
      <c r="AM130" s="131"/>
      <c r="AN130" s="131"/>
      <c r="AO130" s="131"/>
      <c r="AP130" s="131"/>
      <c r="AQ130" s="131"/>
      <c r="AR130" s="131"/>
      <c r="AS130" s="131"/>
      <c r="AT130" s="131"/>
      <c r="AU130" s="131"/>
      <c r="AV130" s="131"/>
      <c r="AW130" s="131"/>
      <c r="AX130" s="131"/>
    </row>
    <row r="131" spans="1:50">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row>
    <row r="132" spans="1:50">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c r="AN132" s="131"/>
      <c r="AO132" s="131"/>
      <c r="AP132" s="131"/>
      <c r="AQ132" s="131"/>
      <c r="AR132" s="131"/>
      <c r="AS132" s="131"/>
      <c r="AT132" s="131"/>
      <c r="AU132" s="131"/>
      <c r="AV132" s="131"/>
      <c r="AW132" s="131"/>
      <c r="AX132" s="131"/>
    </row>
    <row r="133" spans="1:50">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row>
    <row r="134" spans="1:50">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row>
    <row r="135" spans="1:50">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row>
    <row r="136" spans="1:50">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c r="AG136" s="131"/>
      <c r="AH136" s="131"/>
      <c r="AI136" s="131"/>
      <c r="AJ136" s="131"/>
      <c r="AK136" s="131"/>
      <c r="AL136" s="131"/>
      <c r="AM136" s="131"/>
      <c r="AN136" s="131"/>
      <c r="AO136" s="131"/>
      <c r="AP136" s="131"/>
      <c r="AQ136" s="131"/>
      <c r="AR136" s="131"/>
      <c r="AS136" s="131"/>
      <c r="AT136" s="131"/>
      <c r="AU136" s="131"/>
      <c r="AV136" s="131"/>
      <c r="AW136" s="131"/>
      <c r="AX136" s="131"/>
    </row>
    <row r="137" spans="1:50">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c r="AG137" s="131"/>
      <c r="AH137" s="131"/>
      <c r="AI137" s="131"/>
      <c r="AJ137" s="131"/>
      <c r="AK137" s="131"/>
      <c r="AL137" s="131"/>
      <c r="AM137" s="131"/>
      <c r="AN137" s="131"/>
      <c r="AO137" s="131"/>
      <c r="AP137" s="131"/>
      <c r="AQ137" s="131"/>
      <c r="AR137" s="131"/>
      <c r="AS137" s="131"/>
      <c r="AT137" s="131"/>
      <c r="AU137" s="131"/>
      <c r="AV137" s="131"/>
      <c r="AW137" s="131"/>
      <c r="AX137" s="131"/>
    </row>
    <row r="138" spans="1:50">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c r="AG138" s="131"/>
      <c r="AH138" s="131"/>
      <c r="AI138" s="131"/>
      <c r="AJ138" s="131"/>
      <c r="AK138" s="131"/>
      <c r="AL138" s="131"/>
      <c r="AM138" s="131"/>
      <c r="AN138" s="131"/>
      <c r="AO138" s="131"/>
      <c r="AP138" s="131"/>
      <c r="AQ138" s="131"/>
      <c r="AR138" s="131"/>
      <c r="AS138" s="131"/>
      <c r="AT138" s="131"/>
      <c r="AU138" s="131"/>
      <c r="AV138" s="131"/>
      <c r="AW138" s="131"/>
      <c r="AX138" s="131"/>
    </row>
    <row r="139" spans="1:50">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c r="AG139" s="131"/>
      <c r="AH139" s="131"/>
      <c r="AI139" s="131"/>
      <c r="AJ139" s="131"/>
      <c r="AK139" s="131"/>
      <c r="AL139" s="131"/>
      <c r="AM139" s="131"/>
      <c r="AN139" s="131"/>
      <c r="AO139" s="131"/>
      <c r="AP139" s="131"/>
      <c r="AQ139" s="131"/>
      <c r="AR139" s="131"/>
      <c r="AS139" s="131"/>
      <c r="AT139" s="131"/>
      <c r="AU139" s="131"/>
      <c r="AV139" s="131"/>
      <c r="AW139" s="131"/>
      <c r="AX139" s="131"/>
    </row>
    <row r="140" spans="1:50">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c r="AG140" s="131"/>
      <c r="AH140" s="131"/>
      <c r="AI140" s="131"/>
      <c r="AJ140" s="131"/>
      <c r="AK140" s="131"/>
      <c r="AL140" s="131"/>
      <c r="AM140" s="131"/>
      <c r="AN140" s="131"/>
      <c r="AO140" s="131"/>
      <c r="AP140" s="131"/>
      <c r="AQ140" s="131"/>
      <c r="AR140" s="131"/>
      <c r="AS140" s="131"/>
      <c r="AT140" s="131"/>
      <c r="AU140" s="131"/>
      <c r="AV140" s="131"/>
      <c r="AW140" s="131"/>
      <c r="AX140" s="131"/>
    </row>
    <row r="141" spans="1:50">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row>
    <row r="142" spans="1:50">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c r="AG142" s="131"/>
      <c r="AH142" s="131"/>
      <c r="AI142" s="131"/>
      <c r="AJ142" s="131"/>
      <c r="AK142" s="131"/>
      <c r="AL142" s="131"/>
      <c r="AM142" s="131"/>
      <c r="AN142" s="131"/>
      <c r="AO142" s="131"/>
      <c r="AP142" s="131"/>
      <c r="AQ142" s="131"/>
      <c r="AR142" s="131"/>
      <c r="AS142" s="131"/>
      <c r="AT142" s="131"/>
      <c r="AU142" s="131"/>
      <c r="AV142" s="131"/>
      <c r="AW142" s="131"/>
      <c r="AX142" s="131"/>
    </row>
    <row r="143" spans="1:50">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row>
    <row r="144" spans="1:50">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c r="AG144" s="131"/>
      <c r="AH144" s="131"/>
      <c r="AI144" s="131"/>
      <c r="AJ144" s="131"/>
      <c r="AK144" s="131"/>
      <c r="AL144" s="131"/>
      <c r="AM144" s="131"/>
      <c r="AN144" s="131"/>
      <c r="AO144" s="131"/>
      <c r="AP144" s="131"/>
      <c r="AQ144" s="131"/>
      <c r="AR144" s="131"/>
      <c r="AS144" s="131"/>
      <c r="AT144" s="131"/>
      <c r="AU144" s="131"/>
      <c r="AV144" s="131"/>
      <c r="AW144" s="131"/>
      <c r="AX144" s="131"/>
    </row>
    <row r="145" spans="1:50">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31"/>
      <c r="AJ145" s="131"/>
      <c r="AK145" s="131"/>
      <c r="AL145" s="131"/>
      <c r="AM145" s="131"/>
      <c r="AN145" s="131"/>
      <c r="AO145" s="131"/>
      <c r="AP145" s="131"/>
      <c r="AQ145" s="131"/>
      <c r="AR145" s="131"/>
      <c r="AS145" s="131"/>
      <c r="AT145" s="131"/>
      <c r="AU145" s="131"/>
      <c r="AV145" s="131"/>
      <c r="AW145" s="131"/>
      <c r="AX145" s="131"/>
    </row>
    <row r="146" spans="1:50">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c r="AG146" s="131"/>
      <c r="AH146" s="131"/>
      <c r="AI146" s="131"/>
      <c r="AJ146" s="131"/>
      <c r="AK146" s="131"/>
      <c r="AL146" s="131"/>
      <c r="AM146" s="131"/>
      <c r="AN146" s="131"/>
      <c r="AO146" s="131"/>
      <c r="AP146" s="131"/>
      <c r="AQ146" s="131"/>
      <c r="AR146" s="131"/>
      <c r="AS146" s="131"/>
      <c r="AT146" s="131"/>
      <c r="AU146" s="131"/>
      <c r="AV146" s="131"/>
      <c r="AW146" s="131"/>
      <c r="AX146" s="131"/>
    </row>
    <row r="147" spans="1:50">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row>
    <row r="148" spans="1:50">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c r="AD148" s="131"/>
      <c r="AE148" s="131"/>
      <c r="AF148" s="131"/>
      <c r="AG148" s="131"/>
      <c r="AH148" s="131"/>
      <c r="AI148" s="131"/>
      <c r="AJ148" s="131"/>
      <c r="AK148" s="131"/>
      <c r="AL148" s="131"/>
      <c r="AM148" s="131"/>
      <c r="AN148" s="131"/>
      <c r="AO148" s="131"/>
      <c r="AP148" s="131"/>
      <c r="AQ148" s="131"/>
      <c r="AR148" s="131"/>
      <c r="AS148" s="131"/>
      <c r="AT148" s="131"/>
      <c r="AU148" s="131"/>
      <c r="AV148" s="131"/>
      <c r="AW148" s="131"/>
      <c r="AX148" s="131"/>
    </row>
    <row r="149" spans="1:50">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c r="AA149" s="131"/>
      <c r="AB149" s="131"/>
      <c r="AC149" s="131"/>
      <c r="AD149" s="131"/>
      <c r="AE149" s="131"/>
      <c r="AF149" s="131"/>
      <c r="AG149" s="131"/>
      <c r="AH149" s="131"/>
      <c r="AI149" s="131"/>
      <c r="AJ149" s="131"/>
      <c r="AK149" s="131"/>
      <c r="AL149" s="131"/>
      <c r="AM149" s="131"/>
      <c r="AN149" s="131"/>
      <c r="AO149" s="131"/>
      <c r="AP149" s="131"/>
      <c r="AQ149" s="131"/>
      <c r="AR149" s="131"/>
      <c r="AS149" s="131"/>
      <c r="AT149" s="131"/>
      <c r="AU149" s="131"/>
      <c r="AV149" s="131"/>
      <c r="AW149" s="131"/>
      <c r="AX149" s="131"/>
    </row>
    <row r="150" spans="1:50">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row>
    <row r="151" spans="1:50">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1"/>
      <c r="AF151" s="131"/>
      <c r="AG151" s="131"/>
      <c r="AH151" s="131"/>
      <c r="AI151" s="131"/>
      <c r="AJ151" s="131"/>
      <c r="AK151" s="131"/>
      <c r="AL151" s="131"/>
      <c r="AM151" s="131"/>
      <c r="AN151" s="131"/>
      <c r="AO151" s="131"/>
      <c r="AP151" s="131"/>
      <c r="AQ151" s="131"/>
      <c r="AR151" s="131"/>
      <c r="AS151" s="131"/>
      <c r="AT151" s="131"/>
      <c r="AU151" s="131"/>
      <c r="AV151" s="131"/>
      <c r="AW151" s="131"/>
      <c r="AX151" s="131"/>
    </row>
    <row r="152" spans="1:50">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c r="AM152" s="131"/>
      <c r="AN152" s="131"/>
      <c r="AO152" s="131"/>
      <c r="AP152" s="131"/>
      <c r="AQ152" s="131"/>
      <c r="AR152" s="131"/>
      <c r="AS152" s="131"/>
      <c r="AT152" s="131"/>
      <c r="AU152" s="131"/>
      <c r="AV152" s="131"/>
      <c r="AW152" s="131"/>
      <c r="AX152" s="131"/>
    </row>
    <row r="153" spans="1:50">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c r="AG153" s="131"/>
      <c r="AH153" s="131"/>
      <c r="AI153" s="131"/>
      <c r="AJ153" s="131"/>
      <c r="AK153" s="131"/>
      <c r="AL153" s="131"/>
      <c r="AM153" s="131"/>
      <c r="AN153" s="131"/>
      <c r="AO153" s="131"/>
      <c r="AP153" s="131"/>
      <c r="AQ153" s="131"/>
      <c r="AR153" s="131"/>
      <c r="AS153" s="131"/>
      <c r="AT153" s="131"/>
      <c r="AU153" s="131"/>
      <c r="AV153" s="131"/>
      <c r="AW153" s="131"/>
      <c r="AX153" s="131"/>
    </row>
    <row r="154" spans="1:50">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c r="AG154" s="131"/>
      <c r="AH154" s="131"/>
      <c r="AI154" s="131"/>
      <c r="AJ154" s="131"/>
      <c r="AK154" s="131"/>
      <c r="AL154" s="131"/>
      <c r="AM154" s="131"/>
      <c r="AN154" s="131"/>
      <c r="AO154" s="131"/>
      <c r="AP154" s="131"/>
      <c r="AQ154" s="131"/>
      <c r="AR154" s="131"/>
      <c r="AS154" s="131"/>
      <c r="AT154" s="131"/>
      <c r="AU154" s="131"/>
      <c r="AV154" s="131"/>
      <c r="AW154" s="131"/>
      <c r="AX154" s="131"/>
    </row>
    <row r="155" spans="1:50">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1"/>
      <c r="AH155" s="131"/>
      <c r="AI155" s="131"/>
      <c r="AJ155" s="131"/>
      <c r="AK155" s="131"/>
      <c r="AL155" s="131"/>
      <c r="AM155" s="131"/>
      <c r="AN155" s="131"/>
      <c r="AO155" s="131"/>
      <c r="AP155" s="131"/>
      <c r="AQ155" s="131"/>
      <c r="AR155" s="131"/>
      <c r="AS155" s="131"/>
      <c r="AT155" s="131"/>
      <c r="AU155" s="131"/>
      <c r="AV155" s="131"/>
      <c r="AW155" s="131"/>
      <c r="AX155" s="131"/>
    </row>
    <row r="156" spans="1:50">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c r="AG156" s="131"/>
      <c r="AH156" s="131"/>
      <c r="AI156" s="131"/>
      <c r="AJ156" s="131"/>
      <c r="AK156" s="131"/>
      <c r="AL156" s="131"/>
      <c r="AM156" s="131"/>
      <c r="AN156" s="131"/>
      <c r="AO156" s="131"/>
      <c r="AP156" s="131"/>
      <c r="AQ156" s="131"/>
      <c r="AR156" s="131"/>
      <c r="AS156" s="131"/>
      <c r="AT156" s="131"/>
      <c r="AU156" s="131"/>
      <c r="AV156" s="131"/>
      <c r="AW156" s="131"/>
      <c r="AX156" s="131"/>
    </row>
    <row r="157" spans="1:50">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row>
    <row r="158" spans="1:50">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c r="AG158" s="131"/>
      <c r="AH158" s="131"/>
      <c r="AI158" s="131"/>
      <c r="AJ158" s="131"/>
      <c r="AK158" s="131"/>
      <c r="AL158" s="131"/>
      <c r="AM158" s="131"/>
      <c r="AN158" s="131"/>
      <c r="AO158" s="131"/>
      <c r="AP158" s="131"/>
      <c r="AQ158" s="131"/>
      <c r="AR158" s="131"/>
      <c r="AS158" s="131"/>
      <c r="AT158" s="131"/>
      <c r="AU158" s="131"/>
      <c r="AV158" s="131"/>
      <c r="AW158" s="131"/>
      <c r="AX158" s="131"/>
    </row>
    <row r="159" spans="1:50">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c r="AG159" s="131"/>
      <c r="AH159" s="131"/>
      <c r="AI159" s="131"/>
      <c r="AJ159" s="131"/>
      <c r="AK159" s="131"/>
      <c r="AL159" s="131"/>
      <c r="AM159" s="131"/>
      <c r="AN159" s="131"/>
      <c r="AO159" s="131"/>
      <c r="AP159" s="131"/>
      <c r="AQ159" s="131"/>
      <c r="AR159" s="131"/>
      <c r="AS159" s="131"/>
      <c r="AT159" s="131"/>
      <c r="AU159" s="131"/>
      <c r="AV159" s="131"/>
      <c r="AW159" s="131"/>
      <c r="AX159" s="131"/>
    </row>
    <row r="160" spans="1:50">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row>
    <row r="161" spans="1:50">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c r="AG161" s="131"/>
      <c r="AH161" s="131"/>
      <c r="AI161" s="131"/>
      <c r="AJ161" s="131"/>
      <c r="AK161" s="131"/>
      <c r="AL161" s="131"/>
      <c r="AM161" s="131"/>
      <c r="AN161" s="131"/>
      <c r="AO161" s="131"/>
      <c r="AP161" s="131"/>
      <c r="AQ161" s="131"/>
      <c r="AR161" s="131"/>
      <c r="AS161" s="131"/>
      <c r="AT161" s="131"/>
      <c r="AU161" s="131"/>
      <c r="AV161" s="131"/>
      <c r="AW161" s="131"/>
      <c r="AX161" s="131"/>
    </row>
    <row r="162" spans="1:50">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c r="AG162" s="131"/>
      <c r="AH162" s="131"/>
      <c r="AI162" s="131"/>
      <c r="AJ162" s="131"/>
      <c r="AK162" s="131"/>
      <c r="AL162" s="131"/>
      <c r="AM162" s="131"/>
      <c r="AN162" s="131"/>
      <c r="AO162" s="131"/>
      <c r="AP162" s="131"/>
      <c r="AQ162" s="131"/>
      <c r="AR162" s="131"/>
      <c r="AS162" s="131"/>
      <c r="AT162" s="131"/>
      <c r="AU162" s="131"/>
      <c r="AV162" s="131"/>
      <c r="AW162" s="131"/>
      <c r="AX162" s="131"/>
    </row>
    <row r="163" spans="1:50">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row>
    <row r="164" spans="1:50">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c r="AG164" s="131"/>
      <c r="AH164" s="131"/>
      <c r="AI164" s="131"/>
      <c r="AJ164" s="131"/>
      <c r="AK164" s="131"/>
      <c r="AL164" s="131"/>
      <c r="AM164" s="131"/>
      <c r="AN164" s="131"/>
      <c r="AO164" s="131"/>
      <c r="AP164" s="131"/>
      <c r="AQ164" s="131"/>
      <c r="AR164" s="131"/>
      <c r="AS164" s="131"/>
      <c r="AT164" s="131"/>
      <c r="AU164" s="131"/>
      <c r="AV164" s="131"/>
      <c r="AW164" s="131"/>
      <c r="AX164" s="131"/>
    </row>
    <row r="165" spans="1:50">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c r="AG165" s="131"/>
      <c r="AH165" s="131"/>
      <c r="AI165" s="131"/>
      <c r="AJ165" s="131"/>
      <c r="AK165" s="131"/>
      <c r="AL165" s="131"/>
      <c r="AM165" s="131"/>
      <c r="AN165" s="131"/>
      <c r="AO165" s="131"/>
      <c r="AP165" s="131"/>
      <c r="AQ165" s="131"/>
      <c r="AR165" s="131"/>
      <c r="AS165" s="131"/>
      <c r="AT165" s="131"/>
      <c r="AU165" s="131"/>
      <c r="AV165" s="131"/>
      <c r="AW165" s="131"/>
      <c r="AX165" s="131"/>
    </row>
    <row r="166" spans="1:50">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c r="AG166" s="131"/>
      <c r="AH166" s="131"/>
      <c r="AI166" s="131"/>
      <c r="AJ166" s="131"/>
      <c r="AK166" s="131"/>
      <c r="AL166" s="131"/>
      <c r="AM166" s="131"/>
      <c r="AN166" s="131"/>
      <c r="AO166" s="131"/>
      <c r="AP166" s="131"/>
      <c r="AQ166" s="131"/>
      <c r="AR166" s="131"/>
      <c r="AS166" s="131"/>
      <c r="AT166" s="131"/>
      <c r="AU166" s="131"/>
      <c r="AV166" s="131"/>
      <c r="AW166" s="131"/>
      <c r="AX166" s="131"/>
    </row>
    <row r="167" spans="1:50">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131"/>
      <c r="AM167" s="131"/>
      <c r="AN167" s="131"/>
      <c r="AO167" s="131"/>
      <c r="AP167" s="131"/>
      <c r="AQ167" s="131"/>
      <c r="AR167" s="131"/>
      <c r="AS167" s="131"/>
      <c r="AT167" s="131"/>
      <c r="AU167" s="131"/>
      <c r="AV167" s="131"/>
      <c r="AW167" s="131"/>
      <c r="AX167" s="131"/>
    </row>
    <row r="168" spans="1:50">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c r="AH168" s="131"/>
      <c r="AI168" s="131"/>
      <c r="AJ168" s="131"/>
      <c r="AK168" s="131"/>
      <c r="AL168" s="131"/>
      <c r="AM168" s="131"/>
      <c r="AN168" s="131"/>
      <c r="AO168" s="131"/>
      <c r="AP168" s="131"/>
      <c r="AQ168" s="131"/>
      <c r="AR168" s="131"/>
      <c r="AS168" s="131"/>
      <c r="AT168" s="131"/>
      <c r="AU168" s="131"/>
      <c r="AV168" s="131"/>
      <c r="AW168" s="131"/>
      <c r="AX168" s="131"/>
    </row>
    <row r="169" spans="1:50">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row>
    <row r="170" spans="1:50">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1"/>
      <c r="AN170" s="131"/>
      <c r="AO170" s="131"/>
      <c r="AP170" s="131"/>
      <c r="AQ170" s="131"/>
      <c r="AR170" s="131"/>
      <c r="AS170" s="131"/>
      <c r="AT170" s="131"/>
      <c r="AU170" s="131"/>
      <c r="AV170" s="131"/>
      <c r="AW170" s="131"/>
      <c r="AX170" s="131"/>
    </row>
    <row r="171" spans="1:50">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row>
    <row r="172" spans="1:50">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c r="AG172" s="131"/>
      <c r="AH172" s="131"/>
      <c r="AI172" s="131"/>
      <c r="AJ172" s="131"/>
      <c r="AK172" s="131"/>
      <c r="AL172" s="131"/>
      <c r="AM172" s="131"/>
      <c r="AN172" s="131"/>
      <c r="AO172" s="131"/>
      <c r="AP172" s="131"/>
      <c r="AQ172" s="131"/>
      <c r="AR172" s="131"/>
      <c r="AS172" s="131"/>
      <c r="AT172" s="131"/>
      <c r="AU172" s="131"/>
      <c r="AV172" s="131"/>
      <c r="AW172" s="131"/>
      <c r="AX172" s="131"/>
    </row>
    <row r="173" spans="1:50">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row>
    <row r="174" spans="1:50">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1"/>
    </row>
    <row r="175" spans="1:50">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row>
    <row r="176" spans="1:50">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1"/>
    </row>
    <row r="177" spans="1:50">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row>
    <row r="178" spans="1:50">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1"/>
      <c r="AQ178" s="131"/>
      <c r="AR178" s="131"/>
      <c r="AS178" s="131"/>
      <c r="AT178" s="131"/>
      <c r="AU178" s="131"/>
      <c r="AV178" s="131"/>
      <c r="AW178" s="131"/>
      <c r="AX178" s="131"/>
    </row>
    <row r="179" spans="1:50">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row>
    <row r="180" spans="1:50">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row>
    <row r="181" spans="1:50">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row>
    <row r="182" spans="1:50">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row>
    <row r="183" spans="1:50">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row>
    <row r="184" spans="1:50">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row>
    <row r="185" spans="1:50">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row>
    <row r="186" spans="1:50">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row>
    <row r="187" spans="1:50">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row>
    <row r="188" spans="1:50">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row>
    <row r="189" spans="1:50">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row>
    <row r="190" spans="1:50">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row>
    <row r="191" spans="1:50">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row>
    <row r="192" spans="1:50">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row>
    <row r="193" spans="1:25">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row>
    <row r="194" spans="1:25">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row>
    <row r="195" spans="1:25">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row>
    <row r="196" spans="1:25">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row>
    <row r="197" spans="1:25">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row>
    <row r="198" spans="1:25">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row>
    <row r="199" spans="1:25">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row>
    <row r="200" spans="1:25">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row>
    <row r="201" spans="1:25">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row>
    <row r="202" spans="1:25">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row>
    <row r="203" spans="1:25">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row>
    <row r="204" spans="1:25">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row>
    <row r="205" spans="1:2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row>
    <row r="206" spans="1:25">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row>
    <row r="207" spans="1:25">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row>
    <row r="208" spans="1:25">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row>
    <row r="209" spans="1:25">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row>
    <row r="210" spans="1:25">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row>
    <row r="211" spans="1:25">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row>
    <row r="212" spans="1:25">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row>
    <row r="213" spans="1:25">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row>
    <row r="214" spans="1:25">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row>
    <row r="215" spans="1:25">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row>
    <row r="216" spans="1:25">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row>
    <row r="217" spans="1:25">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row>
    <row r="218" spans="1:25">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row>
    <row r="219" spans="1:25">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row>
    <row r="220" spans="1:25">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row>
    <row r="221" spans="1:25">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row>
    <row r="222" spans="1:25">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row>
    <row r="223" spans="1:25">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row>
    <row r="224" spans="1:25">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row>
    <row r="225" spans="1:25">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row>
    <row r="226" spans="1:25">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row>
    <row r="227" spans="1:25">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row>
    <row r="228" spans="1:25">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row>
    <row r="229" spans="1:25">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row>
    <row r="230" spans="1:25">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row>
    <row r="231" spans="1:25">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row>
    <row r="232" spans="1:25">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row>
    <row r="233" spans="1:25">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row>
    <row r="234" spans="1:25">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row>
    <row r="235" spans="1:25">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row>
    <row r="236" spans="1:25">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row>
    <row r="237" spans="1:25">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row>
    <row r="238" spans="1:25">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row>
    <row r="239" spans="1:25">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row>
    <row r="240" spans="1:25">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row>
    <row r="241" spans="1:25">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row>
    <row r="242" spans="1:25">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row>
    <row r="243" spans="1:25">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row>
    <row r="244" spans="1:25">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row>
    <row r="245" spans="1:2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row>
    <row r="246" spans="1:25">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row>
    <row r="247" spans="1:25">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row>
    <row r="248" spans="1:25">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row>
    <row r="249" spans="1:25">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row>
    <row r="250" spans="1:25">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row>
    <row r="251" spans="1:25">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row>
    <row r="252" spans="1:25">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row>
    <row r="253" spans="1:25">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row>
    <row r="254" spans="1:25">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row>
    <row r="255" spans="1:2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row>
    <row r="256" spans="1:25">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row>
    <row r="257" spans="1:25">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row>
    <row r="258" spans="1:25">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row>
    <row r="259" spans="1:25">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row>
    <row r="260" spans="1:25">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row>
    <row r="261" spans="1:25">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row>
    <row r="262" spans="1:25">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row>
    <row r="263" spans="1:25">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row>
    <row r="264" spans="1:25">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row>
    <row r="265" spans="1:25">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row>
    <row r="266" spans="1:25">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row>
    <row r="267" spans="1:25">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row>
    <row r="268" spans="1:25">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row>
    <row r="269" spans="1:25">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row>
    <row r="270" spans="1:25">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row>
    <row r="271" spans="1:25">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row>
    <row r="272" spans="1:25">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row>
    <row r="273" spans="1:25">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row>
    <row r="274" spans="1:25">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row>
    <row r="275" spans="1:2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row>
    <row r="276" spans="1:25">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row>
    <row r="277" spans="1:25">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row>
    <row r="278" spans="1:25">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row>
    <row r="279" spans="1:25">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row>
    <row r="280" spans="1:25">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row>
    <row r="281" spans="1:25">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row>
    <row r="282" spans="1:25">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row>
    <row r="283" spans="1:25">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row>
    <row r="284" spans="1:25">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row>
    <row r="285" spans="1:25">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row>
    <row r="286" spans="1:25">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row>
    <row r="287" spans="1:25">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row>
    <row r="288" spans="1:25">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row>
    <row r="289" spans="1:25">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row>
    <row r="290" spans="1:25">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row>
    <row r="291" spans="1:25">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row>
    <row r="292" spans="1:25">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row>
    <row r="293" spans="1:25">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row>
    <row r="294" spans="1:25">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row>
    <row r="295" spans="1:25">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row>
    <row r="296" spans="1:25">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row>
    <row r="297" spans="1:25">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row>
    <row r="298" spans="1:25">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row>
    <row r="299" spans="1:25">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row>
    <row r="300" spans="1:25">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row>
    <row r="301" spans="1:25">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row>
    <row r="302" spans="1:25">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row>
    <row r="303" spans="1:25">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row>
    <row r="304" spans="1:25">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row>
    <row r="305" spans="1:25">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row>
    <row r="306" spans="1:25">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row>
    <row r="307" spans="1:25">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row>
    <row r="308" spans="1:25">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row>
    <row r="309" spans="1:25">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row>
    <row r="310" spans="1:25">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row>
    <row r="311" spans="1:25">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row>
    <row r="312" spans="1:25">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row>
    <row r="313" spans="1:25">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row>
    <row r="314" spans="1:25">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row>
    <row r="315" spans="1:2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row>
    <row r="316" spans="1:25">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row>
    <row r="317" spans="1:25">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row>
    <row r="318" spans="1:25">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row>
    <row r="319" spans="1:25">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row>
    <row r="320" spans="1:25">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row>
    <row r="321" spans="1:25">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row>
    <row r="322" spans="1:25">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row>
    <row r="323" spans="1:25">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row>
    <row r="324" spans="1:25">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row>
    <row r="325" spans="1:25">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row>
    <row r="326" spans="1:25">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row>
    <row r="327" spans="1:25">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row>
    <row r="328" spans="1:25">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row>
    <row r="329" spans="1:25">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row>
    <row r="330" spans="1:25">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row>
    <row r="331" spans="1:25">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row>
    <row r="332" spans="1:25">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row>
    <row r="333" spans="1:25">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row>
    <row r="334" spans="1:25">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row>
    <row r="335" spans="1:25">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row>
    <row r="336" spans="1:25">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row>
    <row r="337" spans="1:25">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row>
    <row r="338" spans="1:25">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row>
    <row r="339" spans="1:25">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row>
    <row r="340" spans="1:25">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row>
    <row r="341" spans="1:25">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row>
    <row r="342" spans="1:25">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row>
    <row r="343" spans="1:25">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row>
    <row r="344" spans="1:25">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row>
    <row r="345" spans="1:25">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row>
    <row r="346" spans="1:25">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row>
    <row r="347" spans="1:25">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row>
    <row r="348" spans="1:25">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row>
    <row r="349" spans="1:25">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row>
    <row r="350" spans="1:25">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row>
    <row r="351" spans="1:25">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row>
    <row r="352" spans="1:25">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row>
    <row r="353" spans="1:25">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row>
    <row r="354" spans="1:25">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row>
    <row r="355" spans="1:25">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row>
    <row r="356" spans="1:25">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row>
    <row r="357" spans="1:25">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row>
    <row r="358" spans="1:25">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row>
    <row r="359" spans="1:25">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row>
    <row r="360" spans="1:25">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row>
    <row r="361" spans="1:25">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row>
    <row r="362" spans="1:25">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row>
    <row r="363" spans="1:25">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row>
    <row r="364" spans="1:25">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row>
    <row r="365" spans="1:25">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row>
    <row r="366" spans="1:25">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row>
    <row r="367" spans="1:25">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row>
    <row r="368" spans="1:25">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row>
    <row r="369" spans="1:25">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row>
    <row r="370" spans="1:25">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row>
    <row r="371" spans="1:25">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row>
    <row r="372" spans="1:25">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row>
    <row r="373" spans="1:25">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row>
    <row r="374" spans="1:25">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row>
    <row r="375" spans="1:25">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row>
    <row r="376" spans="1:25">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row>
    <row r="377" spans="1:25">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row>
    <row r="378" spans="1:25">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row>
    <row r="379" spans="1:25">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row>
    <row r="380" spans="1:25">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row>
    <row r="381" spans="1:25">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row>
    <row r="382" spans="1:25">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row>
    <row r="383" spans="1:25">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row>
    <row r="384" spans="1:25">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row>
    <row r="385" spans="1:25">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row>
    <row r="386" spans="1:25">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row>
    <row r="387" spans="1:25">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row>
    <row r="388" spans="1:25">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row>
    <row r="389" spans="1:25">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row>
    <row r="390" spans="1:25">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row>
    <row r="391" spans="1:25">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row>
    <row r="392" spans="1:25">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row>
    <row r="393" spans="1:25">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row>
    <row r="394" spans="1:25">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row>
    <row r="395" spans="1:25">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row>
    <row r="396" spans="1:25">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row>
    <row r="397" spans="1:25">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row>
    <row r="398" spans="1:25">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row>
    <row r="399" spans="1:25">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row>
    <row r="400" spans="1:25">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row>
    <row r="401" spans="1:25">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row>
    <row r="402" spans="1:25">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row>
    <row r="403" spans="1:25">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row>
    <row r="404" spans="1:25">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row>
    <row r="405" spans="1:25">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row>
    <row r="406" spans="1:25">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row>
    <row r="407" spans="1:25">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row>
    <row r="408" spans="1:25">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row>
    <row r="409" spans="1:25">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row>
    <row r="410" spans="1:25">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row>
    <row r="411" spans="1:25">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row>
    <row r="412" spans="1:25">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row>
    <row r="413" spans="1:25">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row>
    <row r="414" spans="1:25">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row>
    <row r="415" spans="1:25">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row>
    <row r="416" spans="1:25">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row>
    <row r="417" spans="1:25">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row>
    <row r="418" spans="1:25">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row>
    <row r="419" spans="1:25">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row>
    <row r="420" spans="1:25">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row>
    <row r="421" spans="1:25">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row>
    <row r="422" spans="1:25">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row>
    <row r="423" spans="1:25">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row>
    <row r="424" spans="1:25">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row>
    <row r="425" spans="1:25">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row>
    <row r="426" spans="1:25">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row>
    <row r="427" spans="1:25">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row>
    <row r="428" spans="1:25">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row>
    <row r="429" spans="1:25">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row>
    <row r="430" spans="1:25">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row>
    <row r="431" spans="1:25">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row>
    <row r="432" spans="1:25">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row>
    <row r="433" spans="1:25">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row>
    <row r="434" spans="1:25">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row>
    <row r="435" spans="1:25">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row>
    <row r="436" spans="1:25">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row>
    <row r="437" spans="1:25">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row>
    <row r="438" spans="1:25">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row>
    <row r="439" spans="1:25">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row>
    <row r="440" spans="1:25">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row>
    <row r="441" spans="1:25">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row>
    <row r="442" spans="1:25">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row>
    <row r="443" spans="1:25">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row>
    <row r="444" spans="1:25">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row>
    <row r="445" spans="1:25">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row>
    <row r="446" spans="1:25">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row>
    <row r="447" spans="1:25">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row>
    <row r="448" spans="1:25">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row>
    <row r="449" spans="1:25">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row>
    <row r="450" spans="1:25">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row>
    <row r="451" spans="1:25">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row>
    <row r="452" spans="1:25">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row>
    <row r="453" spans="1:25">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row>
    <row r="454" spans="1:25">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row>
    <row r="455" spans="1:25">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row>
    <row r="456" spans="1:25">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row>
    <row r="457" spans="1:25">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row>
    <row r="458" spans="1:25">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row>
    <row r="459" spans="1:25">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row>
    <row r="460" spans="1:25">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row>
    <row r="461" spans="1:25">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row>
    <row r="462" spans="1:25">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row>
    <row r="463" spans="1:25">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row>
    <row r="464" spans="1:25">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row>
    <row r="465" spans="1:25">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row>
    <row r="466" spans="1:25">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row>
    <row r="467" spans="1:25">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row>
    <row r="468" spans="1:25">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row>
    <row r="469" spans="1:25">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row>
    <row r="470" spans="1:25">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row>
    <row r="471" spans="1:25">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row>
    <row r="472" spans="1:25">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row>
    <row r="473" spans="1:25">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row>
    <row r="474" spans="1:25">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row>
    <row r="475" spans="1:25">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row>
    <row r="476" spans="1:25">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row>
    <row r="477" spans="1:25">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row>
    <row r="478" spans="1:25">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row>
    <row r="479" spans="1:25">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row>
    <row r="480" spans="1:25">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row>
    <row r="481" spans="1:25">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row>
    <row r="482" spans="1:25">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row>
    <row r="483" spans="1:25">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row>
    <row r="484" spans="1:25">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row>
    <row r="485" spans="1:25">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row>
    <row r="486" spans="1:25">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row>
    <row r="487" spans="1:25">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row>
    <row r="488" spans="1:25">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row>
    <row r="489" spans="1:25">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row>
    <row r="490" spans="1:25">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row>
    <row r="491" spans="1:25">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row>
    <row r="492" spans="1:25">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row>
    <row r="493" spans="1:25">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row>
    <row r="494" spans="1:25">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row>
    <row r="495" spans="1:25">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row>
    <row r="496" spans="1:25">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row>
    <row r="497" spans="1:25">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row>
    <row r="498" spans="1:25">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row>
    <row r="499" spans="1:25">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row>
    <row r="500" spans="1:25">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row>
    <row r="501" spans="1:25">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row>
    <row r="502" spans="1:25">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row>
    <row r="503" spans="1:25">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row>
    <row r="504" spans="1:25">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row>
    <row r="505" spans="1:25">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row>
    <row r="506" spans="1:25">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row>
    <row r="507" spans="1:25">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row>
    <row r="508" spans="1:25">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row>
    <row r="509" spans="1:25">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row>
    <row r="510" spans="1:25">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row>
    <row r="511" spans="1:25">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row>
    <row r="512" spans="1:25">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row>
    <row r="513" spans="1:25">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row>
    <row r="514" spans="1:25">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row>
    <row r="515" spans="1:25">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row>
    <row r="516" spans="1:25">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row>
    <row r="517" spans="1:25">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row>
    <row r="518" spans="1:25">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row>
    <row r="519" spans="1:25">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row>
    <row r="520" spans="1:25">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row>
    <row r="521" spans="1:25">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row>
    <row r="522" spans="1:25">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row>
    <row r="523" spans="1:25">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row>
    <row r="524" spans="1:25">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row>
    <row r="525" spans="1:25">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row>
    <row r="526" spans="1:25">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row>
    <row r="527" spans="1:25">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row>
    <row r="528" spans="1:25">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row>
    <row r="529" spans="1:25">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row>
    <row r="530" spans="1:25">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row>
    <row r="531" spans="1:25">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row>
    <row r="532" spans="1:25">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row>
    <row r="533" spans="1:25">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row>
    <row r="534" spans="1:25">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row>
    <row r="535" spans="1:25">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row>
    <row r="536" spans="1:25">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row>
    <row r="537" spans="1:25">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row>
    <row r="538" spans="1:25">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row>
    <row r="539" spans="1:25">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row>
    <row r="540" spans="1:25">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row>
    <row r="541" spans="1:25">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row>
    <row r="542" spans="1:25">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row>
    <row r="543" spans="1:25">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row>
    <row r="544" spans="1:25">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row>
    <row r="545" spans="1:25">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row>
    <row r="546" spans="1:25">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row>
    <row r="547" spans="1:25">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row>
    <row r="548" spans="1:25">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row>
    <row r="549" spans="1:25">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row>
    <row r="550" spans="1:25">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row>
    <row r="551" spans="1:25">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row>
    <row r="552" spans="1:25">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row>
    <row r="553" spans="1:25">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row>
    <row r="554" spans="1:25">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row>
    <row r="555" spans="1:25">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row>
    <row r="556" spans="1:25">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row>
    <row r="557" spans="1:25">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row>
    <row r="558" spans="1:25">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row>
    <row r="559" spans="1:25">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row>
    <row r="560" spans="1:25">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row>
    <row r="561" spans="1:25">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row>
    <row r="562" spans="1:25">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row>
    <row r="563" spans="1:25">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row>
    <row r="564" spans="1:25">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row>
    <row r="565" spans="1:25">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row>
    <row r="566" spans="1:25">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row>
    <row r="567" spans="1:25">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row>
    <row r="568" spans="1:25">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row>
    <row r="569" spans="1:25">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row>
    <row r="570" spans="1:25">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row>
    <row r="571" spans="1:25">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row>
    <row r="572" spans="1:25">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row>
    <row r="573" spans="1:25">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row>
    <row r="574" spans="1:25">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row>
    <row r="575" spans="1:25">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row>
    <row r="576" spans="1:25">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row>
    <row r="577" spans="1:25">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row>
    <row r="578" spans="1:25">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row>
    <row r="579" spans="1:25">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row>
    <row r="580" spans="1:25">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row>
    <row r="581" spans="1:25">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row>
    <row r="582" spans="1:25">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row>
    <row r="583" spans="1:25">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row>
    <row r="584" spans="1:25">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row>
    <row r="585" spans="1:25">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row>
    <row r="586" spans="1:25">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row>
    <row r="587" spans="1:25">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row>
    <row r="588" spans="1:25">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row>
    <row r="589" spans="1:25">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row>
    <row r="590" spans="1:25">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row>
    <row r="591" spans="1:25">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row>
    <row r="592" spans="1:25">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row>
    <row r="593" spans="1:25">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row>
    <row r="594" spans="1:25">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row>
    <row r="595" spans="1:25">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row>
    <row r="596" spans="1:25">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row>
    <row r="597" spans="1:25">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row>
    <row r="598" spans="1:25">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row>
    <row r="599" spans="1:25">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row>
    <row r="600" spans="1:25">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row>
    <row r="601" spans="1:25">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row>
    <row r="602" spans="1:25">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row>
    <row r="603" spans="1:25">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row>
    <row r="604" spans="1:25">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row>
    <row r="605" spans="1:25">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row>
    <row r="606" spans="1:25">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row>
    <row r="607" spans="1:25">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row>
    <row r="608" spans="1:25">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row>
    <row r="609" spans="1:25">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row>
    <row r="610" spans="1:25">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row>
    <row r="611" spans="1:25">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row>
    <row r="612" spans="1:25">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row>
    <row r="613" spans="1:25">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row>
    <row r="614" spans="1:25">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row>
    <row r="615" spans="1:25">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row>
    <row r="616" spans="1:25">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row>
    <row r="617" spans="1:25">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row>
    <row r="618" spans="1:25">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row>
    <row r="619" spans="1:25">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row>
    <row r="620" spans="1:25">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row>
    <row r="621" spans="1:25">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row>
    <row r="622" spans="1:25">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row>
    <row r="623" spans="1:25">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row>
    <row r="624" spans="1:25">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row>
    <row r="625" spans="1:25">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row>
    <row r="626" spans="1:25">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row>
    <row r="627" spans="1:25">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row>
    <row r="628" spans="1:25">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row>
    <row r="629" spans="1:25">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row>
    <row r="630" spans="1:25">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row>
    <row r="631" spans="1:25">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row>
  </sheetData>
  <mergeCells count="1">
    <mergeCell ref="AB4:AG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sheetPr codeName="Sheet13">
    <tabColor rgb="FFFF0000"/>
  </sheetPr>
  <dimension ref="A5:AJ66"/>
  <sheetViews>
    <sheetView zoomScale="90" zoomScaleNormal="90" workbookViewId="0">
      <selection activeCell="J6" sqref="J6"/>
    </sheetView>
  </sheetViews>
  <sheetFormatPr defaultRowHeight="12.75"/>
  <cols>
    <col min="2" max="2" width="53.42578125" customWidth="1"/>
    <col min="5" max="5" width="11.28515625" customWidth="1"/>
    <col min="7" max="7" width="12.5703125" customWidth="1"/>
    <col min="8" max="8" width="32.7109375" customWidth="1"/>
    <col min="9" max="9" width="24.28515625" customWidth="1"/>
    <col min="10" max="10" width="32.7109375" customWidth="1"/>
    <col min="15" max="15" width="9.85546875" style="342" customWidth="1"/>
    <col min="16" max="16" width="10.5703125" customWidth="1"/>
    <col min="17" max="17" width="12.140625" customWidth="1"/>
    <col min="18" max="18" width="12.85546875" customWidth="1"/>
    <col min="19" max="20" width="13.140625" customWidth="1"/>
  </cols>
  <sheetData>
    <row r="5" spans="1:36">
      <c r="B5">
        <f>COLUMN()-1</f>
        <v>1</v>
      </c>
      <c r="C5">
        <f t="shared" ref="C5:AJ5" si="0">COLUMN()-1</f>
        <v>2</v>
      </c>
      <c r="D5">
        <f t="shared" si="0"/>
        <v>3</v>
      </c>
      <c r="E5">
        <f t="shared" si="0"/>
        <v>4</v>
      </c>
      <c r="F5">
        <f t="shared" si="0"/>
        <v>5</v>
      </c>
      <c r="G5">
        <f t="shared" si="0"/>
        <v>6</v>
      </c>
      <c r="H5">
        <f t="shared" si="0"/>
        <v>7</v>
      </c>
      <c r="I5">
        <f t="shared" si="0"/>
        <v>8</v>
      </c>
      <c r="J5">
        <f t="shared" si="0"/>
        <v>9</v>
      </c>
      <c r="K5">
        <f t="shared" si="0"/>
        <v>10</v>
      </c>
      <c r="L5">
        <f t="shared" si="0"/>
        <v>11</v>
      </c>
      <c r="M5">
        <f t="shared" si="0"/>
        <v>12</v>
      </c>
      <c r="N5">
        <f t="shared" si="0"/>
        <v>13</v>
      </c>
      <c r="O5">
        <f t="shared" si="0"/>
        <v>14</v>
      </c>
      <c r="P5">
        <f t="shared" si="0"/>
        <v>15</v>
      </c>
      <c r="Q5">
        <f t="shared" si="0"/>
        <v>16</v>
      </c>
      <c r="R5">
        <f t="shared" si="0"/>
        <v>17</v>
      </c>
      <c r="S5">
        <f t="shared" si="0"/>
        <v>18</v>
      </c>
      <c r="T5">
        <f t="shared" si="0"/>
        <v>19</v>
      </c>
      <c r="U5">
        <f t="shared" si="0"/>
        <v>20</v>
      </c>
      <c r="V5">
        <f t="shared" si="0"/>
        <v>21</v>
      </c>
      <c r="W5">
        <f t="shared" si="0"/>
        <v>22</v>
      </c>
      <c r="X5">
        <f t="shared" si="0"/>
        <v>23</v>
      </c>
      <c r="Y5">
        <f t="shared" si="0"/>
        <v>24</v>
      </c>
      <c r="Z5">
        <f t="shared" si="0"/>
        <v>25</v>
      </c>
      <c r="AA5">
        <f t="shared" si="0"/>
        <v>26</v>
      </c>
      <c r="AB5">
        <f t="shared" si="0"/>
        <v>27</v>
      </c>
      <c r="AC5">
        <f t="shared" si="0"/>
        <v>28</v>
      </c>
      <c r="AD5">
        <f t="shared" si="0"/>
        <v>29</v>
      </c>
      <c r="AE5">
        <f t="shared" si="0"/>
        <v>30</v>
      </c>
      <c r="AF5">
        <f t="shared" si="0"/>
        <v>31</v>
      </c>
      <c r="AG5">
        <f t="shared" si="0"/>
        <v>32</v>
      </c>
      <c r="AH5">
        <f t="shared" si="0"/>
        <v>33</v>
      </c>
      <c r="AI5">
        <f t="shared" si="0"/>
        <v>34</v>
      </c>
      <c r="AJ5">
        <f t="shared" si="0"/>
        <v>35</v>
      </c>
    </row>
    <row r="7" spans="1:36">
      <c r="A7" s="83" t="s">
        <v>620</v>
      </c>
      <c r="S7" s="386"/>
      <c r="T7" s="386"/>
    </row>
    <row r="8" spans="1:36">
      <c r="S8" s="386" t="s">
        <v>379</v>
      </c>
      <c r="T8" s="386" t="s">
        <v>379</v>
      </c>
    </row>
    <row r="9" spans="1:36" ht="64.5">
      <c r="B9" s="327" t="s">
        <v>542</v>
      </c>
      <c r="C9" s="327" t="s">
        <v>424</v>
      </c>
      <c r="D9" s="327" t="s">
        <v>425</v>
      </c>
      <c r="E9" s="327" t="s">
        <v>426</v>
      </c>
      <c r="F9" s="327" t="s">
        <v>381</v>
      </c>
      <c r="G9" s="327" t="s">
        <v>380</v>
      </c>
      <c r="H9" s="328" t="s">
        <v>400</v>
      </c>
      <c r="I9" s="328" t="s">
        <v>427</v>
      </c>
      <c r="J9" s="328" t="s">
        <v>428</v>
      </c>
      <c r="K9" s="328" t="s">
        <v>429</v>
      </c>
      <c r="L9" s="328" t="s">
        <v>430</v>
      </c>
      <c r="M9" s="328" t="s">
        <v>431</v>
      </c>
      <c r="N9" s="328" t="s">
        <v>586</v>
      </c>
      <c r="O9" s="329" t="s">
        <v>432</v>
      </c>
      <c r="P9" s="328" t="s">
        <v>433</v>
      </c>
      <c r="Q9" s="328" t="s">
        <v>434</v>
      </c>
      <c r="R9" s="328" t="s">
        <v>435</v>
      </c>
      <c r="S9" s="328" t="s">
        <v>537</v>
      </c>
      <c r="T9" s="328" t="s">
        <v>538</v>
      </c>
    </row>
    <row r="10" spans="1:36">
      <c r="B10" s="308" t="s">
        <v>543</v>
      </c>
      <c r="C10" s="308">
        <v>1</v>
      </c>
      <c r="D10" s="330" t="s">
        <v>416</v>
      </c>
      <c r="E10" s="330" t="s">
        <v>436</v>
      </c>
      <c r="F10" s="308" t="s">
        <v>382</v>
      </c>
      <c r="G10" s="308" t="s">
        <v>388</v>
      </c>
      <c r="H10" s="331" t="s">
        <v>391</v>
      </c>
      <c r="I10" s="331" t="s">
        <v>437</v>
      </c>
      <c r="J10" s="331" t="s">
        <v>438</v>
      </c>
      <c r="K10" s="308"/>
      <c r="L10" s="332">
        <f>VLOOKUP(J10,'DOE2014 Sales Pen'!$AA$6:$AG$40,7, FALSE)</f>
        <v>0.06</v>
      </c>
      <c r="M10" s="308">
        <f t="shared" ref="M10:M51" si="1">IF(D10="New",1,MAX(Q10:R10))</f>
        <v>1</v>
      </c>
      <c r="N10" s="308"/>
      <c r="O10" s="333"/>
      <c r="P10" s="308">
        <v>1</v>
      </c>
      <c r="Q10" s="308"/>
      <c r="R10" s="308"/>
      <c r="S10" s="387">
        <f>INDEX(list_LPDBaseNew,MATCH(Applic!S$8,LPDNew!$R$96:$R$115,FALSE),MATCH($H10,LPDNew!$R$96:$AA$96,FALSE))</f>
        <v>509.94094126691846</v>
      </c>
      <c r="T10" s="387">
        <f>INDEX(list_LPDBaseExist,MATCH(Applic!T$8,LPDNew!$R$96:$R$115,FALSE),MATCH($H10,LPDNew!$R$96:$AA$96,FALSE))</f>
        <v>563.6742672009093</v>
      </c>
      <c r="U10" s="326"/>
      <c r="V10" s="326"/>
      <c r="W10" s="326"/>
      <c r="X10" s="326"/>
      <c r="Y10" s="326"/>
    </row>
    <row r="11" spans="1:36">
      <c r="B11" s="308" t="s">
        <v>544</v>
      </c>
      <c r="C11" s="308">
        <v>2</v>
      </c>
      <c r="D11" s="330" t="s">
        <v>416</v>
      </c>
      <c r="E11" s="330" t="s">
        <v>436</v>
      </c>
      <c r="F11" s="308" t="s">
        <v>383</v>
      </c>
      <c r="G11" s="308" t="s">
        <v>41</v>
      </c>
      <c r="H11" s="331" t="s">
        <v>392</v>
      </c>
      <c r="I11" s="331" t="s">
        <v>437</v>
      </c>
      <c r="J11" s="331" t="s">
        <v>439</v>
      </c>
      <c r="K11" s="308"/>
      <c r="L11" s="332">
        <f>VLOOKUP(J11,'DOE2014 Sales Pen'!$AA$6:$AG$40,7, FALSE)</f>
        <v>0.02</v>
      </c>
      <c r="M11" s="308">
        <f t="shared" si="1"/>
        <v>1</v>
      </c>
      <c r="N11" s="308"/>
      <c r="O11" s="333"/>
      <c r="P11" s="308">
        <v>1</v>
      </c>
      <c r="Q11" s="308"/>
      <c r="R11" s="308"/>
      <c r="S11" s="387">
        <f>INDEX(list_LPDBaseNew,MATCH(Applic!S$8,LPDNew!$R$96:$R$115,FALSE),MATCH($H11,LPDNew!$R$96:$AA$96,FALSE))</f>
        <v>51.859071180094055</v>
      </c>
      <c r="T11" s="387">
        <f>INDEX(list_LPDBaseExist,MATCH(Applic!T$8,LPDNew!$R$96:$R$115,FALSE),MATCH($H11,LPDNew!$R$96:$AA$96,FALSE))</f>
        <v>35.263961113008648</v>
      </c>
      <c r="U11" s="326"/>
      <c r="V11" s="326"/>
      <c r="W11" s="326"/>
      <c r="X11" s="326"/>
      <c r="Y11" s="326"/>
    </row>
    <row r="12" spans="1:36">
      <c r="B12" s="308" t="s">
        <v>545</v>
      </c>
      <c r="C12" s="308">
        <v>3</v>
      </c>
      <c r="D12" s="330" t="s">
        <v>416</v>
      </c>
      <c r="E12" s="330" t="s">
        <v>436</v>
      </c>
      <c r="F12" s="308" t="s">
        <v>383</v>
      </c>
      <c r="G12" s="308" t="s">
        <v>389</v>
      </c>
      <c r="H12" s="331" t="s">
        <v>393</v>
      </c>
      <c r="I12" s="331" t="s">
        <v>437</v>
      </c>
      <c r="J12" s="331" t="s">
        <v>439</v>
      </c>
      <c r="K12" s="308"/>
      <c r="L12" s="332">
        <f>VLOOKUP(J12,'DOE2014 Sales Pen'!$AA$6:$AG$40,7, FALSE)</f>
        <v>0.02</v>
      </c>
      <c r="M12" s="308">
        <f t="shared" si="1"/>
        <v>1</v>
      </c>
      <c r="N12" s="308"/>
      <c r="O12" s="333"/>
      <c r="P12" s="308">
        <v>1</v>
      </c>
      <c r="Q12" s="308"/>
      <c r="R12" s="308"/>
      <c r="S12" s="387">
        <f>INDEX(list_LPDBaseNew,MATCH(Applic!S$8,LPDNew!$R$96:$R$115,FALSE),MATCH($H12,LPDNew!$R$96:$AA$96,FALSE))</f>
        <v>28.831023451320508</v>
      </c>
      <c r="T12" s="387">
        <f>INDEX(list_LPDBaseExist,MATCH(Applic!T$8,LPDNew!$R$96:$R$115,FALSE),MATCH($H12,LPDNew!$R$96:$AA$96,FALSE))</f>
        <v>22.025375679247833</v>
      </c>
      <c r="U12" s="326"/>
      <c r="V12" s="326"/>
      <c r="W12" s="326"/>
      <c r="X12" s="326"/>
      <c r="Y12" s="326"/>
    </row>
    <row r="13" spans="1:36">
      <c r="B13" s="308" t="s">
        <v>546</v>
      </c>
      <c r="C13" s="308">
        <v>4</v>
      </c>
      <c r="D13" s="330" t="s">
        <v>416</v>
      </c>
      <c r="E13" s="330" t="s">
        <v>436</v>
      </c>
      <c r="F13" s="308" t="s">
        <v>385</v>
      </c>
      <c r="G13" s="308" t="s">
        <v>41</v>
      </c>
      <c r="H13" s="331" t="s">
        <v>394</v>
      </c>
      <c r="I13" s="331" t="s">
        <v>437</v>
      </c>
      <c r="J13" s="331" t="s">
        <v>440</v>
      </c>
      <c r="K13" s="308"/>
      <c r="L13" s="332">
        <f>VLOOKUP(J13,'DOE2014 Sales Pen'!$AA$6:$AG$40,7, FALSE)</f>
        <v>0.05</v>
      </c>
      <c r="M13" s="308">
        <f t="shared" si="1"/>
        <v>1</v>
      </c>
      <c r="N13" s="308"/>
      <c r="O13" s="333"/>
      <c r="P13" s="308">
        <v>1</v>
      </c>
      <c r="Q13" s="308"/>
      <c r="R13" s="308"/>
      <c r="S13" s="387">
        <f>INDEX(list_LPDBaseNew,MATCH(Applic!S$8,LPDNew!$R$96:$R$115,FALSE),MATCH($H13,LPDNew!$R$96:$AA$96,FALSE))</f>
        <v>51.859071180094055</v>
      </c>
      <c r="T13" s="387">
        <f>INDEX(list_LPDBaseExist,MATCH(Applic!T$8,LPDNew!$R$96:$R$115,FALSE),MATCH($H13,LPDNew!$R$96:$AA$96,FALSE))</f>
        <v>35.263961113008648</v>
      </c>
      <c r="U13" s="326"/>
      <c r="V13" s="326"/>
      <c r="W13" s="326"/>
      <c r="X13" s="326"/>
      <c r="Y13" s="326"/>
    </row>
    <row r="14" spans="1:36">
      <c r="B14" s="308" t="s">
        <v>547</v>
      </c>
      <c r="C14" s="308">
        <v>5</v>
      </c>
      <c r="D14" s="330" t="s">
        <v>416</v>
      </c>
      <c r="E14" s="330" t="s">
        <v>436</v>
      </c>
      <c r="F14" s="308" t="s">
        <v>385</v>
      </c>
      <c r="G14" s="308" t="s">
        <v>389</v>
      </c>
      <c r="H14" s="331" t="s">
        <v>395</v>
      </c>
      <c r="I14" s="331" t="s">
        <v>437</v>
      </c>
      <c r="J14" s="331" t="s">
        <v>440</v>
      </c>
      <c r="K14" s="308"/>
      <c r="L14" s="332">
        <f>VLOOKUP(J14,'DOE2014 Sales Pen'!$AA$6:$AG$40,7, FALSE)</f>
        <v>0.05</v>
      </c>
      <c r="M14" s="308">
        <f t="shared" si="1"/>
        <v>1</v>
      </c>
      <c r="N14" s="308"/>
      <c r="O14" s="333"/>
      <c r="P14" s="308">
        <v>1</v>
      </c>
      <c r="Q14" s="308"/>
      <c r="R14" s="308"/>
      <c r="S14" s="387">
        <f>INDEX(list_LPDBaseNew,MATCH(Applic!S$8,LPDNew!$R$96:$R$115,FALSE),MATCH($H14,LPDNew!$R$96:$AA$96,FALSE))</f>
        <v>14.011664379968339</v>
      </c>
      <c r="T14" s="387">
        <f>INDEX(list_LPDBaseExist,MATCH(Applic!T$8,LPDNew!$R$96:$R$115,FALSE),MATCH($H14,LPDNew!$R$96:$AA$96,FALSE))</f>
        <v>20.664445597910895</v>
      </c>
      <c r="U14" s="326"/>
      <c r="V14" s="326"/>
      <c r="W14" s="326"/>
      <c r="X14" s="326"/>
      <c r="Y14" s="326"/>
    </row>
    <row r="15" spans="1:36">
      <c r="B15" s="308" t="s">
        <v>548</v>
      </c>
      <c r="C15" s="308">
        <v>6</v>
      </c>
      <c r="D15" s="330" t="s">
        <v>416</v>
      </c>
      <c r="E15" s="330" t="s">
        <v>436</v>
      </c>
      <c r="F15" s="308" t="s">
        <v>386</v>
      </c>
      <c r="G15" s="308" t="s">
        <v>33</v>
      </c>
      <c r="H15" s="331" t="s">
        <v>397</v>
      </c>
      <c r="I15" s="331" t="s">
        <v>437</v>
      </c>
      <c r="J15" s="331" t="s">
        <v>441</v>
      </c>
      <c r="K15" s="308"/>
      <c r="L15" s="332">
        <f>VLOOKUP(J15,'DOE2014 Sales Pen'!$AA$6:$AG$40,7, FALSE)</f>
        <v>0.06</v>
      </c>
      <c r="M15" s="308">
        <f t="shared" si="1"/>
        <v>1</v>
      </c>
      <c r="N15" s="308"/>
      <c r="O15" s="333" t="s">
        <v>442</v>
      </c>
      <c r="P15" s="332">
        <v>0.8</v>
      </c>
      <c r="Q15" s="308"/>
      <c r="R15" s="308"/>
      <c r="S15" s="387">
        <f>INDEX(list_LPDBaseNew,MATCH(Applic!S$8,LPDNew!$R$96:$R$115,FALSE),MATCH($H15,LPDNew!$R$96:$AA$96,FALSE))</f>
        <v>39.021238827225254</v>
      </c>
      <c r="T15" s="387">
        <f>INDEX(list_LPDBaseExist,MATCH(Applic!T$8,LPDNew!$R$96:$R$115,FALSE),MATCH($H15,LPDNew!$R$96:$AA$96,FALSE))</f>
        <v>38.157882261154626</v>
      </c>
      <c r="U15" s="326"/>
      <c r="V15" s="326"/>
      <c r="W15" s="326"/>
      <c r="X15" s="326"/>
      <c r="Y15" s="326"/>
    </row>
    <row r="16" spans="1:36">
      <c r="B16" s="308" t="s">
        <v>549</v>
      </c>
      <c r="C16" s="308">
        <v>7</v>
      </c>
      <c r="D16" s="330" t="s">
        <v>416</v>
      </c>
      <c r="E16" s="330" t="s">
        <v>436</v>
      </c>
      <c r="F16" s="308" t="s">
        <v>386</v>
      </c>
      <c r="G16" s="308" t="s">
        <v>33</v>
      </c>
      <c r="H16" s="331" t="s">
        <v>397</v>
      </c>
      <c r="I16" s="331" t="s">
        <v>388</v>
      </c>
      <c r="J16" s="331" t="s">
        <v>396</v>
      </c>
      <c r="K16" s="308"/>
      <c r="L16" s="332">
        <f>VLOOKUP(J16,'DOE2014 Sales Pen'!$AA$6:$AG$40,7, FALSE)</f>
        <v>0.15</v>
      </c>
      <c r="M16" s="308">
        <f t="shared" si="1"/>
        <v>1</v>
      </c>
      <c r="N16" s="308"/>
      <c r="O16" s="333" t="s">
        <v>442</v>
      </c>
      <c r="P16" s="332">
        <v>0.2</v>
      </c>
      <c r="Q16" s="308"/>
      <c r="R16" s="308"/>
      <c r="S16" s="387">
        <f>INDEX(list_LPDBaseNew,MATCH(Applic!S$8,LPDNew!$R$96:$R$115,FALSE),MATCH($H16,LPDNew!$R$96:$AA$96,FALSE))</f>
        <v>39.021238827225254</v>
      </c>
      <c r="T16" s="387">
        <f>INDEX(list_LPDBaseExist,MATCH(Applic!T$8,LPDNew!$R$96:$R$115,FALSE),MATCH($H16,LPDNew!$R$96:$AA$96,FALSE))</f>
        <v>38.157882261154626</v>
      </c>
      <c r="U16" s="326"/>
      <c r="V16" s="326"/>
      <c r="W16" s="326"/>
      <c r="X16" s="326"/>
      <c r="Y16" s="326"/>
    </row>
    <row r="17" spans="2:25">
      <c r="B17" s="308" t="s">
        <v>550</v>
      </c>
      <c r="C17" s="308">
        <v>8</v>
      </c>
      <c r="D17" s="330" t="s">
        <v>416</v>
      </c>
      <c r="E17" s="330" t="s">
        <v>436</v>
      </c>
      <c r="F17" s="308" t="s">
        <v>386</v>
      </c>
      <c r="G17" s="308" t="s">
        <v>388</v>
      </c>
      <c r="H17" s="331" t="s">
        <v>396</v>
      </c>
      <c r="I17" s="331" t="s">
        <v>437</v>
      </c>
      <c r="J17" s="331" t="s">
        <v>441</v>
      </c>
      <c r="K17" s="308"/>
      <c r="L17" s="332">
        <f>VLOOKUP(J17,'DOE2014 Sales Pen'!$AA$6:$AG$40,7, FALSE)</f>
        <v>0.06</v>
      </c>
      <c r="M17" s="308">
        <f t="shared" si="1"/>
        <v>1</v>
      </c>
      <c r="N17" s="308"/>
      <c r="O17" s="333"/>
      <c r="P17" s="308">
        <v>1</v>
      </c>
      <c r="Q17" s="308"/>
      <c r="R17" s="308"/>
      <c r="S17" s="387">
        <f>INDEX(list_LPDBaseNew,MATCH(Applic!S$8,LPDNew!$R$96:$R$115,FALSE),MATCH($H17,LPDNew!$R$96:$AA$96,FALSE))</f>
        <v>83.132473104455016</v>
      </c>
      <c r="T17" s="387">
        <f>INDEX(list_LPDBaseExist,MATCH(Applic!T$8,LPDNew!$R$96:$R$115,FALSE),MATCH($H17,LPDNew!$R$96:$AA$96,FALSE))</f>
        <v>59.754842545690153</v>
      </c>
      <c r="U17" s="326"/>
      <c r="V17" s="326"/>
      <c r="W17" s="326"/>
      <c r="X17" s="326"/>
      <c r="Y17" s="326"/>
    </row>
    <row r="18" spans="2:25">
      <c r="B18" s="334" t="s">
        <v>551</v>
      </c>
      <c r="C18" s="334">
        <v>9</v>
      </c>
      <c r="D18" s="335" t="s">
        <v>443</v>
      </c>
      <c r="E18" s="335" t="s">
        <v>436</v>
      </c>
      <c r="F18" s="334" t="s">
        <v>382</v>
      </c>
      <c r="G18" s="334" t="s">
        <v>388</v>
      </c>
      <c r="H18" s="336" t="s">
        <v>391</v>
      </c>
      <c r="I18" s="336" t="s">
        <v>437</v>
      </c>
      <c r="J18" s="336" t="s">
        <v>438</v>
      </c>
      <c r="K18" s="334"/>
      <c r="L18" s="337">
        <f>VLOOKUP(J18,'DOE2014 Sales Pen'!$AA$6:$AG$40,7, FALSE)</f>
        <v>0.06</v>
      </c>
      <c r="M18" s="338">
        <f t="shared" si="1"/>
        <v>0.8</v>
      </c>
      <c r="N18" s="338">
        <v>0.05</v>
      </c>
      <c r="O18" s="339" t="s">
        <v>442</v>
      </c>
      <c r="P18" s="337">
        <v>0.3</v>
      </c>
      <c r="Q18" s="338">
        <v>0.8</v>
      </c>
      <c r="R18" s="338"/>
      <c r="S18" s="388">
        <f>INDEX(list_LPDBaseNew,MATCH(Applic!S$8,LPDNew!$R$96:$R$115,FALSE),MATCH($H18,LPDNew!$R$96:$AA$96,FALSE))</f>
        <v>509.94094126691846</v>
      </c>
      <c r="T18" s="388">
        <f>INDEX(list_LPDBaseExist,MATCH(Applic!T$8,LPDNew!$R$96:$R$115,FALSE),MATCH($H18,LPDNew!$R$96:$AA$96,FALSE))</f>
        <v>563.6742672009093</v>
      </c>
      <c r="U18" s="326"/>
      <c r="V18" s="326"/>
      <c r="W18" s="326"/>
      <c r="X18" s="326"/>
      <c r="Y18" s="326"/>
    </row>
    <row r="19" spans="2:25">
      <c r="B19" s="334" t="s">
        <v>552</v>
      </c>
      <c r="C19" s="334">
        <v>10</v>
      </c>
      <c r="D19" s="335" t="s">
        <v>443</v>
      </c>
      <c r="E19" s="335" t="s">
        <v>436</v>
      </c>
      <c r="F19" s="334" t="s">
        <v>382</v>
      </c>
      <c r="G19" s="334" t="s">
        <v>388</v>
      </c>
      <c r="H19" s="336" t="s">
        <v>391</v>
      </c>
      <c r="I19" s="336" t="s">
        <v>444</v>
      </c>
      <c r="J19" s="336" t="s">
        <v>438</v>
      </c>
      <c r="K19" s="334" t="s">
        <v>429</v>
      </c>
      <c r="L19" s="337">
        <f>VLOOKUP(J19,'DOE2014 Sales Pen'!$AA$6:$AG$40,7, FALSE)</f>
        <v>0.06</v>
      </c>
      <c r="M19" s="337">
        <f t="shared" si="1"/>
        <v>0.8</v>
      </c>
      <c r="N19" s="338">
        <v>0.05</v>
      </c>
      <c r="O19" s="339" t="s">
        <v>442</v>
      </c>
      <c r="P19" s="337">
        <v>0.15</v>
      </c>
      <c r="Q19" s="338">
        <v>0.8</v>
      </c>
      <c r="R19" s="338"/>
      <c r="S19" s="388">
        <f>INDEX(list_LPDBaseNew,MATCH(Applic!S$8,LPDNew!$R$96:$R$115,FALSE),MATCH($H19,LPDNew!$R$96:$AA$96,FALSE))</f>
        <v>509.94094126691846</v>
      </c>
      <c r="T19" s="388">
        <f>INDEX(list_LPDBaseExist,MATCH(Applic!T$8,LPDNew!$R$96:$R$115,FALSE),MATCH($H19,LPDNew!$R$96:$AA$96,FALSE))</f>
        <v>563.6742672009093</v>
      </c>
      <c r="U19" s="326"/>
      <c r="V19" s="326"/>
      <c r="W19" s="326"/>
      <c r="X19" s="326"/>
      <c r="Y19" s="326"/>
    </row>
    <row r="20" spans="2:25">
      <c r="B20" s="334" t="s">
        <v>553</v>
      </c>
      <c r="C20" s="334">
        <v>11</v>
      </c>
      <c r="D20" s="335" t="s">
        <v>443</v>
      </c>
      <c r="E20" s="335" t="s">
        <v>436</v>
      </c>
      <c r="F20" s="334" t="s">
        <v>382</v>
      </c>
      <c r="G20" s="334" t="s">
        <v>388</v>
      </c>
      <c r="H20" s="336" t="s">
        <v>391</v>
      </c>
      <c r="I20" s="336" t="s">
        <v>445</v>
      </c>
      <c r="J20" s="336" t="s">
        <v>391</v>
      </c>
      <c r="K20" s="334" t="s">
        <v>429</v>
      </c>
      <c r="L20" s="337">
        <f>VLOOKUP(J20,'DOE2014 Sales Pen'!$AA$6:$AG$40,7, FALSE)</f>
        <v>0.15</v>
      </c>
      <c r="M20" s="337">
        <f t="shared" si="1"/>
        <v>0.8</v>
      </c>
      <c r="N20" s="338">
        <v>0.05</v>
      </c>
      <c r="O20" s="339" t="s">
        <v>442</v>
      </c>
      <c r="P20" s="337">
        <v>0.1</v>
      </c>
      <c r="Q20" s="338">
        <v>0.8</v>
      </c>
      <c r="R20" s="338"/>
      <c r="S20" s="388">
        <f>INDEX(list_LPDBaseNew,MATCH(Applic!S$8,LPDNew!$R$96:$R$115,FALSE),MATCH($H20,LPDNew!$R$96:$AA$96,FALSE))</f>
        <v>509.94094126691846</v>
      </c>
      <c r="T20" s="388">
        <f>INDEX(list_LPDBaseExist,MATCH(Applic!T$8,LPDNew!$R$96:$R$115,FALSE),MATCH($H20,LPDNew!$R$96:$AA$96,FALSE))</f>
        <v>563.6742672009093</v>
      </c>
      <c r="U20" s="326"/>
      <c r="V20" s="326"/>
      <c r="W20" s="326"/>
      <c r="X20" s="326"/>
      <c r="Y20" s="326"/>
    </row>
    <row r="21" spans="2:25">
      <c r="B21" s="334" t="s">
        <v>554</v>
      </c>
      <c r="C21" s="334">
        <v>12</v>
      </c>
      <c r="D21" s="335" t="s">
        <v>443</v>
      </c>
      <c r="E21" s="335" t="s">
        <v>436</v>
      </c>
      <c r="F21" s="334" t="s">
        <v>382</v>
      </c>
      <c r="G21" s="334" t="s">
        <v>388</v>
      </c>
      <c r="H21" s="336" t="s">
        <v>391</v>
      </c>
      <c r="I21" s="336" t="s">
        <v>446</v>
      </c>
      <c r="J21" s="336" t="s">
        <v>447</v>
      </c>
      <c r="K21" s="334"/>
      <c r="L21" s="337">
        <f>VLOOKUP(J21,'DOE2014 Sales Pen'!$AA$6:$AG$40,7, FALSE)</f>
        <v>0.06</v>
      </c>
      <c r="M21" s="337">
        <f t="shared" si="1"/>
        <v>0.8</v>
      </c>
      <c r="N21" s="338">
        <v>0.05</v>
      </c>
      <c r="O21" s="339" t="s">
        <v>442</v>
      </c>
      <c r="P21" s="337">
        <v>0.3</v>
      </c>
      <c r="Q21" s="338">
        <v>0.8</v>
      </c>
      <c r="R21" s="338"/>
      <c r="S21" s="388">
        <f>INDEX(list_LPDBaseNew,MATCH(Applic!S$8,LPDNew!$R$96:$R$115,FALSE),MATCH($H21,LPDNew!$R$96:$AA$96,FALSE))</f>
        <v>509.94094126691846</v>
      </c>
      <c r="T21" s="388">
        <f>INDEX(list_LPDBaseExist,MATCH(Applic!T$8,LPDNew!$R$96:$R$115,FALSE),MATCH($H21,LPDNew!$R$96:$AA$96,FALSE))</f>
        <v>563.6742672009093</v>
      </c>
      <c r="U21" s="326"/>
      <c r="V21" s="326"/>
      <c r="W21" s="326"/>
      <c r="X21" s="326"/>
      <c r="Y21" s="326"/>
    </row>
    <row r="22" spans="2:25">
      <c r="B22" s="334" t="s">
        <v>555</v>
      </c>
      <c r="C22" s="334">
        <v>13</v>
      </c>
      <c r="D22" s="335" t="s">
        <v>443</v>
      </c>
      <c r="E22" s="335" t="s">
        <v>436</v>
      </c>
      <c r="F22" s="334" t="s">
        <v>382</v>
      </c>
      <c r="G22" s="334" t="s">
        <v>388</v>
      </c>
      <c r="H22" s="336" t="s">
        <v>391</v>
      </c>
      <c r="I22" s="336" t="s">
        <v>448</v>
      </c>
      <c r="J22" s="336" t="s">
        <v>447</v>
      </c>
      <c r="K22" s="334" t="s">
        <v>429</v>
      </c>
      <c r="L22" s="337">
        <f>VLOOKUP(J22,'DOE2014 Sales Pen'!$AA$6:$AG$40,7, FALSE)</f>
        <v>0.06</v>
      </c>
      <c r="M22" s="337">
        <f t="shared" si="1"/>
        <v>0.8</v>
      </c>
      <c r="N22" s="338">
        <v>0.05</v>
      </c>
      <c r="O22" s="339" t="s">
        <v>442</v>
      </c>
      <c r="P22" s="337">
        <v>0.15</v>
      </c>
      <c r="Q22" s="338">
        <v>0.8</v>
      </c>
      <c r="R22" s="338"/>
      <c r="S22" s="388">
        <f>INDEX(list_LPDBaseNew,MATCH(Applic!S$8,LPDNew!$R$96:$R$115,FALSE),MATCH($H22,LPDNew!$R$96:$AA$96,FALSE))</f>
        <v>509.94094126691846</v>
      </c>
      <c r="T22" s="388">
        <f>INDEX(list_LPDBaseExist,MATCH(Applic!T$8,LPDNew!$R$96:$R$115,FALSE),MATCH($H22,LPDNew!$R$96:$AA$96,FALSE))</f>
        <v>563.6742672009093</v>
      </c>
      <c r="U22" s="326"/>
      <c r="V22" s="326"/>
      <c r="W22" s="326"/>
      <c r="X22" s="326"/>
      <c r="Y22" s="326"/>
    </row>
    <row r="23" spans="2:25">
      <c r="B23" s="334" t="s">
        <v>556</v>
      </c>
      <c r="C23" s="334">
        <v>14</v>
      </c>
      <c r="D23" s="335" t="s">
        <v>443</v>
      </c>
      <c r="E23" s="335" t="s">
        <v>436</v>
      </c>
      <c r="F23" s="334" t="s">
        <v>383</v>
      </c>
      <c r="G23" s="334" t="s">
        <v>41</v>
      </c>
      <c r="H23" s="336" t="s">
        <v>392</v>
      </c>
      <c r="I23" s="336" t="s">
        <v>437</v>
      </c>
      <c r="J23" s="336" t="s">
        <v>439</v>
      </c>
      <c r="K23" s="334"/>
      <c r="L23" s="337">
        <f>VLOOKUP(J23,'DOE2014 Sales Pen'!$AA$6:$AG$40,7, FALSE)</f>
        <v>0.02</v>
      </c>
      <c r="M23" s="337">
        <f t="shared" si="1"/>
        <v>0.8</v>
      </c>
      <c r="N23" s="338">
        <v>0.05</v>
      </c>
      <c r="O23" s="339"/>
      <c r="P23" s="334">
        <v>1</v>
      </c>
      <c r="Q23" s="338">
        <v>0.8</v>
      </c>
      <c r="R23" s="334"/>
      <c r="S23" s="388">
        <f>INDEX(list_LPDBaseNew,MATCH(Applic!S$8,LPDNew!$R$96:$R$115,FALSE),MATCH($H23,LPDNew!$R$96:$AA$96,FALSE))</f>
        <v>51.859071180094055</v>
      </c>
      <c r="T23" s="388">
        <f>INDEX(list_LPDBaseExist,MATCH(Applic!T$8,LPDNew!$R$96:$R$115,FALSE),MATCH($H23,LPDNew!$R$96:$AA$96,FALSE))</f>
        <v>35.263961113008648</v>
      </c>
      <c r="U23" s="326"/>
      <c r="V23" s="326"/>
      <c r="W23" s="326"/>
      <c r="X23" s="326"/>
      <c r="Y23" s="326"/>
    </row>
    <row r="24" spans="2:25">
      <c r="B24" s="334" t="s">
        <v>557</v>
      </c>
      <c r="C24" s="334">
        <v>15</v>
      </c>
      <c r="D24" s="335" t="s">
        <v>443</v>
      </c>
      <c r="E24" s="335" t="s">
        <v>436</v>
      </c>
      <c r="F24" s="334" t="s">
        <v>383</v>
      </c>
      <c r="G24" s="334" t="s">
        <v>389</v>
      </c>
      <c r="H24" s="336" t="s">
        <v>393</v>
      </c>
      <c r="I24" s="336" t="s">
        <v>437</v>
      </c>
      <c r="J24" s="336" t="s">
        <v>439</v>
      </c>
      <c r="K24" s="334"/>
      <c r="L24" s="337">
        <f>VLOOKUP(J24,'DOE2014 Sales Pen'!$AA$6:$AG$40,7, FALSE)</f>
        <v>0.02</v>
      </c>
      <c r="M24" s="337">
        <f t="shared" si="1"/>
        <v>0.8</v>
      </c>
      <c r="N24" s="338">
        <v>0.05</v>
      </c>
      <c r="O24" s="339"/>
      <c r="P24" s="334">
        <v>1</v>
      </c>
      <c r="Q24" s="338">
        <v>0.8</v>
      </c>
      <c r="R24" s="334"/>
      <c r="S24" s="388">
        <f>INDEX(list_LPDBaseNew,MATCH(Applic!S$8,LPDNew!$R$96:$R$115,FALSE),MATCH($H24,LPDNew!$R$96:$AA$96,FALSE))</f>
        <v>28.831023451320508</v>
      </c>
      <c r="T24" s="388">
        <f>INDEX(list_LPDBaseExist,MATCH(Applic!T$8,LPDNew!$R$96:$R$115,FALSE),MATCH($H24,LPDNew!$R$96:$AA$96,FALSE))</f>
        <v>22.025375679247833</v>
      </c>
      <c r="U24" s="326"/>
      <c r="V24" s="326"/>
      <c r="W24" s="326"/>
      <c r="X24" s="326"/>
      <c r="Y24" s="326"/>
    </row>
    <row r="25" spans="2:25">
      <c r="B25" s="334" t="s">
        <v>558</v>
      </c>
      <c r="C25" s="334">
        <v>16</v>
      </c>
      <c r="D25" s="335" t="s">
        <v>443</v>
      </c>
      <c r="E25" s="335" t="s">
        <v>436</v>
      </c>
      <c r="F25" s="334" t="s">
        <v>385</v>
      </c>
      <c r="G25" s="334" t="s">
        <v>41</v>
      </c>
      <c r="H25" s="336" t="s">
        <v>394</v>
      </c>
      <c r="I25" s="336" t="s">
        <v>437</v>
      </c>
      <c r="J25" s="336" t="s">
        <v>440</v>
      </c>
      <c r="K25" s="334"/>
      <c r="L25" s="337">
        <f>VLOOKUP(J25,'DOE2014 Sales Pen'!$AA$6:$AG$40,7, FALSE)</f>
        <v>0.05</v>
      </c>
      <c r="M25" s="337">
        <f t="shared" si="1"/>
        <v>0.2</v>
      </c>
      <c r="N25" s="338">
        <v>0.05</v>
      </c>
      <c r="O25" s="339"/>
      <c r="P25" s="334">
        <v>1</v>
      </c>
      <c r="Q25" s="338">
        <v>0.2</v>
      </c>
      <c r="R25" s="334"/>
      <c r="S25" s="388">
        <f>INDEX(list_LPDBaseNew,MATCH(Applic!S$8,LPDNew!$R$96:$R$115,FALSE),MATCH($H25,LPDNew!$R$96:$AA$96,FALSE))</f>
        <v>51.859071180094055</v>
      </c>
      <c r="T25" s="388">
        <f>INDEX(list_LPDBaseExist,MATCH(Applic!T$8,LPDNew!$R$96:$R$115,FALSE),MATCH($H25,LPDNew!$R$96:$AA$96,FALSE))</f>
        <v>35.263961113008648</v>
      </c>
      <c r="U25" s="326"/>
      <c r="V25" s="326"/>
      <c r="W25" s="326"/>
      <c r="X25" s="326"/>
      <c r="Y25" s="326"/>
    </row>
    <row r="26" spans="2:25">
      <c r="B26" s="334" t="s">
        <v>559</v>
      </c>
      <c r="C26" s="334">
        <v>17</v>
      </c>
      <c r="D26" s="335" t="s">
        <v>443</v>
      </c>
      <c r="E26" s="335" t="s">
        <v>436</v>
      </c>
      <c r="F26" s="334" t="s">
        <v>385</v>
      </c>
      <c r="G26" s="334" t="s">
        <v>389</v>
      </c>
      <c r="H26" s="336" t="s">
        <v>395</v>
      </c>
      <c r="I26" s="336" t="s">
        <v>437</v>
      </c>
      <c r="J26" s="336" t="s">
        <v>440</v>
      </c>
      <c r="K26" s="334"/>
      <c r="L26" s="337">
        <f>VLOOKUP(J26,'DOE2014 Sales Pen'!$AA$6:$AG$40,7, FALSE)</f>
        <v>0.05</v>
      </c>
      <c r="M26" s="337">
        <f t="shared" si="1"/>
        <v>0.2</v>
      </c>
      <c r="N26" s="338">
        <v>0.05</v>
      </c>
      <c r="O26" s="339"/>
      <c r="P26" s="334">
        <v>1</v>
      </c>
      <c r="Q26" s="338">
        <v>0.2</v>
      </c>
      <c r="R26" s="334"/>
      <c r="S26" s="388">
        <f>INDEX(list_LPDBaseNew,MATCH(Applic!S$8,LPDNew!$R$96:$R$115,FALSE),MATCH($H26,LPDNew!$R$96:$AA$96,FALSE))</f>
        <v>14.011664379968339</v>
      </c>
      <c r="T26" s="388">
        <f>INDEX(list_LPDBaseExist,MATCH(Applic!T$8,LPDNew!$R$96:$R$115,FALSE),MATCH($H26,LPDNew!$R$96:$AA$96,FALSE))</f>
        <v>20.664445597910895</v>
      </c>
      <c r="U26" s="326"/>
      <c r="V26" s="326"/>
      <c r="W26" s="326"/>
      <c r="X26" s="326"/>
      <c r="Y26" s="326"/>
    </row>
    <row r="27" spans="2:25">
      <c r="B27" s="334" t="s">
        <v>560</v>
      </c>
      <c r="C27" s="334">
        <v>18</v>
      </c>
      <c r="D27" s="335" t="s">
        <v>443</v>
      </c>
      <c r="E27" s="335" t="s">
        <v>436</v>
      </c>
      <c r="F27" s="334" t="s">
        <v>386</v>
      </c>
      <c r="G27" s="334" t="s">
        <v>33</v>
      </c>
      <c r="H27" s="336" t="s">
        <v>397</v>
      </c>
      <c r="I27" s="336" t="s">
        <v>437</v>
      </c>
      <c r="J27" s="336" t="s">
        <v>441</v>
      </c>
      <c r="K27" s="334"/>
      <c r="L27" s="337">
        <f>VLOOKUP(J27,'DOE2014 Sales Pen'!$AA$6:$AG$40,7, FALSE)</f>
        <v>0.06</v>
      </c>
      <c r="M27" s="337">
        <f t="shared" si="1"/>
        <v>0.7</v>
      </c>
      <c r="N27" s="338">
        <v>0.05</v>
      </c>
      <c r="O27" s="339" t="s">
        <v>442</v>
      </c>
      <c r="P27" s="338">
        <v>0.9</v>
      </c>
      <c r="Q27" s="338">
        <v>0.7</v>
      </c>
      <c r="R27" s="334"/>
      <c r="S27" s="388">
        <f>INDEX(list_LPDBaseNew,MATCH(Applic!S$8,LPDNew!$R$96:$R$115,FALSE),MATCH($H27,LPDNew!$R$96:$AA$96,FALSE))</f>
        <v>39.021238827225254</v>
      </c>
      <c r="T27" s="388">
        <f>INDEX(list_LPDBaseExist,MATCH(Applic!T$8,LPDNew!$R$96:$R$115,FALSE),MATCH($H27,LPDNew!$R$96:$AA$96,FALSE))</f>
        <v>38.157882261154626</v>
      </c>
      <c r="U27" s="326"/>
      <c r="V27" s="326"/>
      <c r="W27" s="326"/>
      <c r="X27" s="326"/>
      <c r="Y27" s="326"/>
    </row>
    <row r="28" spans="2:25">
      <c r="B28" s="334" t="s">
        <v>561</v>
      </c>
      <c r="C28" s="334">
        <v>19</v>
      </c>
      <c r="D28" s="335" t="s">
        <v>443</v>
      </c>
      <c r="E28" s="335" t="s">
        <v>436</v>
      </c>
      <c r="F28" s="334" t="s">
        <v>386</v>
      </c>
      <c r="G28" s="334" t="s">
        <v>33</v>
      </c>
      <c r="H28" s="336" t="s">
        <v>397</v>
      </c>
      <c r="I28" s="336" t="s">
        <v>388</v>
      </c>
      <c r="J28" s="336" t="s">
        <v>396</v>
      </c>
      <c r="K28" s="334"/>
      <c r="L28" s="337">
        <f>VLOOKUP(J28,'DOE2014 Sales Pen'!$AA$6:$AG$40,7, FALSE)</f>
        <v>0.15</v>
      </c>
      <c r="M28" s="337">
        <f t="shared" si="1"/>
        <v>0.7</v>
      </c>
      <c r="N28" s="338">
        <v>0.05</v>
      </c>
      <c r="O28" s="339" t="s">
        <v>442</v>
      </c>
      <c r="P28" s="338">
        <v>0.1</v>
      </c>
      <c r="Q28" s="338">
        <v>0.7</v>
      </c>
      <c r="R28" s="334"/>
      <c r="S28" s="388">
        <f>INDEX(list_LPDBaseNew,MATCH(Applic!S$8,LPDNew!$R$96:$R$115,FALSE),MATCH($H28,LPDNew!$R$96:$AA$96,FALSE))</f>
        <v>39.021238827225254</v>
      </c>
      <c r="T28" s="388">
        <f>INDEX(list_LPDBaseExist,MATCH(Applic!T$8,LPDNew!$R$96:$R$115,FALSE),MATCH($H28,LPDNew!$R$96:$AA$96,FALSE))</f>
        <v>38.157882261154626</v>
      </c>
      <c r="U28" s="326"/>
      <c r="V28" s="326"/>
      <c r="W28" s="326"/>
      <c r="X28" s="326"/>
      <c r="Y28" s="326"/>
    </row>
    <row r="29" spans="2:25">
      <c r="B29" s="334" t="s">
        <v>562</v>
      </c>
      <c r="C29" s="334">
        <v>20</v>
      </c>
      <c r="D29" s="335" t="s">
        <v>443</v>
      </c>
      <c r="E29" s="335" t="s">
        <v>436</v>
      </c>
      <c r="F29" s="334" t="s">
        <v>386</v>
      </c>
      <c r="G29" s="334" t="s">
        <v>388</v>
      </c>
      <c r="H29" s="336" t="s">
        <v>396</v>
      </c>
      <c r="I29" s="336" t="s">
        <v>437</v>
      </c>
      <c r="J29" s="336" t="s">
        <v>441</v>
      </c>
      <c r="K29" s="334"/>
      <c r="L29" s="337">
        <f>VLOOKUP(J29,'DOE2014 Sales Pen'!$AA$6:$AG$40,7, FALSE)</f>
        <v>0.06</v>
      </c>
      <c r="M29" s="337">
        <f t="shared" si="1"/>
        <v>0.7</v>
      </c>
      <c r="N29" s="338">
        <v>0.05</v>
      </c>
      <c r="O29" s="339"/>
      <c r="P29" s="334">
        <v>1</v>
      </c>
      <c r="Q29" s="338">
        <v>0.7</v>
      </c>
      <c r="R29" s="334"/>
      <c r="S29" s="388">
        <f>INDEX(list_LPDBaseNew,MATCH(Applic!S$8,LPDNew!$R$96:$R$115,FALSE),MATCH($H29,LPDNew!$R$96:$AA$96,FALSE))</f>
        <v>83.132473104455016</v>
      </c>
      <c r="T29" s="388">
        <f>INDEX(list_LPDBaseExist,MATCH(Applic!T$8,LPDNew!$R$96:$R$115,FALSE),MATCH($H29,LPDNew!$R$96:$AA$96,FALSE))</f>
        <v>59.754842545690153</v>
      </c>
      <c r="U29" s="326"/>
      <c r="V29" s="326"/>
      <c r="W29" s="326"/>
      <c r="X29" s="326"/>
      <c r="Y29" s="326"/>
    </row>
    <row r="30" spans="2:25">
      <c r="B30" s="308" t="s">
        <v>563</v>
      </c>
      <c r="C30" s="308">
        <v>21</v>
      </c>
      <c r="D30" s="330" t="s">
        <v>449</v>
      </c>
      <c r="E30" s="330" t="s">
        <v>436</v>
      </c>
      <c r="F30" s="308" t="s">
        <v>382</v>
      </c>
      <c r="G30" s="308" t="s">
        <v>388</v>
      </c>
      <c r="H30" s="331" t="s">
        <v>391</v>
      </c>
      <c r="I30" s="331" t="s">
        <v>437</v>
      </c>
      <c r="J30" s="331" t="s">
        <v>438</v>
      </c>
      <c r="K30" s="308"/>
      <c r="L30" s="340">
        <f>VLOOKUP(J30,'DOE2014 Sales Pen'!$AA$6:$AG$40,7, FALSE)</f>
        <v>0.06</v>
      </c>
      <c r="M30" s="340">
        <f t="shared" si="1"/>
        <v>0.2</v>
      </c>
      <c r="N30" s="392">
        <v>1</v>
      </c>
      <c r="O30" s="333" t="s">
        <v>442</v>
      </c>
      <c r="P30" s="332">
        <v>0</v>
      </c>
      <c r="Q30" s="308"/>
      <c r="R30" s="332">
        <v>0.2</v>
      </c>
      <c r="S30" s="387">
        <f>INDEX(list_LPDBaseNew,MATCH(Applic!S$8,LPDNew!$R$96:$R$115,FALSE),MATCH($H30,LPDNew!$R$96:$AA$96,FALSE))</f>
        <v>509.94094126691846</v>
      </c>
      <c r="T30" s="387">
        <f>INDEX(list_LPDBaseExist,MATCH(Applic!T$8,LPDNew!$R$96:$R$115,FALSE),MATCH($H30,LPDNew!$R$96:$AA$96,FALSE))</f>
        <v>563.6742672009093</v>
      </c>
      <c r="U30" s="326"/>
      <c r="V30" s="326"/>
      <c r="W30" s="326"/>
      <c r="X30" s="326"/>
      <c r="Y30" s="326"/>
    </row>
    <row r="31" spans="2:25">
      <c r="B31" s="308" t="s">
        <v>564</v>
      </c>
      <c r="C31" s="308">
        <v>22</v>
      </c>
      <c r="D31" s="330" t="s">
        <v>449</v>
      </c>
      <c r="E31" s="330" t="s">
        <v>436</v>
      </c>
      <c r="F31" s="308" t="s">
        <v>382</v>
      </c>
      <c r="G31" s="308" t="s">
        <v>388</v>
      </c>
      <c r="H31" s="331" t="s">
        <v>391</v>
      </c>
      <c r="I31" s="331" t="s">
        <v>444</v>
      </c>
      <c r="J31" s="331" t="s">
        <v>438</v>
      </c>
      <c r="K31" s="308" t="s">
        <v>429</v>
      </c>
      <c r="L31" s="340">
        <f>VLOOKUP(J31,'DOE2014 Sales Pen'!$AA$6:$AG$40,7, FALSE)</f>
        <v>0.06</v>
      </c>
      <c r="M31" s="340">
        <f t="shared" si="1"/>
        <v>0.2</v>
      </c>
      <c r="N31" s="393">
        <v>1</v>
      </c>
      <c r="O31" s="333" t="s">
        <v>442</v>
      </c>
      <c r="P31" s="332">
        <v>0</v>
      </c>
      <c r="Q31" s="308"/>
      <c r="R31" s="332">
        <v>0.2</v>
      </c>
      <c r="S31" s="387">
        <f>INDEX(list_LPDBaseNew,MATCH(Applic!S$8,LPDNew!$R$96:$R$115,FALSE),MATCH($H31,LPDNew!$R$96:$AA$96,FALSE))</f>
        <v>509.94094126691846</v>
      </c>
      <c r="T31" s="387">
        <f>INDEX(list_LPDBaseExist,MATCH(Applic!T$8,LPDNew!$R$96:$R$115,FALSE),MATCH($H31,LPDNew!$R$96:$AA$96,FALSE))</f>
        <v>563.6742672009093</v>
      </c>
      <c r="U31" s="326"/>
      <c r="V31" s="326"/>
      <c r="W31" s="326"/>
      <c r="X31" s="326"/>
      <c r="Y31" s="326"/>
    </row>
    <row r="32" spans="2:25">
      <c r="B32" s="308" t="s">
        <v>565</v>
      </c>
      <c r="C32" s="308">
        <v>23</v>
      </c>
      <c r="D32" s="330" t="s">
        <v>449</v>
      </c>
      <c r="E32" s="330" t="s">
        <v>436</v>
      </c>
      <c r="F32" s="308" t="s">
        <v>382</v>
      </c>
      <c r="G32" s="308" t="s">
        <v>388</v>
      </c>
      <c r="H32" s="331" t="s">
        <v>391</v>
      </c>
      <c r="I32" s="331" t="s">
        <v>445</v>
      </c>
      <c r="J32" s="331" t="s">
        <v>391</v>
      </c>
      <c r="K32" s="308" t="s">
        <v>429</v>
      </c>
      <c r="L32" s="340">
        <f>VLOOKUP(J32,'DOE2014 Sales Pen'!$AA$6:$AG$40,7, FALSE)</f>
        <v>0.15</v>
      </c>
      <c r="M32" s="340">
        <f t="shared" si="1"/>
        <v>0.2</v>
      </c>
      <c r="N32" s="393">
        <v>1</v>
      </c>
      <c r="O32" s="333" t="s">
        <v>442</v>
      </c>
      <c r="P32" s="332">
        <v>0</v>
      </c>
      <c r="Q32" s="308"/>
      <c r="R32" s="332">
        <v>0.2</v>
      </c>
      <c r="S32" s="387">
        <f>INDEX(list_LPDBaseNew,MATCH(Applic!S$8,LPDNew!$R$96:$R$115,FALSE),MATCH($H32,LPDNew!$R$96:$AA$96,FALSE))</f>
        <v>509.94094126691846</v>
      </c>
      <c r="T32" s="387">
        <f>INDEX(list_LPDBaseExist,MATCH(Applic!T$8,LPDNew!$R$96:$R$115,FALSE),MATCH($H32,LPDNew!$R$96:$AA$96,FALSE))</f>
        <v>563.6742672009093</v>
      </c>
      <c r="U32" s="326"/>
      <c r="V32" s="326"/>
      <c r="W32" s="326"/>
      <c r="X32" s="326"/>
      <c r="Y32" s="326"/>
    </row>
    <row r="33" spans="2:25">
      <c r="B33" s="308" t="s">
        <v>566</v>
      </c>
      <c r="C33" s="308">
        <v>24</v>
      </c>
      <c r="D33" s="330" t="s">
        <v>449</v>
      </c>
      <c r="E33" s="330" t="s">
        <v>436</v>
      </c>
      <c r="F33" s="308" t="s">
        <v>383</v>
      </c>
      <c r="G33" s="308" t="s">
        <v>41</v>
      </c>
      <c r="H33" s="331" t="s">
        <v>392</v>
      </c>
      <c r="I33" s="331" t="s">
        <v>437</v>
      </c>
      <c r="J33" s="331" t="s">
        <v>439</v>
      </c>
      <c r="K33" s="308"/>
      <c r="L33" s="340">
        <f>VLOOKUP(J33,'DOE2014 Sales Pen'!$AA$6:$AG$40,7, FALSE)</f>
        <v>0.02</v>
      </c>
      <c r="M33" s="340">
        <f t="shared" si="1"/>
        <v>0.2</v>
      </c>
      <c r="N33" s="393">
        <v>1</v>
      </c>
      <c r="O33" s="333"/>
      <c r="P33" s="332">
        <v>0.6</v>
      </c>
      <c r="Q33" s="308"/>
      <c r="R33" s="332">
        <v>0.2</v>
      </c>
      <c r="S33" s="387">
        <f>INDEX(list_LPDBaseNew,MATCH(Applic!S$8,LPDNew!$R$96:$R$115,FALSE),MATCH($H33,LPDNew!$R$96:$AA$96,FALSE))</f>
        <v>51.859071180094055</v>
      </c>
      <c r="T33" s="387">
        <f>INDEX(list_LPDBaseExist,MATCH(Applic!T$8,LPDNew!$R$96:$R$115,FALSE),MATCH($H33,LPDNew!$R$96:$AA$96,FALSE))</f>
        <v>35.263961113008648</v>
      </c>
      <c r="U33" s="326"/>
      <c r="V33" s="326"/>
      <c r="W33" s="326"/>
      <c r="X33" s="326"/>
      <c r="Y33" s="326"/>
    </row>
    <row r="34" spans="2:25">
      <c r="B34" s="308" t="s">
        <v>567</v>
      </c>
      <c r="C34" s="308">
        <v>25</v>
      </c>
      <c r="D34" s="330" t="s">
        <v>449</v>
      </c>
      <c r="E34" s="330" t="s">
        <v>436</v>
      </c>
      <c r="F34" s="308" t="s">
        <v>383</v>
      </c>
      <c r="G34" s="308" t="s">
        <v>389</v>
      </c>
      <c r="H34" s="331" t="s">
        <v>393</v>
      </c>
      <c r="I34" s="331" t="s">
        <v>437</v>
      </c>
      <c r="J34" s="331" t="s">
        <v>439</v>
      </c>
      <c r="K34" s="308"/>
      <c r="L34" s="340">
        <f>VLOOKUP(J34,'DOE2014 Sales Pen'!$AA$6:$AG$40,7, FALSE)</f>
        <v>0.02</v>
      </c>
      <c r="M34" s="340">
        <f t="shared" si="1"/>
        <v>0.2</v>
      </c>
      <c r="N34" s="393">
        <v>1</v>
      </c>
      <c r="O34" s="333"/>
      <c r="P34" s="332">
        <v>0.1</v>
      </c>
      <c r="Q34" s="308"/>
      <c r="R34" s="332">
        <v>0.2</v>
      </c>
      <c r="S34" s="387">
        <f>INDEX(list_LPDBaseNew,MATCH(Applic!S$8,LPDNew!$R$96:$R$115,FALSE),MATCH($H34,LPDNew!$R$96:$AA$96,FALSE))</f>
        <v>28.831023451320508</v>
      </c>
      <c r="T34" s="387">
        <f>INDEX(list_LPDBaseExist,MATCH(Applic!T$8,LPDNew!$R$96:$R$115,FALSE),MATCH($H34,LPDNew!$R$96:$AA$96,FALSE))</f>
        <v>22.025375679247833</v>
      </c>
      <c r="U34" s="326"/>
      <c r="V34" s="326"/>
      <c r="W34" s="326"/>
      <c r="X34" s="326"/>
      <c r="Y34" s="326"/>
    </row>
    <row r="35" spans="2:25">
      <c r="B35" s="308" t="s">
        <v>568</v>
      </c>
      <c r="C35" s="308">
        <v>26</v>
      </c>
      <c r="D35" s="330" t="s">
        <v>449</v>
      </c>
      <c r="E35" s="330" t="s">
        <v>436</v>
      </c>
      <c r="F35" s="308" t="s">
        <v>385</v>
      </c>
      <c r="G35" s="308" t="s">
        <v>41</v>
      </c>
      <c r="H35" s="331" t="s">
        <v>394</v>
      </c>
      <c r="I35" s="331" t="s">
        <v>437</v>
      </c>
      <c r="J35" s="331" t="s">
        <v>440</v>
      </c>
      <c r="K35" s="308"/>
      <c r="L35" s="340">
        <f>VLOOKUP(J35,'DOE2014 Sales Pen'!$AA$6:$AG$40,7, FALSE)</f>
        <v>0.05</v>
      </c>
      <c r="M35" s="340">
        <f t="shared" si="1"/>
        <v>0.8</v>
      </c>
      <c r="N35" s="393">
        <v>1</v>
      </c>
      <c r="O35" s="333"/>
      <c r="P35" s="308">
        <v>1</v>
      </c>
      <c r="Q35" s="308"/>
      <c r="R35" s="332">
        <v>0.8</v>
      </c>
      <c r="S35" s="387">
        <f>INDEX(list_LPDBaseNew,MATCH(Applic!S$8,LPDNew!$R$96:$R$115,FALSE),MATCH($H35,LPDNew!$R$96:$AA$96,FALSE))</f>
        <v>51.859071180094055</v>
      </c>
      <c r="T35" s="387">
        <f>INDEX(list_LPDBaseExist,MATCH(Applic!T$8,LPDNew!$R$96:$R$115,FALSE),MATCH($H35,LPDNew!$R$96:$AA$96,FALSE))</f>
        <v>35.263961113008648</v>
      </c>
      <c r="U35" s="326"/>
      <c r="V35" s="326"/>
      <c r="W35" s="326"/>
      <c r="X35" s="326"/>
      <c r="Y35" s="326"/>
    </row>
    <row r="36" spans="2:25">
      <c r="B36" s="308" t="s">
        <v>569</v>
      </c>
      <c r="C36" s="308">
        <v>27</v>
      </c>
      <c r="D36" s="330" t="s">
        <v>449</v>
      </c>
      <c r="E36" s="330" t="s">
        <v>436</v>
      </c>
      <c r="F36" s="308" t="s">
        <v>385</v>
      </c>
      <c r="G36" s="308" t="s">
        <v>389</v>
      </c>
      <c r="H36" s="331" t="s">
        <v>395</v>
      </c>
      <c r="I36" s="331" t="s">
        <v>437</v>
      </c>
      <c r="J36" s="331" t="s">
        <v>440</v>
      </c>
      <c r="K36" s="308"/>
      <c r="L36" s="340">
        <f>VLOOKUP(J36,'DOE2014 Sales Pen'!$AA$6:$AG$40,7, FALSE)</f>
        <v>0.05</v>
      </c>
      <c r="M36" s="340">
        <f t="shared" si="1"/>
        <v>0.8</v>
      </c>
      <c r="N36" s="393">
        <v>1</v>
      </c>
      <c r="O36" s="333"/>
      <c r="P36" s="308">
        <v>1</v>
      </c>
      <c r="Q36" s="308"/>
      <c r="R36" s="332">
        <v>0.8</v>
      </c>
      <c r="S36" s="387">
        <f>INDEX(list_LPDBaseNew,MATCH(Applic!S$8,LPDNew!$R$96:$R$115,FALSE),MATCH($H36,LPDNew!$R$96:$AA$96,FALSE))</f>
        <v>14.011664379968339</v>
      </c>
      <c r="T36" s="387">
        <f>INDEX(list_LPDBaseExist,MATCH(Applic!T$8,LPDNew!$R$96:$R$115,FALSE),MATCH($H36,LPDNew!$R$96:$AA$96,FALSE))</f>
        <v>20.664445597910895</v>
      </c>
      <c r="U36" s="326"/>
      <c r="V36" s="326"/>
      <c r="W36" s="326"/>
      <c r="X36" s="326"/>
      <c r="Y36" s="326"/>
    </row>
    <row r="37" spans="2:25">
      <c r="B37" s="308" t="s">
        <v>570</v>
      </c>
      <c r="C37" s="308">
        <v>28</v>
      </c>
      <c r="D37" s="330" t="s">
        <v>449</v>
      </c>
      <c r="E37" s="330" t="s">
        <v>436</v>
      </c>
      <c r="F37" s="308" t="s">
        <v>386</v>
      </c>
      <c r="G37" s="308" t="s">
        <v>33</v>
      </c>
      <c r="H37" s="331" t="s">
        <v>397</v>
      </c>
      <c r="I37" s="331" t="s">
        <v>437</v>
      </c>
      <c r="J37" s="331" t="s">
        <v>441</v>
      </c>
      <c r="K37" s="308"/>
      <c r="L37" s="340">
        <f>VLOOKUP(J37,'DOE2014 Sales Pen'!$AA$6:$AG$40,7, FALSE)</f>
        <v>0.06</v>
      </c>
      <c r="M37" s="340">
        <f t="shared" si="1"/>
        <v>0.3</v>
      </c>
      <c r="N37" s="393">
        <v>1</v>
      </c>
      <c r="O37" s="333" t="s">
        <v>442</v>
      </c>
      <c r="P37" s="332">
        <v>0.9</v>
      </c>
      <c r="Q37" s="308"/>
      <c r="R37" s="332">
        <v>0.3</v>
      </c>
      <c r="S37" s="387">
        <f>INDEX(list_LPDBaseNew,MATCH(Applic!S$8,LPDNew!$R$96:$R$115,FALSE),MATCH($H37,LPDNew!$R$96:$AA$96,FALSE))</f>
        <v>39.021238827225254</v>
      </c>
      <c r="T37" s="387">
        <f>INDEX(list_LPDBaseExist,MATCH(Applic!T$8,LPDNew!$R$96:$R$115,FALSE),MATCH($H37,LPDNew!$R$96:$AA$96,FALSE))</f>
        <v>38.157882261154626</v>
      </c>
      <c r="U37" s="326"/>
      <c r="V37" s="326"/>
      <c r="W37" s="326"/>
      <c r="X37" s="326"/>
      <c r="Y37" s="326"/>
    </row>
    <row r="38" spans="2:25">
      <c r="B38" s="308" t="s">
        <v>571</v>
      </c>
      <c r="C38" s="308">
        <v>29</v>
      </c>
      <c r="D38" s="330" t="s">
        <v>449</v>
      </c>
      <c r="E38" s="330" t="s">
        <v>436</v>
      </c>
      <c r="F38" s="308" t="s">
        <v>386</v>
      </c>
      <c r="G38" s="308" t="s">
        <v>33</v>
      </c>
      <c r="H38" s="331" t="s">
        <v>397</v>
      </c>
      <c r="I38" s="331" t="s">
        <v>388</v>
      </c>
      <c r="J38" s="331" t="s">
        <v>396</v>
      </c>
      <c r="K38" s="308"/>
      <c r="L38" s="340">
        <f>VLOOKUP(J38,'DOE2014 Sales Pen'!$AA$6:$AG$40,7, FALSE)</f>
        <v>0.15</v>
      </c>
      <c r="M38" s="340">
        <f t="shared" si="1"/>
        <v>0.3</v>
      </c>
      <c r="N38" s="393">
        <v>1</v>
      </c>
      <c r="O38" s="333" t="s">
        <v>442</v>
      </c>
      <c r="P38" s="332">
        <v>0.1</v>
      </c>
      <c r="Q38" s="308"/>
      <c r="R38" s="332">
        <v>0.3</v>
      </c>
      <c r="S38" s="387">
        <f>INDEX(list_LPDBaseNew,MATCH(Applic!S$8,LPDNew!$R$96:$R$115,FALSE),MATCH($H38,LPDNew!$R$96:$AA$96,FALSE))</f>
        <v>39.021238827225254</v>
      </c>
      <c r="T38" s="387">
        <f>INDEX(list_LPDBaseExist,MATCH(Applic!T$8,LPDNew!$R$96:$R$115,FALSE),MATCH($H38,LPDNew!$R$96:$AA$96,FALSE))</f>
        <v>38.157882261154626</v>
      </c>
      <c r="U38" s="326"/>
      <c r="V38" s="326"/>
      <c r="W38" s="326"/>
      <c r="X38" s="326"/>
      <c r="Y38" s="326"/>
    </row>
    <row r="39" spans="2:25">
      <c r="B39" s="308" t="s">
        <v>572</v>
      </c>
      <c r="C39" s="308">
        <v>30</v>
      </c>
      <c r="D39" s="330" t="s">
        <v>449</v>
      </c>
      <c r="E39" s="330" t="s">
        <v>436</v>
      </c>
      <c r="F39" s="308" t="s">
        <v>386</v>
      </c>
      <c r="G39" s="308" t="s">
        <v>388</v>
      </c>
      <c r="H39" s="331" t="s">
        <v>396</v>
      </c>
      <c r="I39" s="331" t="s">
        <v>437</v>
      </c>
      <c r="J39" s="331" t="s">
        <v>441</v>
      </c>
      <c r="K39" s="308"/>
      <c r="L39" s="340">
        <f>VLOOKUP(J39,'DOE2014 Sales Pen'!$AA$6:$AG$40,7, FALSE)</f>
        <v>0.06</v>
      </c>
      <c r="M39" s="340">
        <f t="shared" si="1"/>
        <v>0.3</v>
      </c>
      <c r="N39" s="393">
        <v>1</v>
      </c>
      <c r="O39" s="333"/>
      <c r="P39" s="308">
        <v>1</v>
      </c>
      <c r="Q39" s="308"/>
      <c r="R39" s="332">
        <v>0.3</v>
      </c>
      <c r="S39" s="387">
        <f>INDEX(list_LPDBaseNew,MATCH(Applic!S$8,LPDNew!$R$96:$R$115,FALSE),MATCH($H39,LPDNew!$R$96:$AA$96,FALSE))</f>
        <v>83.132473104455016</v>
      </c>
      <c r="T39" s="387">
        <f>INDEX(list_LPDBaseExist,MATCH(Applic!T$8,LPDNew!$R$96:$R$115,FALSE),MATCH($H39,LPDNew!$R$96:$AA$96,FALSE))</f>
        <v>59.754842545690153</v>
      </c>
      <c r="U39" s="326"/>
      <c r="V39" s="326"/>
      <c r="W39" s="326"/>
      <c r="X39" s="326"/>
      <c r="Y39" s="326"/>
    </row>
    <row r="40" spans="2:25">
      <c r="B40" s="334" t="s">
        <v>573</v>
      </c>
      <c r="C40" s="334">
        <v>31</v>
      </c>
      <c r="D40" s="335" t="s">
        <v>449</v>
      </c>
      <c r="E40" s="335" t="s">
        <v>450</v>
      </c>
      <c r="F40" s="334" t="s">
        <v>382</v>
      </c>
      <c r="G40" s="334" t="s">
        <v>388</v>
      </c>
      <c r="H40" s="336" t="s">
        <v>391</v>
      </c>
      <c r="I40" s="336" t="s">
        <v>446</v>
      </c>
      <c r="J40" s="336" t="s">
        <v>451</v>
      </c>
      <c r="K40" s="334"/>
      <c r="L40" s="337">
        <f>VLOOKUP(J40,'DOE2014 Sales Pen'!$AA$6:$AG$40,7, FALSE)</f>
        <v>0.06</v>
      </c>
      <c r="M40" s="337">
        <f t="shared" si="1"/>
        <v>0.2</v>
      </c>
      <c r="N40" s="394">
        <v>1</v>
      </c>
      <c r="O40" s="339" t="s">
        <v>442</v>
      </c>
      <c r="P40" s="338">
        <v>0</v>
      </c>
      <c r="Q40" s="334"/>
      <c r="R40" s="338">
        <v>0.2</v>
      </c>
      <c r="S40" s="388">
        <f>INDEX(list_LPDBaseNew,MATCH(Applic!S$8,LPDNew!$R$96:$R$115,FALSE),MATCH($H40,LPDNew!$R$96:$AA$96,FALSE))</f>
        <v>509.94094126691846</v>
      </c>
      <c r="T40" s="388">
        <f>INDEX(list_LPDBaseExist,MATCH(Applic!T$8,LPDNew!$R$96:$R$115,FALSE),MATCH($H40,LPDNew!$R$96:$AA$96,FALSE))</f>
        <v>563.6742672009093</v>
      </c>
      <c r="U40" s="326"/>
      <c r="V40" s="326"/>
      <c r="W40" s="326"/>
      <c r="X40" s="326"/>
      <c r="Y40" s="326"/>
    </row>
    <row r="41" spans="2:25">
      <c r="B41" s="334" t="s">
        <v>574</v>
      </c>
      <c r="C41" s="334">
        <v>32</v>
      </c>
      <c r="D41" s="335" t="s">
        <v>449</v>
      </c>
      <c r="E41" s="335" t="s">
        <v>450</v>
      </c>
      <c r="F41" s="334" t="s">
        <v>382</v>
      </c>
      <c r="G41" s="334" t="s">
        <v>388</v>
      </c>
      <c r="H41" s="336" t="s">
        <v>391</v>
      </c>
      <c r="I41" s="336" t="s">
        <v>448</v>
      </c>
      <c r="J41" s="336" t="s">
        <v>451</v>
      </c>
      <c r="K41" s="334" t="s">
        <v>429</v>
      </c>
      <c r="L41" s="337">
        <f>VLOOKUP(J41,'DOE2014 Sales Pen'!$AA$6:$AG$40,7, FALSE)</f>
        <v>0.06</v>
      </c>
      <c r="M41" s="337">
        <f t="shared" si="1"/>
        <v>0.2</v>
      </c>
      <c r="N41" s="394">
        <v>1</v>
      </c>
      <c r="O41" s="339" t="s">
        <v>442</v>
      </c>
      <c r="P41" s="338">
        <v>1</v>
      </c>
      <c r="Q41" s="334"/>
      <c r="R41" s="338">
        <v>0.2</v>
      </c>
      <c r="S41" s="388">
        <f>INDEX(list_LPDBaseNew,MATCH(Applic!S$8,LPDNew!$R$96:$R$115,FALSE),MATCH($H41,LPDNew!$R$96:$AA$96,FALSE))</f>
        <v>509.94094126691846</v>
      </c>
      <c r="T41" s="388">
        <f>INDEX(list_LPDBaseExist,MATCH(Applic!T$8,LPDNew!$R$96:$R$115,FALSE),MATCH($H41,LPDNew!$R$96:$AA$96,FALSE))</f>
        <v>563.6742672009093</v>
      </c>
      <c r="U41" s="326"/>
      <c r="V41" s="326"/>
      <c r="W41" s="326"/>
      <c r="X41" s="326"/>
      <c r="Y41" s="326"/>
    </row>
    <row r="42" spans="2:25">
      <c r="B42" s="334" t="s">
        <v>575</v>
      </c>
      <c r="C42" s="334">
        <v>33</v>
      </c>
      <c r="D42" s="335" t="s">
        <v>449</v>
      </c>
      <c r="E42" s="335" t="s">
        <v>450</v>
      </c>
      <c r="F42" s="334" t="s">
        <v>383</v>
      </c>
      <c r="G42" s="334" t="s">
        <v>41</v>
      </c>
      <c r="H42" s="336" t="s">
        <v>392</v>
      </c>
      <c r="I42" s="336" t="s">
        <v>452</v>
      </c>
      <c r="J42" s="336" t="s">
        <v>453</v>
      </c>
      <c r="K42" s="334"/>
      <c r="L42" s="337">
        <f>VLOOKUP(J42,'DOE2014 Sales Pen'!$AA$6:$AG$40,7, FALSE)</f>
        <v>0.06</v>
      </c>
      <c r="M42" s="337">
        <f t="shared" si="1"/>
        <v>0.2</v>
      </c>
      <c r="N42" s="394">
        <v>1</v>
      </c>
      <c r="O42" s="339"/>
      <c r="P42" s="338">
        <v>0.4</v>
      </c>
      <c r="Q42" s="334"/>
      <c r="R42" s="338">
        <v>0.2</v>
      </c>
      <c r="S42" s="388">
        <f>INDEX(list_LPDBaseNew,MATCH(Applic!S$8,LPDNew!$R$96:$R$115,FALSE),MATCH($H42,LPDNew!$R$96:$AA$96,FALSE))</f>
        <v>51.859071180094055</v>
      </c>
      <c r="T42" s="388">
        <f>INDEX(list_LPDBaseExist,MATCH(Applic!T$8,LPDNew!$R$96:$R$115,FALSE),MATCH($H42,LPDNew!$R$96:$AA$96,FALSE))</f>
        <v>35.263961113008648</v>
      </c>
      <c r="U42" s="326"/>
      <c r="V42" s="326"/>
      <c r="W42" s="326"/>
      <c r="X42" s="326"/>
      <c r="Y42" s="326"/>
    </row>
    <row r="43" spans="2:25">
      <c r="B43" s="334" t="s">
        <v>576</v>
      </c>
      <c r="C43" s="334">
        <v>34</v>
      </c>
      <c r="D43" s="335" t="s">
        <v>449</v>
      </c>
      <c r="E43" s="335" t="s">
        <v>450</v>
      </c>
      <c r="F43" s="334" t="s">
        <v>383</v>
      </c>
      <c r="G43" s="334" t="s">
        <v>389</v>
      </c>
      <c r="H43" s="336" t="s">
        <v>393</v>
      </c>
      <c r="I43" s="336" t="s">
        <v>452</v>
      </c>
      <c r="J43" s="336" t="s">
        <v>453</v>
      </c>
      <c r="K43" s="334"/>
      <c r="L43" s="337">
        <f>VLOOKUP(J43,'DOE2014 Sales Pen'!$AA$6:$AG$40,7, FALSE)</f>
        <v>0.06</v>
      </c>
      <c r="M43" s="337">
        <f t="shared" si="1"/>
        <v>0.2</v>
      </c>
      <c r="N43" s="394">
        <v>1</v>
      </c>
      <c r="O43" s="339"/>
      <c r="P43" s="338">
        <v>0.9</v>
      </c>
      <c r="Q43" s="334"/>
      <c r="R43" s="338">
        <v>0.2</v>
      </c>
      <c r="S43" s="388">
        <f>INDEX(list_LPDBaseNew,MATCH(Applic!S$8,LPDNew!$R$96:$R$115,FALSE),MATCH($H43,LPDNew!$R$96:$AA$96,FALSE))</f>
        <v>28.831023451320508</v>
      </c>
      <c r="T43" s="388">
        <f>INDEX(list_LPDBaseExist,MATCH(Applic!T$8,LPDNew!$R$96:$R$115,FALSE),MATCH($H43,LPDNew!$R$96:$AA$96,FALSE))</f>
        <v>22.025375679247833</v>
      </c>
      <c r="U43" s="326"/>
      <c r="V43" s="326"/>
      <c r="W43" s="326"/>
      <c r="X43" s="326"/>
      <c r="Y43" s="326"/>
    </row>
    <row r="44" spans="2:25">
      <c r="B44" s="334" t="s">
        <v>577</v>
      </c>
      <c r="C44" s="334">
        <v>35</v>
      </c>
      <c r="D44" s="335" t="s">
        <v>449</v>
      </c>
      <c r="E44" s="335" t="s">
        <v>450</v>
      </c>
      <c r="F44" s="334" t="s">
        <v>385</v>
      </c>
      <c r="G44" s="334" t="s">
        <v>41</v>
      </c>
      <c r="H44" s="336" t="s">
        <v>394</v>
      </c>
      <c r="I44" s="336" t="s">
        <v>454</v>
      </c>
      <c r="J44" s="336" t="s">
        <v>455</v>
      </c>
      <c r="K44" s="334"/>
      <c r="L44" s="337">
        <f>VLOOKUP(J44,'DOE2014 Sales Pen'!$AA$6:$AG$40,7, FALSE)</f>
        <v>0.3</v>
      </c>
      <c r="M44" s="337">
        <f t="shared" si="1"/>
        <v>0.8</v>
      </c>
      <c r="N44" s="394">
        <v>1</v>
      </c>
      <c r="O44" s="339"/>
      <c r="P44" s="334">
        <v>1</v>
      </c>
      <c r="Q44" s="334"/>
      <c r="R44" s="338">
        <v>0.8</v>
      </c>
      <c r="S44" s="388">
        <f>INDEX(list_LPDBaseNew,MATCH(Applic!S$8,LPDNew!$R$96:$R$115,FALSE),MATCH($H44,LPDNew!$R$96:$AA$96,FALSE))</f>
        <v>51.859071180094055</v>
      </c>
      <c r="T44" s="388">
        <f>INDEX(list_LPDBaseExist,MATCH(Applic!T$8,LPDNew!$R$96:$R$115,FALSE),MATCH($H44,LPDNew!$R$96:$AA$96,FALSE))</f>
        <v>35.263961113008648</v>
      </c>
      <c r="U44" s="326"/>
      <c r="V44" s="326"/>
      <c r="W44" s="326"/>
      <c r="X44" s="326"/>
      <c r="Y44" s="326"/>
    </row>
    <row r="45" spans="2:25">
      <c r="B45" s="334" t="s">
        <v>578</v>
      </c>
      <c r="C45" s="334">
        <v>36</v>
      </c>
      <c r="D45" s="335" t="s">
        <v>449</v>
      </c>
      <c r="E45" s="335" t="s">
        <v>450</v>
      </c>
      <c r="F45" s="334" t="s">
        <v>385</v>
      </c>
      <c r="G45" s="334" t="s">
        <v>389</v>
      </c>
      <c r="H45" s="336" t="s">
        <v>395</v>
      </c>
      <c r="I45" s="336" t="s">
        <v>454</v>
      </c>
      <c r="J45" s="336" t="s">
        <v>455</v>
      </c>
      <c r="K45" s="334"/>
      <c r="L45" s="337">
        <f>VLOOKUP(J45,'DOE2014 Sales Pen'!$AA$6:$AG$40,7, FALSE)</f>
        <v>0.3</v>
      </c>
      <c r="M45" s="337">
        <f t="shared" si="1"/>
        <v>0.8</v>
      </c>
      <c r="N45" s="394">
        <v>1</v>
      </c>
      <c r="O45" s="339" t="s">
        <v>442</v>
      </c>
      <c r="P45" s="338">
        <v>0.8</v>
      </c>
      <c r="Q45" s="334"/>
      <c r="R45" s="338">
        <v>0.8</v>
      </c>
      <c r="S45" s="388">
        <f>INDEX(list_LPDBaseNew,MATCH(Applic!S$8,LPDNew!$R$96:$R$115,FALSE),MATCH($H45,LPDNew!$R$96:$AA$96,FALSE))</f>
        <v>14.011664379968339</v>
      </c>
      <c r="T45" s="388">
        <f>INDEX(list_LPDBaseExist,MATCH(Applic!T$8,LPDNew!$R$96:$R$115,FALSE),MATCH($H45,LPDNew!$R$96:$AA$96,FALSE))</f>
        <v>20.664445597910895</v>
      </c>
      <c r="U45" s="326"/>
      <c r="V45" s="326"/>
      <c r="W45" s="326"/>
      <c r="X45" s="326"/>
      <c r="Y45" s="326"/>
    </row>
    <row r="46" spans="2:25">
      <c r="B46" s="334" t="s">
        <v>579</v>
      </c>
      <c r="C46" s="334">
        <v>37</v>
      </c>
      <c r="D46" s="335" t="s">
        <v>449</v>
      </c>
      <c r="E46" s="335" t="s">
        <v>450</v>
      </c>
      <c r="F46" s="334" t="s">
        <v>385</v>
      </c>
      <c r="G46" s="334" t="s">
        <v>389</v>
      </c>
      <c r="H46" s="336" t="s">
        <v>395</v>
      </c>
      <c r="I46" s="336" t="s">
        <v>390</v>
      </c>
      <c r="J46" s="336" t="s">
        <v>456</v>
      </c>
      <c r="K46" s="334"/>
      <c r="L46" s="337">
        <f>VLOOKUP(J46,'DOE2014 Sales Pen'!$AA$6:$AG$40,7, FALSE)</f>
        <v>0.2</v>
      </c>
      <c r="M46" s="337">
        <f t="shared" si="1"/>
        <v>0.8</v>
      </c>
      <c r="N46" s="394">
        <v>1</v>
      </c>
      <c r="O46" s="339" t="s">
        <v>442</v>
      </c>
      <c r="P46" s="338">
        <v>0.2</v>
      </c>
      <c r="Q46" s="334"/>
      <c r="R46" s="338">
        <v>0.8</v>
      </c>
      <c r="S46" s="388">
        <f>INDEX(list_LPDBaseNew,MATCH(Applic!S$8,LPDNew!$R$96:$R$115,FALSE),MATCH($H46,LPDNew!$R$96:$AA$96,FALSE))</f>
        <v>14.011664379968339</v>
      </c>
      <c r="T46" s="388">
        <f>INDEX(list_LPDBaseExist,MATCH(Applic!T$8,LPDNew!$R$96:$R$115,FALSE),MATCH($H46,LPDNew!$R$96:$AA$96,FALSE))</f>
        <v>20.664445597910895</v>
      </c>
      <c r="U46" s="326"/>
      <c r="V46" s="326"/>
      <c r="W46" s="326"/>
      <c r="X46" s="326"/>
      <c r="Y46" s="326"/>
    </row>
    <row r="47" spans="2:25">
      <c r="B47" s="334" t="s">
        <v>580</v>
      </c>
      <c r="C47" s="334">
        <v>38</v>
      </c>
      <c r="D47" s="335" t="s">
        <v>449</v>
      </c>
      <c r="E47" s="335" t="s">
        <v>450</v>
      </c>
      <c r="F47" s="334" t="s">
        <v>385</v>
      </c>
      <c r="G47" s="334" t="s">
        <v>390</v>
      </c>
      <c r="H47" s="336" t="s">
        <v>456</v>
      </c>
      <c r="I47" s="336" t="s">
        <v>454</v>
      </c>
      <c r="J47" s="336" t="s">
        <v>455</v>
      </c>
      <c r="K47" s="334"/>
      <c r="L47" s="337">
        <f>VLOOKUP(J47,'DOE2014 Sales Pen'!$AA$6:$AG$40,7, FALSE)</f>
        <v>0.3</v>
      </c>
      <c r="M47" s="334">
        <f t="shared" si="1"/>
        <v>0</v>
      </c>
      <c r="N47" s="336">
        <v>1</v>
      </c>
      <c r="O47" s="339"/>
      <c r="P47" s="334">
        <v>1</v>
      </c>
      <c r="Q47" s="334"/>
      <c r="R47" s="338">
        <v>0</v>
      </c>
      <c r="S47" s="388" t="e">
        <f>INDEX(list_LPDBaseNew,MATCH(Applic!S$8,LPDNew!$R$96:$R$115,FALSE),MATCH($H47,LPDNew!$R$96:$AA$96,FALSE))</f>
        <v>#N/A</v>
      </c>
      <c r="T47" s="388" t="e">
        <f>INDEX(list_LPDBaseExist,MATCH(Applic!T$8,LPDNew!$R$96:$R$115,FALSE),MATCH($H47,LPDNew!$R$96:$AA$96,FALSE))</f>
        <v>#N/A</v>
      </c>
      <c r="U47" s="326"/>
      <c r="V47" s="395" t="s">
        <v>587</v>
      </c>
      <c r="W47" s="395"/>
      <c r="X47" s="326"/>
      <c r="Y47" s="326"/>
    </row>
    <row r="48" spans="2:25">
      <c r="B48" s="334" t="s">
        <v>581</v>
      </c>
      <c r="C48" s="334">
        <v>39</v>
      </c>
      <c r="D48" s="335" t="s">
        <v>449</v>
      </c>
      <c r="E48" s="335" t="s">
        <v>450</v>
      </c>
      <c r="F48" s="334" t="s">
        <v>387</v>
      </c>
      <c r="G48" s="334" t="s">
        <v>41</v>
      </c>
      <c r="H48" s="336" t="s">
        <v>398</v>
      </c>
      <c r="I48" s="336" t="s">
        <v>457</v>
      </c>
      <c r="J48" s="336" t="s">
        <v>457</v>
      </c>
      <c r="K48" s="334"/>
      <c r="L48" s="337">
        <f>VLOOKUP(J48,'DOE2014 Sales Pen'!$AA$6:$AG$40,7, FALSE)</f>
        <v>0.12</v>
      </c>
      <c r="M48" s="334">
        <f t="shared" si="1"/>
        <v>1</v>
      </c>
      <c r="N48" s="336">
        <v>1</v>
      </c>
      <c r="O48" s="339"/>
      <c r="P48" s="334">
        <v>1</v>
      </c>
      <c r="Q48" s="334"/>
      <c r="R48" s="338">
        <v>1</v>
      </c>
      <c r="S48" s="388">
        <f>INDEX(list_LPDBaseNew,MATCH(Applic!S$8,LPDNew!$R$96:$R$115,FALSE),MATCH($H48,LPDNew!$R$96:$AA$96,FALSE))</f>
        <v>76.447236216458265</v>
      </c>
      <c r="T48" s="388">
        <f>INDEX(list_LPDBaseExist,MATCH(Applic!T$8,LPDNew!$R$96:$R$115,FALSE),MATCH($H48,LPDNew!$R$96:$AA$96,FALSE))</f>
        <v>61.892802048558949</v>
      </c>
      <c r="U48" s="326"/>
      <c r="V48" s="326"/>
      <c r="W48" s="326"/>
      <c r="X48" s="326"/>
      <c r="Y48" s="326"/>
    </row>
    <row r="49" spans="2:25">
      <c r="B49" s="334" t="s">
        <v>582</v>
      </c>
      <c r="C49" s="334">
        <v>40</v>
      </c>
      <c r="D49" s="335" t="s">
        <v>449</v>
      </c>
      <c r="E49" s="335" t="s">
        <v>450</v>
      </c>
      <c r="F49" s="334" t="s">
        <v>387</v>
      </c>
      <c r="G49" s="334" t="s">
        <v>389</v>
      </c>
      <c r="H49" s="336" t="s">
        <v>399</v>
      </c>
      <c r="I49" s="336" t="s">
        <v>457</v>
      </c>
      <c r="J49" s="336" t="s">
        <v>457</v>
      </c>
      <c r="K49" s="334"/>
      <c r="L49" s="337">
        <f>VLOOKUP(J49,'DOE2014 Sales Pen'!$AA$6:$AG$40,7, FALSE)</f>
        <v>0.12</v>
      </c>
      <c r="M49" s="334">
        <f t="shared" si="1"/>
        <v>1</v>
      </c>
      <c r="N49" s="336">
        <v>1</v>
      </c>
      <c r="O49" s="339" t="s">
        <v>442</v>
      </c>
      <c r="P49" s="338">
        <v>0.8</v>
      </c>
      <c r="Q49" s="334"/>
      <c r="R49" s="338">
        <v>1</v>
      </c>
      <c r="S49" s="388">
        <f>INDEX(list_LPDBaseNew,MATCH(Applic!S$8,LPDNew!$R$96:$R$115,FALSE),MATCH($H49,LPDNew!$R$96:$AA$96,FALSE))</f>
        <v>59.585197746462825</v>
      </c>
      <c r="T49" s="388">
        <f>INDEX(list_LPDBaseExist,MATCH(Applic!T$8,LPDNew!$R$96:$R$115,FALSE),MATCH($H49,LPDNew!$R$96:$AA$96,FALSE))</f>
        <v>55.802009995829984</v>
      </c>
      <c r="U49" s="326"/>
      <c r="V49" s="326"/>
      <c r="W49" s="326"/>
      <c r="X49" s="326"/>
      <c r="Y49" s="326"/>
    </row>
    <row r="50" spans="2:25">
      <c r="B50" s="334" t="s">
        <v>583</v>
      </c>
      <c r="C50" s="334">
        <v>41</v>
      </c>
      <c r="D50" s="335" t="s">
        <v>449</v>
      </c>
      <c r="E50" s="335" t="s">
        <v>450</v>
      </c>
      <c r="F50" s="334" t="s">
        <v>387</v>
      </c>
      <c r="G50" s="334" t="s">
        <v>389</v>
      </c>
      <c r="H50" s="336" t="s">
        <v>399</v>
      </c>
      <c r="I50" s="336" t="s">
        <v>458</v>
      </c>
      <c r="J50" s="336" t="s">
        <v>398</v>
      </c>
      <c r="K50" s="334"/>
      <c r="L50" s="337">
        <f>VLOOKUP(J50,'DOE2014 Sales Pen'!$AA$6:$AG$40,7, FALSE)</f>
        <v>0.3</v>
      </c>
      <c r="M50" s="334">
        <f t="shared" si="1"/>
        <v>1</v>
      </c>
      <c r="N50" s="336">
        <v>1</v>
      </c>
      <c r="O50" s="339" t="s">
        <v>442</v>
      </c>
      <c r="P50" s="338">
        <v>0.2</v>
      </c>
      <c r="Q50" s="334"/>
      <c r="R50" s="338">
        <v>1</v>
      </c>
      <c r="S50" s="388">
        <f>INDEX(list_LPDBaseNew,MATCH(Applic!S$8,LPDNew!$R$96:$R$115,FALSE),MATCH($H50,LPDNew!$R$96:$AA$96,FALSE))</f>
        <v>59.585197746462825</v>
      </c>
      <c r="T50" s="388">
        <f>INDEX(list_LPDBaseExist,MATCH(Applic!T$8,LPDNew!$R$96:$R$115,FALSE),MATCH($H50,LPDNew!$R$96:$AA$96,FALSE))</f>
        <v>55.802009995829984</v>
      </c>
      <c r="U50" s="326"/>
      <c r="V50" s="326"/>
      <c r="W50" s="326"/>
      <c r="X50" s="326"/>
      <c r="Y50" s="326"/>
    </row>
    <row r="51" spans="2:25">
      <c r="B51" s="334" t="s">
        <v>584</v>
      </c>
      <c r="C51" s="334">
        <v>42</v>
      </c>
      <c r="D51" s="335" t="s">
        <v>449</v>
      </c>
      <c r="E51" s="335" t="s">
        <v>450</v>
      </c>
      <c r="F51" s="334" t="s">
        <v>387</v>
      </c>
      <c r="G51" s="334" t="s">
        <v>33</v>
      </c>
      <c r="H51" s="336" t="s">
        <v>459</v>
      </c>
      <c r="I51" s="336" t="s">
        <v>457</v>
      </c>
      <c r="J51" s="336" t="s">
        <v>457</v>
      </c>
      <c r="K51" s="334"/>
      <c r="L51" s="337">
        <f>VLOOKUP(J51,'DOE2014 Sales Pen'!$AA$6:$AG$40,7, FALSE)</f>
        <v>0.12</v>
      </c>
      <c r="M51" s="334">
        <f t="shared" si="1"/>
        <v>0</v>
      </c>
      <c r="N51" s="336">
        <v>1</v>
      </c>
      <c r="O51" s="339"/>
      <c r="P51" s="334">
        <v>1</v>
      </c>
      <c r="Q51" s="334"/>
      <c r="R51" s="338">
        <v>0</v>
      </c>
      <c r="S51" s="388" t="e">
        <f>INDEX(list_LPDBaseNew,MATCH(Applic!S$8,LPDNew!$R$96:$R$115,FALSE),MATCH($H51,LPDNew!$R$96:$AA$96,FALSE))</f>
        <v>#N/A</v>
      </c>
      <c r="T51" s="388" t="e">
        <f>INDEX(list_LPDBaseExist,MATCH(Applic!T$8,LPDNew!$R$96:$R$115,FALSE),MATCH($H51,LPDNew!$R$96:$AA$96,FALSE))</f>
        <v>#N/A</v>
      </c>
      <c r="U51" s="326"/>
      <c r="V51" s="395" t="s">
        <v>587</v>
      </c>
      <c r="W51" s="395"/>
      <c r="X51" s="326"/>
      <c r="Y51" s="326"/>
    </row>
    <row r="58" spans="2:25">
      <c r="O58" s="341"/>
      <c r="P58" s="326"/>
    </row>
    <row r="59" spans="2:25">
      <c r="O59" s="343"/>
      <c r="P59" s="343"/>
    </row>
    <row r="60" spans="2:25">
      <c r="O60" s="344"/>
      <c r="P60" s="345"/>
    </row>
    <row r="61" spans="2:25">
      <c r="O61" s="344"/>
      <c r="P61" s="345"/>
    </row>
    <row r="62" spans="2:25">
      <c r="O62" s="344"/>
      <c r="P62" s="345"/>
    </row>
    <row r="63" spans="2:25">
      <c r="O63" s="344"/>
      <c r="P63" s="345"/>
    </row>
    <row r="64" spans="2:25">
      <c r="O64" s="344"/>
      <c r="P64" s="345"/>
    </row>
    <row r="65" spans="15:16">
      <c r="O65" s="344"/>
      <c r="P65" s="345"/>
    </row>
    <row r="66" spans="15:16">
      <c r="O66" s="341"/>
      <c r="P66" s="326"/>
    </row>
  </sheetData>
  <autoFilter ref="B9:T9">
    <filterColumn colId="12"/>
  </autoFilter>
  <dataValidations disablePrompts="1" count="2">
    <dataValidation type="list" allowBlank="1" showInputMessage="1" showErrorMessage="1" sqref="E10:E51">
      <formula1>list_MeasureClass</formula1>
    </dataValidation>
    <dataValidation type="list" allowBlank="1" showInputMessage="1" showErrorMessage="1" sqref="D10:D51">
      <formula1>list_MOPP</formula1>
    </dataValidation>
  </dataValidation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sheetPr codeName="Sheet14"/>
  <dimension ref="B7:BU56"/>
  <sheetViews>
    <sheetView topLeftCell="A7" zoomScaleNormal="100" workbookViewId="0">
      <pane xSplit="2" ySplit="3" topLeftCell="AL10" activePane="bottomRight" state="frozen"/>
      <selection activeCell="A18" sqref="A18"/>
      <selection pane="topRight" activeCell="A18" sqref="A18"/>
      <selection pane="bottomLeft" activeCell="A18" sqref="A18"/>
      <selection pane="bottomRight" activeCell="AX47" sqref="AX47"/>
    </sheetView>
  </sheetViews>
  <sheetFormatPr defaultRowHeight="12.75"/>
  <cols>
    <col min="2" max="2" width="24.7109375" customWidth="1"/>
    <col min="4" max="4" width="15.85546875" customWidth="1"/>
    <col min="5" max="5" width="22.28515625" customWidth="1"/>
    <col min="6" max="6" width="10.5703125" customWidth="1"/>
    <col min="7" max="7" width="9.5703125" customWidth="1"/>
    <col min="12" max="12" width="50.42578125" customWidth="1"/>
    <col min="13" max="13" width="28.42578125" customWidth="1"/>
    <col min="14" max="14" width="10.42578125" customWidth="1"/>
    <col min="15" max="15" width="45.42578125" customWidth="1"/>
    <col min="16" max="16" width="7.7109375" customWidth="1"/>
    <col min="18" max="18" width="12.28515625" customWidth="1"/>
    <col min="19" max="19" width="13" customWidth="1"/>
    <col min="20" max="21" width="11.28515625" customWidth="1"/>
    <col min="22" max="24" width="12.7109375" customWidth="1"/>
    <col min="25" max="25" width="13" customWidth="1"/>
    <col min="26" max="26" width="13.140625" customWidth="1"/>
    <col min="27" max="27" width="12.42578125" customWidth="1"/>
    <col min="28" max="28" width="12" customWidth="1"/>
    <col min="41" max="41" width="10.140625" customWidth="1"/>
    <col min="42" max="42" width="14.5703125" customWidth="1"/>
    <col min="44" max="44" width="18.42578125" customWidth="1"/>
    <col min="45" max="45" width="14" customWidth="1"/>
    <col min="53" max="53" width="21.85546875" customWidth="1"/>
    <col min="67" max="67" width="12.140625" customWidth="1"/>
  </cols>
  <sheetData>
    <row r="7" spans="2:73">
      <c r="I7" t="s">
        <v>460</v>
      </c>
    </row>
    <row r="8" spans="2:73">
      <c r="F8" s="60" t="s">
        <v>461</v>
      </c>
      <c r="G8" s="60"/>
      <c r="H8" s="60"/>
      <c r="I8" s="60"/>
      <c r="J8" s="60"/>
      <c r="K8" s="60"/>
      <c r="L8" s="60"/>
      <c r="M8" s="60"/>
    </row>
    <row r="9" spans="2:73" ht="38.25">
      <c r="B9" s="60" t="s">
        <v>462</v>
      </c>
      <c r="C9" s="60"/>
      <c r="D9" s="60"/>
      <c r="E9" s="60" t="s">
        <v>463</v>
      </c>
      <c r="F9" s="86" t="s">
        <v>464</v>
      </c>
      <c r="G9" s="86" t="s">
        <v>465</v>
      </c>
      <c r="H9" s="86" t="s">
        <v>466</v>
      </c>
      <c r="I9" s="86" t="s">
        <v>467</v>
      </c>
      <c r="J9" s="86" t="s">
        <v>468</v>
      </c>
      <c r="K9" s="86" t="s">
        <v>469</v>
      </c>
      <c r="L9" s="86" t="s">
        <v>470</v>
      </c>
      <c r="M9" s="60" t="s">
        <v>471</v>
      </c>
      <c r="N9" s="86" t="s">
        <v>599</v>
      </c>
      <c r="O9" s="86" t="s">
        <v>600</v>
      </c>
    </row>
    <row r="10" spans="2:73">
      <c r="B10" s="346" t="s">
        <v>156</v>
      </c>
      <c r="C10" s="346" t="s">
        <v>416</v>
      </c>
      <c r="D10" s="346" t="s">
        <v>436</v>
      </c>
      <c r="E10" s="346" t="s">
        <v>472</v>
      </c>
      <c r="F10" s="347"/>
      <c r="G10" s="347"/>
      <c r="H10" s="348">
        <v>42.430355412333803</v>
      </c>
      <c r="I10" s="349">
        <v>0.37410871928117928</v>
      </c>
      <c r="J10" s="350">
        <v>1</v>
      </c>
      <c r="K10" s="350">
        <v>1</v>
      </c>
      <c r="L10" s="346"/>
      <c r="M10" s="346" t="s">
        <v>473</v>
      </c>
      <c r="N10" s="350">
        <v>1</v>
      </c>
      <c r="O10" s="346" t="s">
        <v>601</v>
      </c>
    </row>
    <row r="11" spans="2:73">
      <c r="B11" s="346" t="s">
        <v>156</v>
      </c>
      <c r="C11" s="346" t="s">
        <v>443</v>
      </c>
      <c r="D11" s="346" t="s">
        <v>436</v>
      </c>
      <c r="E11" s="346" t="s">
        <v>472</v>
      </c>
      <c r="F11" s="347" t="s">
        <v>442</v>
      </c>
      <c r="G11" s="347"/>
      <c r="H11" s="348">
        <v>77.587084420710482</v>
      </c>
      <c r="I11" s="349">
        <v>0.37410871928117928</v>
      </c>
      <c r="J11" s="350">
        <v>0.3</v>
      </c>
      <c r="K11" s="350">
        <v>0.8</v>
      </c>
      <c r="L11" s="350" t="s">
        <v>474</v>
      </c>
      <c r="M11" s="346" t="s">
        <v>473</v>
      </c>
      <c r="N11" s="350">
        <v>0.9</v>
      </c>
      <c r="O11" s="350"/>
      <c r="AO11" t="s">
        <v>676</v>
      </c>
      <c r="BA11" t="s">
        <v>695</v>
      </c>
      <c r="BO11" t="s">
        <v>699</v>
      </c>
    </row>
    <row r="12" spans="2:73">
      <c r="B12" s="346" t="s">
        <v>156</v>
      </c>
      <c r="C12" s="346" t="s">
        <v>443</v>
      </c>
      <c r="D12" s="346" t="s">
        <v>436</v>
      </c>
      <c r="E12" s="346" t="s">
        <v>475</v>
      </c>
      <c r="F12" s="347" t="s">
        <v>442</v>
      </c>
      <c r="G12" s="347"/>
      <c r="H12" s="348">
        <v>30.793535255887829</v>
      </c>
      <c r="I12" s="349">
        <v>0.49928697542494344</v>
      </c>
      <c r="J12" s="350">
        <v>0.15</v>
      </c>
      <c r="K12" s="350">
        <v>0.8</v>
      </c>
      <c r="L12" s="350" t="s">
        <v>476</v>
      </c>
      <c r="M12" s="346" t="s">
        <v>473</v>
      </c>
      <c r="N12" s="350">
        <v>0.9</v>
      </c>
      <c r="O12" s="350"/>
      <c r="AF12" t="s">
        <v>477</v>
      </c>
      <c r="AO12" t="s">
        <v>677</v>
      </c>
      <c r="BA12" t="s">
        <v>696</v>
      </c>
      <c r="BO12" t="s">
        <v>696</v>
      </c>
    </row>
    <row r="13" spans="2:73">
      <c r="B13" s="346" t="s">
        <v>156</v>
      </c>
      <c r="C13" s="346" t="s">
        <v>443</v>
      </c>
      <c r="D13" s="346" t="s">
        <v>436</v>
      </c>
      <c r="E13" s="346" t="s">
        <v>478</v>
      </c>
      <c r="F13" s="347" t="s">
        <v>442</v>
      </c>
      <c r="G13" s="347"/>
      <c r="H13" s="348">
        <v>61.565134652664099</v>
      </c>
      <c r="I13" s="349">
        <v>0.19999999999999996</v>
      </c>
      <c r="J13" s="350">
        <v>0.1</v>
      </c>
      <c r="K13" s="350">
        <v>0.8</v>
      </c>
      <c r="L13" s="350" t="s">
        <v>476</v>
      </c>
      <c r="M13" s="346" t="s">
        <v>473</v>
      </c>
      <c r="N13" s="350">
        <v>0.9</v>
      </c>
      <c r="O13" s="350"/>
      <c r="AO13" t="s">
        <v>678</v>
      </c>
      <c r="BA13" s="36"/>
      <c r="BB13" s="36"/>
      <c r="BC13" s="36"/>
      <c r="BD13" s="36"/>
      <c r="BE13" s="36"/>
      <c r="BF13" s="36"/>
      <c r="BG13" s="36"/>
      <c r="BH13" s="36"/>
      <c r="BI13" s="36"/>
      <c r="BJ13" s="36"/>
      <c r="BK13" s="36"/>
      <c r="BL13" s="36"/>
      <c r="BO13" s="36"/>
      <c r="BP13" s="36"/>
      <c r="BQ13" s="36"/>
      <c r="BR13" s="36"/>
      <c r="BS13" s="36"/>
      <c r="BT13" s="36"/>
      <c r="BU13" s="36"/>
    </row>
    <row r="14" spans="2:73" ht="15" customHeight="1">
      <c r="B14" s="346" t="s">
        <v>156</v>
      </c>
      <c r="C14" s="346" t="s">
        <v>443</v>
      </c>
      <c r="D14" s="346" t="s">
        <v>436</v>
      </c>
      <c r="E14" s="351" t="s">
        <v>479</v>
      </c>
      <c r="F14" s="352" t="s">
        <v>442</v>
      </c>
      <c r="G14" s="353"/>
      <c r="H14" s="348">
        <v>95.275374186035165</v>
      </c>
      <c r="I14" s="349">
        <v>0.22707535278539917</v>
      </c>
      <c r="J14" s="350">
        <v>0.3</v>
      </c>
      <c r="K14" s="350">
        <v>0.8</v>
      </c>
      <c r="L14" s="346" t="s">
        <v>480</v>
      </c>
      <c r="M14" s="346" t="s">
        <v>473</v>
      </c>
      <c r="N14" s="350">
        <v>0.9</v>
      </c>
      <c r="O14" s="346"/>
      <c r="AF14" t="s">
        <v>685</v>
      </c>
      <c r="AO14" s="377" t="s">
        <v>633</v>
      </c>
      <c r="AP14" s="444">
        <v>1367441.8448858038</v>
      </c>
      <c r="AQ14" s="448">
        <v>7.2900979895336817E-4</v>
      </c>
      <c r="AR14" s="448" t="s">
        <v>665</v>
      </c>
      <c r="AS14" s="378"/>
      <c r="AT14" s="559" t="s">
        <v>634</v>
      </c>
      <c r="AU14" s="560">
        <v>0.30574170022849567</v>
      </c>
      <c r="AV14" s="560">
        <v>0.12986313487839568</v>
      </c>
      <c r="AW14" s="560" t="s">
        <v>635</v>
      </c>
      <c r="BA14" s="36"/>
      <c r="BB14" s="469" t="s">
        <v>688</v>
      </c>
      <c r="BC14" s="469"/>
      <c r="BD14" s="469"/>
      <c r="BE14" s="469"/>
      <c r="BF14" s="469"/>
      <c r="BG14" s="469"/>
      <c r="BH14" s="36"/>
      <c r="BI14" s="36"/>
      <c r="BJ14" s="36"/>
      <c r="BK14" s="36"/>
      <c r="BL14" s="36"/>
      <c r="BO14" s="469" t="s">
        <v>688</v>
      </c>
      <c r="BP14" s="469"/>
      <c r="BQ14" s="469"/>
      <c r="BR14" s="469"/>
      <c r="BS14" s="469"/>
      <c r="BT14" s="469"/>
      <c r="BU14" s="36"/>
    </row>
    <row r="15" spans="2:73" ht="15">
      <c r="B15" s="346" t="s">
        <v>156</v>
      </c>
      <c r="C15" s="346" t="s">
        <v>443</v>
      </c>
      <c r="D15" s="346" t="s">
        <v>436</v>
      </c>
      <c r="E15" s="351" t="s">
        <v>481</v>
      </c>
      <c r="F15" s="352" t="s">
        <v>442</v>
      </c>
      <c r="G15" s="353"/>
      <c r="H15" s="348">
        <v>37.801611306252092</v>
      </c>
      <c r="I15" s="349">
        <v>0.38166028222831938</v>
      </c>
      <c r="J15" s="350">
        <v>0.15</v>
      </c>
      <c r="K15" s="350">
        <v>0.8</v>
      </c>
      <c r="L15" s="350" t="s">
        <v>476</v>
      </c>
      <c r="M15" s="346" t="s">
        <v>473</v>
      </c>
      <c r="N15" s="350">
        <v>0.9</v>
      </c>
      <c r="O15" s="350"/>
      <c r="AF15" t="s">
        <v>686</v>
      </c>
      <c r="AO15" s="189" t="s">
        <v>636</v>
      </c>
      <c r="AP15" s="190">
        <v>60653691.917584181</v>
      </c>
      <c r="AQ15" s="53">
        <v>3.2335660866301914E-2</v>
      </c>
      <c r="AR15" s="53" t="s">
        <v>666</v>
      </c>
      <c r="AS15" s="50"/>
      <c r="AT15" s="559"/>
      <c r="AU15" s="570"/>
      <c r="AV15" s="561"/>
      <c r="AW15" s="561"/>
      <c r="BA15" s="36"/>
      <c r="BB15" s="36"/>
      <c r="BC15" s="36"/>
      <c r="BD15" s="36"/>
      <c r="BE15" s="36"/>
      <c r="BF15" s="36"/>
      <c r="BG15" s="36"/>
      <c r="BH15" s="36"/>
      <c r="BI15" s="36"/>
      <c r="BJ15" s="36"/>
      <c r="BK15" s="36"/>
      <c r="BL15" s="36"/>
      <c r="BO15" s="36"/>
      <c r="BP15" s="36"/>
      <c r="BQ15" s="36"/>
      <c r="BR15" s="36"/>
      <c r="BS15" s="36"/>
      <c r="BT15" s="36"/>
      <c r="BU15" s="36"/>
    </row>
    <row r="16" spans="2:73" ht="25.5">
      <c r="B16" s="346" t="s">
        <v>156</v>
      </c>
      <c r="C16" s="346" t="s">
        <v>449</v>
      </c>
      <c r="D16" s="346" t="s">
        <v>436</v>
      </c>
      <c r="E16" s="346" t="s">
        <v>472</v>
      </c>
      <c r="F16" s="347" t="s">
        <v>442</v>
      </c>
      <c r="G16" s="347" t="s">
        <v>442</v>
      </c>
      <c r="H16" s="348">
        <v>184.01259936096025</v>
      </c>
      <c r="I16" s="349">
        <v>0.37410871928117928</v>
      </c>
      <c r="J16" s="350">
        <v>0</v>
      </c>
      <c r="K16" s="350">
        <f>1-K11</f>
        <v>0.19999999999999996</v>
      </c>
      <c r="L16" s="346" t="s">
        <v>482</v>
      </c>
      <c r="M16" s="346" t="s">
        <v>473</v>
      </c>
      <c r="N16" s="350">
        <v>0.9</v>
      </c>
      <c r="O16" s="346"/>
      <c r="AF16" t="s">
        <v>687</v>
      </c>
      <c r="AO16" s="189" t="s">
        <v>637</v>
      </c>
      <c r="AP16" s="190">
        <v>167727380.90931895</v>
      </c>
      <c r="AQ16" s="53">
        <v>8.9418723504025063E-2</v>
      </c>
      <c r="AR16" s="53" t="s">
        <v>667</v>
      </c>
      <c r="AS16" s="50"/>
      <c r="AT16" s="559"/>
      <c r="AU16" s="570"/>
      <c r="AV16" s="561"/>
      <c r="AW16" s="561"/>
      <c r="BA16" s="36"/>
      <c r="BB16" s="470" t="s">
        <v>10</v>
      </c>
      <c r="BC16" s="470" t="s">
        <v>28</v>
      </c>
      <c r="BD16" s="470" t="s">
        <v>13</v>
      </c>
      <c r="BE16" s="470" t="s">
        <v>31</v>
      </c>
      <c r="BF16" s="470" t="s">
        <v>9</v>
      </c>
      <c r="BG16" s="470" t="s">
        <v>71</v>
      </c>
      <c r="BH16" s="470" t="s">
        <v>14</v>
      </c>
      <c r="BI16" s="470" t="s">
        <v>72</v>
      </c>
      <c r="BJ16" s="470" t="s">
        <v>73</v>
      </c>
      <c r="BK16" s="470" t="s">
        <v>16</v>
      </c>
      <c r="BL16" s="470" t="s">
        <v>44</v>
      </c>
      <c r="BO16" s="483" t="s">
        <v>697</v>
      </c>
      <c r="BP16" s="484" t="s">
        <v>173</v>
      </c>
      <c r="BQ16" s="484" t="s">
        <v>171</v>
      </c>
      <c r="BR16" s="484" t="s">
        <v>172</v>
      </c>
      <c r="BS16" s="484" t="s">
        <v>44</v>
      </c>
      <c r="BT16" s="36"/>
      <c r="BU16" s="36"/>
    </row>
    <row r="17" spans="2:73">
      <c r="B17" s="346" t="s">
        <v>156</v>
      </c>
      <c r="C17" s="346" t="s">
        <v>449</v>
      </c>
      <c r="D17" s="346" t="s">
        <v>436</v>
      </c>
      <c r="E17" s="346" t="s">
        <v>475</v>
      </c>
      <c r="F17" s="347" t="s">
        <v>442</v>
      </c>
      <c r="G17" s="347" t="s">
        <v>442</v>
      </c>
      <c r="H17" s="348">
        <v>110.53667908464585</v>
      </c>
      <c r="I17" s="349">
        <v>0.49928697542494344</v>
      </c>
      <c r="J17" s="350">
        <v>0</v>
      </c>
      <c r="K17" s="350">
        <f t="shared" ref="K17:K20" si="0">1-K12</f>
        <v>0.19999999999999996</v>
      </c>
      <c r="L17" s="346" t="s">
        <v>482</v>
      </c>
      <c r="M17" s="346" t="s">
        <v>473</v>
      </c>
      <c r="N17" s="350">
        <v>0.9</v>
      </c>
      <c r="O17" s="346"/>
      <c r="AO17" s="189" t="s">
        <v>638</v>
      </c>
      <c r="AP17" s="190">
        <v>13842565.990936747</v>
      </c>
      <c r="AQ17" s="53">
        <v>7.3797407091153247E-3</v>
      </c>
      <c r="AR17" s="53" t="s">
        <v>668</v>
      </c>
      <c r="AS17" s="50"/>
      <c r="AT17" s="559"/>
      <c r="AU17" s="570"/>
      <c r="AV17" s="562"/>
      <c r="AW17" s="562"/>
      <c r="BA17" s="471">
        <v>0</v>
      </c>
      <c r="BB17" s="461">
        <v>7.4760665250941808E-3</v>
      </c>
      <c r="BC17" s="461">
        <v>2.1349612409553953E-3</v>
      </c>
      <c r="BD17" s="461">
        <v>3.9848386463384948E-2</v>
      </c>
      <c r="BE17" s="461">
        <v>2.4422360650775996E-2</v>
      </c>
      <c r="BF17" s="461">
        <v>8.3146323821084306E-3</v>
      </c>
      <c r="BG17" s="461">
        <v>2.8230824905683606E-2</v>
      </c>
      <c r="BH17" s="461">
        <v>1.5723308327836673E-2</v>
      </c>
      <c r="BI17" s="461">
        <v>8.3655917243496795E-3</v>
      </c>
      <c r="BJ17" s="461">
        <v>7.6773007216320317E-3</v>
      </c>
      <c r="BK17" s="461">
        <v>0</v>
      </c>
      <c r="BL17" s="461">
        <v>1.3285894266519781E-2</v>
      </c>
      <c r="BO17" s="479">
        <v>0</v>
      </c>
      <c r="BP17" s="474">
        <v>3.3116003654969146E-2</v>
      </c>
      <c r="BQ17" s="474">
        <v>4.5349879849505758E-3</v>
      </c>
      <c r="BR17" s="474">
        <v>1.323201345561198E-2</v>
      </c>
      <c r="BS17" s="474">
        <v>1.5326402288634768E-2</v>
      </c>
      <c r="BT17" s="36"/>
      <c r="BU17" s="36"/>
    </row>
    <row r="18" spans="2:73">
      <c r="B18" s="346" t="s">
        <v>156</v>
      </c>
      <c r="C18" s="346" t="s">
        <v>449</v>
      </c>
      <c r="D18" s="346" t="s">
        <v>436</v>
      </c>
      <c r="E18" s="346" t="s">
        <v>478</v>
      </c>
      <c r="F18" s="347" t="s">
        <v>442</v>
      </c>
      <c r="G18" s="347" t="s">
        <v>442</v>
      </c>
      <c r="H18" s="348">
        <v>529.74014105690731</v>
      </c>
      <c r="I18" s="349">
        <v>0.19999999999999996</v>
      </c>
      <c r="J18" s="350">
        <v>0</v>
      </c>
      <c r="K18" s="350">
        <f t="shared" si="0"/>
        <v>0.19999999999999996</v>
      </c>
      <c r="L18" s="346" t="s">
        <v>482</v>
      </c>
      <c r="M18" s="346" t="s">
        <v>473</v>
      </c>
      <c r="N18" s="350">
        <v>0.9</v>
      </c>
      <c r="O18" s="346"/>
      <c r="AO18" s="189" t="s">
        <v>639</v>
      </c>
      <c r="AP18" s="190">
        <v>3616632.3458013511</v>
      </c>
      <c r="AQ18" s="53">
        <v>1.9280969272379351E-3</v>
      </c>
      <c r="AR18" s="53" t="s">
        <v>640</v>
      </c>
      <c r="AS18" s="50"/>
      <c r="AT18" s="559"/>
      <c r="AU18" s="570"/>
      <c r="AV18" s="560">
        <v>4.6158934629965453E-2</v>
      </c>
      <c r="AW18" s="560" t="s">
        <v>640</v>
      </c>
      <c r="BA18" s="471">
        <v>1</v>
      </c>
      <c r="BB18" s="461">
        <v>0.11277506326231514</v>
      </c>
      <c r="BC18" s="461">
        <v>6.4764091386040182E-2</v>
      </c>
      <c r="BD18" s="461">
        <v>0.16769546526314449</v>
      </c>
      <c r="BE18" s="461">
        <v>0.11422756694599441</v>
      </c>
      <c r="BF18" s="461">
        <v>0.14083596907116366</v>
      </c>
      <c r="BG18" s="461">
        <v>2.381414073351305E-2</v>
      </c>
      <c r="BH18" s="461">
        <v>5.0886744752538425E-2</v>
      </c>
      <c r="BI18" s="461">
        <v>9.5962028852151354E-2</v>
      </c>
      <c r="BJ18" s="461">
        <v>1.2164611973350529E-2</v>
      </c>
      <c r="BK18" s="461">
        <v>0.10349767179331226</v>
      </c>
      <c r="BL18" s="461">
        <v>0.1010213830405559</v>
      </c>
      <c r="BO18" s="479">
        <v>1</v>
      </c>
      <c r="BP18" s="474">
        <v>0.12352241871839155</v>
      </c>
      <c r="BQ18" s="474">
        <v>4.4175649943894633E-2</v>
      </c>
      <c r="BR18" s="474">
        <v>8.9866555160789494E-2</v>
      </c>
      <c r="BS18" s="474">
        <v>8.1138015167493707E-2</v>
      </c>
      <c r="BT18" s="36"/>
      <c r="BU18" s="36"/>
    </row>
    <row r="19" spans="2:73">
      <c r="B19" s="346" t="s">
        <v>156</v>
      </c>
      <c r="C19" s="346" t="s">
        <v>449</v>
      </c>
      <c r="D19" s="346" t="s">
        <v>450</v>
      </c>
      <c r="E19" s="346" t="s">
        <v>479</v>
      </c>
      <c r="F19" s="347" t="s">
        <v>442</v>
      </c>
      <c r="G19" s="347" t="s">
        <v>442</v>
      </c>
      <c r="H19" s="348">
        <v>190.72324169623747</v>
      </c>
      <c r="I19" s="349">
        <v>0.14593961633745767</v>
      </c>
      <c r="J19" s="354">
        <v>0</v>
      </c>
      <c r="K19" s="350">
        <f t="shared" si="0"/>
        <v>0.19999999999999996</v>
      </c>
      <c r="L19" s="346" t="s">
        <v>482</v>
      </c>
      <c r="M19" s="346" t="s">
        <v>473</v>
      </c>
      <c r="N19" s="350">
        <v>0.9</v>
      </c>
      <c r="O19" s="346"/>
      <c r="AO19" s="189" t="s">
        <v>641</v>
      </c>
      <c r="AP19" s="190">
        <v>4672527.3929561581</v>
      </c>
      <c r="AQ19" s="53">
        <v>2.491015079056279E-3</v>
      </c>
      <c r="AR19" s="53" t="s">
        <v>669</v>
      </c>
      <c r="AS19" s="50"/>
      <c r="AT19" s="559"/>
      <c r="AU19" s="570"/>
      <c r="AV19" s="561"/>
      <c r="AW19" s="561"/>
      <c r="BA19" s="471">
        <v>2</v>
      </c>
      <c r="BB19" s="461">
        <v>4.8512704887709951E-2</v>
      </c>
      <c r="BC19" s="461">
        <v>0.13503642167373753</v>
      </c>
      <c r="BD19" s="461">
        <v>4.4268784603413748E-2</v>
      </c>
      <c r="BE19" s="461">
        <v>0.13007487847965885</v>
      </c>
      <c r="BF19" s="461">
        <v>3.5751382209394583E-2</v>
      </c>
      <c r="BG19" s="461">
        <v>1.0845167006022564E-2</v>
      </c>
      <c r="BH19" s="461">
        <v>1.1852708365044842E-2</v>
      </c>
      <c r="BI19" s="461">
        <v>5.4657408061571343E-2</v>
      </c>
      <c r="BJ19" s="461">
        <v>0.13478499671744601</v>
      </c>
      <c r="BK19" s="461">
        <v>0</v>
      </c>
      <c r="BL19" s="461">
        <v>6.7141625837979516E-2</v>
      </c>
      <c r="BO19" s="479">
        <v>2</v>
      </c>
      <c r="BP19" s="474">
        <v>7.2509823557002168E-2</v>
      </c>
      <c r="BQ19" s="474">
        <v>4.7765101701507676E-2</v>
      </c>
      <c r="BR19" s="474">
        <v>7.5015149144449469E-2</v>
      </c>
      <c r="BS19" s="474">
        <v>6.3517777841905154E-2</v>
      </c>
      <c r="BT19" s="36"/>
      <c r="BU19" s="36"/>
    </row>
    <row r="20" spans="2:73">
      <c r="B20" s="346" t="s">
        <v>156</v>
      </c>
      <c r="C20" s="346" t="s">
        <v>449</v>
      </c>
      <c r="D20" s="346" t="s">
        <v>450</v>
      </c>
      <c r="E20" s="346" t="s">
        <v>481</v>
      </c>
      <c r="F20" s="347" t="s">
        <v>442</v>
      </c>
      <c r="G20" s="347" t="s">
        <v>442</v>
      </c>
      <c r="H20" s="348">
        <v>62.731131520540906</v>
      </c>
      <c r="I20" s="349">
        <v>0.31675169306996614</v>
      </c>
      <c r="J20" s="354">
        <v>1</v>
      </c>
      <c r="K20" s="350">
        <f t="shared" si="0"/>
        <v>0.19999999999999996</v>
      </c>
      <c r="L20" s="350" t="s">
        <v>483</v>
      </c>
      <c r="M20" s="346" t="s">
        <v>473</v>
      </c>
      <c r="N20" s="350">
        <v>0.9</v>
      </c>
      <c r="O20" s="350"/>
      <c r="Q20" s="83" t="s">
        <v>616</v>
      </c>
      <c r="AO20" s="189" t="s">
        <v>642</v>
      </c>
      <c r="AP20" s="190">
        <v>67415165.094671011</v>
      </c>
      <c r="AQ20" s="53">
        <v>3.5940333503673413E-2</v>
      </c>
      <c r="AR20" s="53" t="s">
        <v>670</v>
      </c>
      <c r="AS20" s="50"/>
      <c r="AT20" s="559"/>
      <c r="AU20" s="570"/>
      <c r="AV20" s="561"/>
      <c r="AW20" s="561"/>
      <c r="BA20" s="471">
        <v>3</v>
      </c>
      <c r="BB20" s="461">
        <v>4.7547291547042986E-2</v>
      </c>
      <c r="BC20" s="461">
        <v>0</v>
      </c>
      <c r="BD20" s="461">
        <v>1.8873184551477643E-2</v>
      </c>
      <c r="BE20" s="461">
        <v>1.0346797742114179E-2</v>
      </c>
      <c r="BF20" s="461">
        <v>4.8360366706543069E-2</v>
      </c>
      <c r="BG20" s="461">
        <v>1.7041116665466607E-2</v>
      </c>
      <c r="BH20" s="461">
        <v>2.953959895611229E-2</v>
      </c>
      <c r="BI20" s="461">
        <v>7.4161102009851002E-2</v>
      </c>
      <c r="BJ20" s="461">
        <v>1.3345049179945149E-3</v>
      </c>
      <c r="BK20" s="461">
        <v>3.7424070107231207E-2</v>
      </c>
      <c r="BL20" s="461">
        <v>3.4408695813580241E-2</v>
      </c>
      <c r="BO20" s="479">
        <v>3</v>
      </c>
      <c r="BP20" s="474">
        <v>3.5182519348348096E-2</v>
      </c>
      <c r="BQ20" s="474">
        <v>7.9101955851576585E-3</v>
      </c>
      <c r="BR20" s="474">
        <v>5.8247785015748892E-2</v>
      </c>
      <c r="BS20" s="474">
        <v>3.187140808469701E-2</v>
      </c>
      <c r="BT20" s="36"/>
      <c r="BU20" s="36"/>
    </row>
    <row r="21" spans="2:73">
      <c r="B21" s="335" t="s">
        <v>157</v>
      </c>
      <c r="C21" s="335" t="s">
        <v>416</v>
      </c>
      <c r="D21" s="335" t="s">
        <v>436</v>
      </c>
      <c r="E21" s="335" t="s">
        <v>484</v>
      </c>
      <c r="F21" s="355"/>
      <c r="G21" s="355"/>
      <c r="H21" s="356">
        <v>-83.644113270707393</v>
      </c>
      <c r="I21" s="357">
        <v>0.89951336239144852</v>
      </c>
      <c r="J21" s="358">
        <v>1</v>
      </c>
      <c r="K21" s="359">
        <v>1</v>
      </c>
      <c r="L21" s="335"/>
      <c r="M21" s="335"/>
      <c r="N21" s="359">
        <v>1</v>
      </c>
      <c r="O21" s="335" t="s">
        <v>601</v>
      </c>
      <c r="P21" s="401"/>
      <c r="Q21" t="s">
        <v>683</v>
      </c>
      <c r="Z21" s="83" t="s">
        <v>616</v>
      </c>
      <c r="AO21" s="189" t="s">
        <v>643</v>
      </c>
      <c r="AP21" s="190">
        <v>10878405.356184041</v>
      </c>
      <c r="AQ21" s="53">
        <v>5.7994891199978247E-3</v>
      </c>
      <c r="AR21" s="53" t="s">
        <v>671</v>
      </c>
      <c r="AS21" s="50"/>
      <c r="AT21" s="559"/>
      <c r="AU21" s="570"/>
      <c r="AV21" s="562"/>
      <c r="AW21" s="562"/>
      <c r="BA21" s="471">
        <v>4</v>
      </c>
      <c r="BB21" s="461">
        <v>1.5460669815126032E-2</v>
      </c>
      <c r="BC21" s="461">
        <v>0</v>
      </c>
      <c r="BD21" s="461">
        <v>4.5789596043351685E-2</v>
      </c>
      <c r="BE21" s="461">
        <v>4.0397491291599051E-2</v>
      </c>
      <c r="BF21" s="461">
        <v>1.6339066808825537E-2</v>
      </c>
      <c r="BG21" s="461">
        <v>5.0007432049162803E-2</v>
      </c>
      <c r="BH21" s="461">
        <v>0</v>
      </c>
      <c r="BI21" s="461">
        <v>3.8271593006245282E-2</v>
      </c>
      <c r="BJ21" s="461">
        <v>6.2706548948843581E-3</v>
      </c>
      <c r="BK21" s="461">
        <v>0</v>
      </c>
      <c r="BL21" s="461">
        <v>2.5082890052196372E-2</v>
      </c>
      <c r="BO21" s="479">
        <v>4</v>
      </c>
      <c r="BP21" s="474">
        <v>2.3711208653170734E-2</v>
      </c>
      <c r="BQ21" s="474">
        <v>2.1251198522076329E-2</v>
      </c>
      <c r="BR21" s="474">
        <v>3.7099749875627745E-2</v>
      </c>
      <c r="BS21" s="474">
        <v>2.7087999733510212E-2</v>
      </c>
      <c r="BT21" s="36"/>
      <c r="BU21" s="36"/>
    </row>
    <row r="22" spans="2:73">
      <c r="B22" s="335" t="s">
        <v>157</v>
      </c>
      <c r="C22" s="335" t="s">
        <v>416</v>
      </c>
      <c r="D22" s="335" t="s">
        <v>436</v>
      </c>
      <c r="E22" s="335" t="s">
        <v>486</v>
      </c>
      <c r="F22" s="355"/>
      <c r="G22" s="355"/>
      <c r="H22" s="356">
        <v>-17.937549899464024</v>
      </c>
      <c r="I22" s="357">
        <v>0.62813108259148298</v>
      </c>
      <c r="J22" s="358">
        <v>1</v>
      </c>
      <c r="K22" s="359">
        <v>1</v>
      </c>
      <c r="L22" s="335"/>
      <c r="M22" s="335"/>
      <c r="N22" s="359">
        <v>1</v>
      </c>
      <c r="O22" s="335" t="s">
        <v>601</v>
      </c>
      <c r="P22" s="401"/>
      <c r="Q22" s="360" t="s">
        <v>145</v>
      </c>
      <c r="R22" s="360" t="s">
        <v>146</v>
      </c>
      <c r="S22" s="361"/>
      <c r="T22" s="361"/>
      <c r="Z22" t="s">
        <v>684</v>
      </c>
      <c r="AO22" s="189" t="s">
        <v>644</v>
      </c>
      <c r="AP22" s="190">
        <v>1646954.5290660211</v>
      </c>
      <c r="AQ22" s="53">
        <v>8.7802343815215499E-4</v>
      </c>
      <c r="AR22" s="53" t="s">
        <v>645</v>
      </c>
      <c r="AS22" s="50"/>
      <c r="AT22" s="559"/>
      <c r="AU22" s="570"/>
      <c r="AV22" s="560">
        <v>0.11537601895656328</v>
      </c>
      <c r="AW22" s="560" t="s">
        <v>645</v>
      </c>
      <c r="BA22" s="471">
        <v>5</v>
      </c>
      <c r="BB22" s="461">
        <v>3.0233594384645873E-2</v>
      </c>
      <c r="BC22" s="461">
        <v>5.3118367308197557E-2</v>
      </c>
      <c r="BD22" s="461">
        <v>3.0624576592568533E-2</v>
      </c>
      <c r="BE22" s="461">
        <v>2.5660159985756052E-2</v>
      </c>
      <c r="BF22" s="461">
        <v>7.428098052191455E-2</v>
      </c>
      <c r="BG22" s="461">
        <v>3.8155926277012525E-3</v>
      </c>
      <c r="BH22" s="461">
        <v>7.2771272758681491E-2</v>
      </c>
      <c r="BI22" s="461">
        <v>1.3262425849687414E-2</v>
      </c>
      <c r="BJ22" s="461">
        <v>4.9035801906786927E-2</v>
      </c>
      <c r="BK22" s="461">
        <v>0</v>
      </c>
      <c r="BL22" s="461">
        <v>2.8203669759641212E-2</v>
      </c>
      <c r="BO22" s="479">
        <v>5</v>
      </c>
      <c r="BP22" s="474">
        <v>4.2868678226178666E-2</v>
      </c>
      <c r="BQ22" s="474">
        <v>2.930638484353501E-3</v>
      </c>
      <c r="BR22" s="474">
        <v>3.534347120193989E-2</v>
      </c>
      <c r="BS22" s="474">
        <v>2.4595270275186647E-2</v>
      </c>
      <c r="BT22" s="36"/>
      <c r="BU22" s="36"/>
    </row>
    <row r="23" spans="2:73">
      <c r="B23" s="335" t="s">
        <v>157</v>
      </c>
      <c r="C23" s="335" t="s">
        <v>443</v>
      </c>
      <c r="D23" s="335" t="s">
        <v>436</v>
      </c>
      <c r="E23" s="335" t="s">
        <v>484</v>
      </c>
      <c r="F23" s="355"/>
      <c r="G23" s="355"/>
      <c r="H23" s="356">
        <v>-75.704233619917616</v>
      </c>
      <c r="I23" s="357">
        <v>0.89951336239144852</v>
      </c>
      <c r="J23" s="358">
        <v>1</v>
      </c>
      <c r="K23" s="359">
        <v>0.5</v>
      </c>
      <c r="L23" s="335"/>
      <c r="M23" s="335" t="s">
        <v>487</v>
      </c>
      <c r="N23" s="359">
        <v>0.85</v>
      </c>
      <c r="O23" s="335" t="s">
        <v>613</v>
      </c>
      <c r="Q23" s="360" t="s">
        <v>147</v>
      </c>
      <c r="R23" s="360" t="s">
        <v>148</v>
      </c>
      <c r="S23" s="361"/>
      <c r="T23" s="361"/>
      <c r="Z23" s="60" t="s">
        <v>485</v>
      </c>
      <c r="AA23" s="60"/>
      <c r="AB23" s="60"/>
      <c r="AC23" s="60"/>
      <c r="AO23" s="189" t="s">
        <v>646</v>
      </c>
      <c r="AP23" s="190">
        <v>27867414.388670132</v>
      </c>
      <c r="AQ23" s="53">
        <v>1.4856659708648296E-2</v>
      </c>
      <c r="AR23" s="53" t="s">
        <v>672</v>
      </c>
      <c r="AS23" s="50"/>
      <c r="AT23" s="559"/>
      <c r="AU23" s="570"/>
      <c r="AV23" s="561"/>
      <c r="AW23" s="561"/>
      <c r="BA23" s="471"/>
      <c r="BB23" s="36"/>
      <c r="BC23" s="36"/>
      <c r="BD23" s="36"/>
      <c r="BE23" s="36"/>
      <c r="BF23" s="36"/>
      <c r="BG23" s="36"/>
      <c r="BH23" s="36"/>
      <c r="BI23" s="36"/>
      <c r="BJ23" s="36"/>
      <c r="BK23" s="36"/>
      <c r="BL23" s="36"/>
      <c r="BO23" s="461"/>
      <c r="BP23" s="461"/>
      <c r="BQ23" s="461"/>
      <c r="BR23" s="461"/>
      <c r="BS23" s="461"/>
      <c r="BT23" s="36"/>
      <c r="BU23" s="36"/>
    </row>
    <row r="24" spans="2:73">
      <c r="B24" s="335" t="s">
        <v>157</v>
      </c>
      <c r="C24" s="335" t="s">
        <v>443</v>
      </c>
      <c r="D24" s="335" t="s">
        <v>436</v>
      </c>
      <c r="E24" s="335" t="s">
        <v>486</v>
      </c>
      <c r="F24" s="355"/>
      <c r="G24" s="355"/>
      <c r="H24" s="356">
        <v>24.140230151571213</v>
      </c>
      <c r="I24" s="357">
        <v>0.62813108259148298</v>
      </c>
      <c r="J24" s="358">
        <v>1</v>
      </c>
      <c r="K24" s="359">
        <v>0.8</v>
      </c>
      <c r="L24" s="335"/>
      <c r="M24" s="335"/>
      <c r="N24" s="359">
        <v>0.85</v>
      </c>
      <c r="O24" s="335" t="s">
        <v>613</v>
      </c>
      <c r="Q24" s="360"/>
      <c r="R24" s="360"/>
      <c r="S24" s="361"/>
      <c r="T24" s="361"/>
      <c r="X24" s="326"/>
      <c r="Y24" s="326"/>
      <c r="Z24" s="60"/>
      <c r="AA24" s="60"/>
      <c r="AB24" s="60"/>
      <c r="AC24" s="60"/>
      <c r="AO24" s="189" t="s">
        <v>647</v>
      </c>
      <c r="AP24" s="190">
        <v>170051960.14435998</v>
      </c>
      <c r="AQ24" s="450">
        <v>9.0658001830285398E-2</v>
      </c>
      <c r="AR24" s="450" t="s">
        <v>673</v>
      </c>
      <c r="AS24" s="451"/>
      <c r="AT24" s="559"/>
      <c r="AU24" s="570"/>
      <c r="AV24" s="561"/>
      <c r="AW24" s="561"/>
      <c r="BA24" s="465"/>
      <c r="BB24" s="36"/>
      <c r="BC24" s="36"/>
      <c r="BD24" s="36"/>
      <c r="BE24" s="36"/>
      <c r="BF24" s="36"/>
      <c r="BG24" s="36"/>
      <c r="BH24" s="36"/>
      <c r="BI24" s="36"/>
      <c r="BJ24" s="36"/>
      <c r="BK24" s="36"/>
      <c r="BL24" s="36"/>
      <c r="BO24" s="480"/>
      <c r="BP24" s="461"/>
      <c r="BQ24" s="461"/>
      <c r="BR24" s="461"/>
      <c r="BS24" s="461"/>
      <c r="BT24" s="36"/>
      <c r="BU24" s="36"/>
    </row>
    <row r="25" spans="2:73">
      <c r="B25" s="335" t="s">
        <v>157</v>
      </c>
      <c r="C25" s="335" t="s">
        <v>449</v>
      </c>
      <c r="D25" s="335" t="s">
        <v>436</v>
      </c>
      <c r="E25" s="335" t="s">
        <v>484</v>
      </c>
      <c r="F25" s="355"/>
      <c r="G25" s="355" t="s">
        <v>442</v>
      </c>
      <c r="H25" s="356">
        <v>-61.233462969690443</v>
      </c>
      <c r="I25" s="357">
        <v>0.89951336239144852</v>
      </c>
      <c r="J25" s="358">
        <v>0.1</v>
      </c>
      <c r="K25" s="359">
        <v>0.5</v>
      </c>
      <c r="L25" s="335" t="s">
        <v>490</v>
      </c>
      <c r="M25" s="335"/>
      <c r="N25" s="359">
        <v>0.85</v>
      </c>
      <c r="O25" s="335" t="s">
        <v>613</v>
      </c>
      <c r="Q25" s="360"/>
      <c r="R25" s="360" t="s">
        <v>58</v>
      </c>
      <c r="S25" s="360"/>
      <c r="T25" s="360"/>
      <c r="X25" s="326"/>
      <c r="Y25" s="326"/>
      <c r="Z25" s="362"/>
      <c r="AA25" s="362" t="s">
        <v>41</v>
      </c>
      <c r="AB25" s="362"/>
      <c r="AC25" s="362"/>
      <c r="AO25" s="189" t="s">
        <v>648</v>
      </c>
      <c r="AP25" s="190">
        <v>16850509.839179449</v>
      </c>
      <c r="AQ25" s="53">
        <v>8.9833339794774415E-3</v>
      </c>
      <c r="AR25" s="53" t="s">
        <v>674</v>
      </c>
      <c r="AS25" s="50"/>
      <c r="AT25" s="559"/>
      <c r="AU25" s="570"/>
      <c r="AV25" s="562"/>
      <c r="AW25" s="562"/>
      <c r="BA25" s="465" t="s">
        <v>689</v>
      </c>
      <c r="BB25" s="36"/>
      <c r="BC25" s="36"/>
      <c r="BD25" s="36"/>
      <c r="BE25" s="36"/>
      <c r="BF25" s="36"/>
      <c r="BG25" s="36"/>
      <c r="BH25" s="36"/>
      <c r="BI25" s="36"/>
      <c r="BJ25" s="36"/>
      <c r="BK25" s="36"/>
      <c r="BL25" s="36"/>
      <c r="BO25" s="481" t="s">
        <v>689</v>
      </c>
      <c r="BP25" s="36"/>
      <c r="BQ25" s="36"/>
      <c r="BR25" s="36"/>
      <c r="BS25" s="36"/>
      <c r="BT25" s="36"/>
      <c r="BU25" s="36"/>
    </row>
    <row r="26" spans="2:73">
      <c r="B26" s="335" t="s">
        <v>157</v>
      </c>
      <c r="C26" s="335" t="s">
        <v>449</v>
      </c>
      <c r="D26" s="335" t="s">
        <v>436</v>
      </c>
      <c r="E26" s="335" t="s">
        <v>486</v>
      </c>
      <c r="F26" s="355"/>
      <c r="G26" s="355" t="s">
        <v>442</v>
      </c>
      <c r="H26" s="356">
        <v>76.118833200799315</v>
      </c>
      <c r="I26" s="357">
        <v>0.62813108259148298</v>
      </c>
      <c r="J26" s="358">
        <v>0.6</v>
      </c>
      <c r="K26" s="359">
        <v>0.2</v>
      </c>
      <c r="L26" s="335"/>
      <c r="M26" s="335" t="s">
        <v>491</v>
      </c>
      <c r="N26" s="359">
        <v>0.85</v>
      </c>
      <c r="O26" s="335" t="s">
        <v>613</v>
      </c>
      <c r="Q26" s="360"/>
      <c r="R26" s="360" t="s">
        <v>41</v>
      </c>
      <c r="S26" s="360"/>
      <c r="T26" s="360"/>
      <c r="X26" s="326"/>
      <c r="Y26" s="326"/>
      <c r="Z26" s="362" t="s">
        <v>59</v>
      </c>
      <c r="AA26" s="362" t="s">
        <v>149</v>
      </c>
      <c r="AB26" s="362" t="s">
        <v>488</v>
      </c>
      <c r="AC26" s="362" t="s">
        <v>489</v>
      </c>
      <c r="AO26" s="193" t="s">
        <v>649</v>
      </c>
      <c r="AP26" s="194">
        <v>26905063.499096032</v>
      </c>
      <c r="AQ26" s="449">
        <v>1.4343611763571261E-2</v>
      </c>
      <c r="AR26" s="449" t="s">
        <v>675</v>
      </c>
      <c r="AS26" s="385"/>
      <c r="AT26" s="559"/>
      <c r="AU26" s="571"/>
      <c r="AV26" s="445">
        <v>1.4343611763571261E-2</v>
      </c>
      <c r="AW26" s="452" t="s">
        <v>650</v>
      </c>
      <c r="BA26" s="465" t="s">
        <v>690</v>
      </c>
      <c r="BB26" s="462">
        <v>8.0643884075012551E-2</v>
      </c>
      <c r="BC26" s="462">
        <v>9.9900256529888848E-2</v>
      </c>
      <c r="BD26" s="462">
        <v>0.10598212493327912</v>
      </c>
      <c r="BE26" s="462">
        <v>0.12215122271282663</v>
      </c>
      <c r="BF26" s="462">
        <v>8.8293675640279123E-2</v>
      </c>
      <c r="BG26" s="462">
        <v>1.7329653869767807E-2</v>
      </c>
      <c r="BH26" s="462">
        <v>3.1369726558791632E-2</v>
      </c>
      <c r="BI26" s="462">
        <v>7.5309718456861352E-2</v>
      </c>
      <c r="BJ26" s="462">
        <v>7.347480434539827E-2</v>
      </c>
      <c r="BK26" s="462">
        <v>5.1748835896656131E-2</v>
      </c>
      <c r="BL26" s="462">
        <v>8.4081504439267707E-2</v>
      </c>
      <c r="BO26" s="481" t="s">
        <v>690</v>
      </c>
      <c r="BP26" s="462">
        <v>9.8016121137696866E-2</v>
      </c>
      <c r="BQ26" s="462">
        <v>4.5970375822701151E-2</v>
      </c>
      <c r="BR26" s="462">
        <v>8.2440852152619482E-2</v>
      </c>
      <c r="BS26" s="462">
        <v>7.2327896504699424E-2</v>
      </c>
      <c r="BT26" s="36"/>
      <c r="BU26" s="36"/>
    </row>
    <row r="27" spans="2:73">
      <c r="B27" s="335" t="s">
        <v>157</v>
      </c>
      <c r="C27" s="335" t="s">
        <v>449</v>
      </c>
      <c r="D27" s="335" t="s">
        <v>450</v>
      </c>
      <c r="E27" s="335" t="s">
        <v>493</v>
      </c>
      <c r="F27" s="355"/>
      <c r="G27" s="355" t="s">
        <v>442</v>
      </c>
      <c r="H27" s="356">
        <v>-76.449031085642275</v>
      </c>
      <c r="I27" s="357">
        <v>0.89034196292717604</v>
      </c>
      <c r="J27" s="358">
        <v>0.9</v>
      </c>
      <c r="K27" s="359">
        <v>0.5</v>
      </c>
      <c r="L27" s="335"/>
      <c r="M27" s="335"/>
      <c r="N27" s="359">
        <v>0.85</v>
      </c>
      <c r="O27" s="335" t="s">
        <v>613</v>
      </c>
      <c r="Q27" s="360" t="s">
        <v>59</v>
      </c>
      <c r="R27" s="360" t="s">
        <v>149</v>
      </c>
      <c r="S27" s="360" t="s">
        <v>488</v>
      </c>
      <c r="T27" s="360" t="s">
        <v>489</v>
      </c>
      <c r="X27" s="326"/>
      <c r="Y27" s="326"/>
      <c r="Z27" s="56" t="s">
        <v>157</v>
      </c>
      <c r="AA27" s="56">
        <v>72989753.853174016</v>
      </c>
      <c r="AB27" s="27">
        <v>1</v>
      </c>
      <c r="AC27" s="56">
        <v>2812111.565352831</v>
      </c>
      <c r="AO27" s="189" t="s">
        <v>651</v>
      </c>
      <c r="AP27" s="190">
        <v>101515.44173105649</v>
      </c>
      <c r="AQ27" s="53">
        <v>5.411985309927395E-5</v>
      </c>
      <c r="AR27" s="53" t="s">
        <v>665</v>
      </c>
      <c r="AS27" s="50"/>
      <c r="AT27" s="559" t="s">
        <v>652</v>
      </c>
      <c r="AU27" s="560">
        <v>0.51990621906609458</v>
      </c>
      <c r="AV27" s="563">
        <v>2.9020237915685861E-2</v>
      </c>
      <c r="AW27" s="560" t="s">
        <v>635</v>
      </c>
      <c r="BA27" s="472" t="s">
        <v>691</v>
      </c>
      <c r="BB27" s="463">
        <v>6.9611686565689362E-2</v>
      </c>
      <c r="BC27" s="463">
        <v>6.6600171019925894E-2</v>
      </c>
      <c r="BD27" s="463">
        <v>7.6945811472678635E-2</v>
      </c>
      <c r="BE27" s="463">
        <v>8.4883081055922474E-2</v>
      </c>
      <c r="BF27" s="463">
        <v>7.4982572662367103E-2</v>
      </c>
      <c r="BG27" s="463">
        <v>1.7233474801667408E-2</v>
      </c>
      <c r="BH27" s="463">
        <v>3.0759684024565182E-2</v>
      </c>
      <c r="BI27" s="463">
        <v>7.4926846307857897E-2</v>
      </c>
      <c r="BJ27" s="463">
        <v>4.942803786959702E-2</v>
      </c>
      <c r="BK27" s="463">
        <v>4.6973913966847823E-2</v>
      </c>
      <c r="BL27" s="464">
        <v>6.7523901564038549E-2</v>
      </c>
      <c r="BO27" s="482" t="s">
        <v>691</v>
      </c>
      <c r="BP27" s="475">
        <v>7.7071587207913947E-2</v>
      </c>
      <c r="BQ27" s="475">
        <v>3.3283649076853321E-2</v>
      </c>
      <c r="BR27" s="475">
        <v>7.4376496440329287E-2</v>
      </c>
      <c r="BS27" s="476">
        <v>5.8842400364698622E-2</v>
      </c>
      <c r="BT27" s="36"/>
      <c r="BU27" s="36"/>
    </row>
    <row r="28" spans="2:73">
      <c r="B28" s="335" t="s">
        <v>157</v>
      </c>
      <c r="C28" s="335" t="s">
        <v>449</v>
      </c>
      <c r="D28" s="335" t="s">
        <v>450</v>
      </c>
      <c r="E28" s="335" t="s">
        <v>494</v>
      </c>
      <c r="F28" s="355"/>
      <c r="G28" s="355" t="s">
        <v>442</v>
      </c>
      <c r="H28" s="356">
        <v>-0.40801517657048347</v>
      </c>
      <c r="I28" s="357">
        <v>0.59419066552642008</v>
      </c>
      <c r="J28" s="358">
        <v>0.4</v>
      </c>
      <c r="K28" s="359">
        <v>0.2</v>
      </c>
      <c r="L28" s="365" t="s">
        <v>495</v>
      </c>
      <c r="M28" s="335"/>
      <c r="N28" s="359">
        <v>0.85</v>
      </c>
      <c r="O28" s="365" t="s">
        <v>613</v>
      </c>
      <c r="Q28" s="363" t="s">
        <v>157</v>
      </c>
      <c r="R28" s="363">
        <v>93324774.25963749</v>
      </c>
      <c r="S28" s="364">
        <v>1</v>
      </c>
      <c r="T28" s="363">
        <v>3666462.5120884823</v>
      </c>
      <c r="X28" s="402"/>
      <c r="Y28" s="402"/>
      <c r="Z28" s="56" t="s">
        <v>492</v>
      </c>
      <c r="AA28" s="56">
        <v>72989753.853174016</v>
      </c>
      <c r="AB28" s="27">
        <v>1</v>
      </c>
      <c r="AC28" s="56">
        <v>2812111.565352831</v>
      </c>
      <c r="AO28" s="189" t="s">
        <v>653</v>
      </c>
      <c r="AP28" s="190">
        <v>14641045.947180191</v>
      </c>
      <c r="AQ28" s="53">
        <v>7.8054258777726726E-3</v>
      </c>
      <c r="AR28" s="53" t="s">
        <v>666</v>
      </c>
      <c r="AS28" s="50"/>
      <c r="AT28" s="559"/>
      <c r="AU28" s="561"/>
      <c r="AV28" s="564"/>
      <c r="AW28" s="561"/>
      <c r="BA28" s="465" t="s">
        <v>692</v>
      </c>
      <c r="BB28" s="462">
        <v>5.0905864779368003E-2</v>
      </c>
      <c r="BC28" s="462">
        <v>5.0583776073595058E-2</v>
      </c>
      <c r="BD28" s="462">
        <v>6.1450321410791223E-2</v>
      </c>
      <c r="BE28" s="462">
        <v>6.4141378889024506E-2</v>
      </c>
      <c r="BF28" s="462">
        <v>6.3113553063568278E-2</v>
      </c>
      <c r="BG28" s="462">
        <v>2.1104689816373257E-2</v>
      </c>
      <c r="BH28" s="462">
        <v>3.3010064966475405E-2</v>
      </c>
      <c r="BI28" s="462">
        <v>5.5262911555901274E-2</v>
      </c>
      <c r="BJ28" s="462">
        <v>4.0718114082092471E-2</v>
      </c>
      <c r="BK28" s="462">
        <v>2.8184348380108692E-2</v>
      </c>
      <c r="BL28" s="462">
        <v>5.1171652900790655E-2</v>
      </c>
      <c r="BO28" s="481" t="s">
        <v>692</v>
      </c>
      <c r="BP28" s="462">
        <v>5.9558929700618247E-2</v>
      </c>
      <c r="BQ28" s="462">
        <v>2.4806556847397958E-2</v>
      </c>
      <c r="BR28" s="462">
        <v>5.9114542079711098E-2</v>
      </c>
      <c r="BS28" s="462">
        <v>4.5642094220558552E-2</v>
      </c>
      <c r="BT28" s="36"/>
      <c r="BU28" s="36"/>
    </row>
    <row r="29" spans="2:73">
      <c r="B29" s="346" t="s">
        <v>384</v>
      </c>
      <c r="C29" s="346" t="s">
        <v>416</v>
      </c>
      <c r="D29" s="346" t="s">
        <v>436</v>
      </c>
      <c r="E29" s="346" t="s">
        <v>484</v>
      </c>
      <c r="F29" s="347"/>
      <c r="G29" s="347"/>
      <c r="H29" s="348">
        <v>-38.051081035552969</v>
      </c>
      <c r="I29" s="349">
        <v>0.66686886213730612</v>
      </c>
      <c r="J29" s="354">
        <v>1</v>
      </c>
      <c r="K29" s="350">
        <v>1</v>
      </c>
      <c r="L29" s="346"/>
      <c r="M29" s="346"/>
      <c r="N29" s="350">
        <v>1</v>
      </c>
      <c r="O29" s="346" t="s">
        <v>601</v>
      </c>
      <c r="P29" s="363"/>
      <c r="Q29" s="363" t="s">
        <v>492</v>
      </c>
      <c r="R29" s="363">
        <v>72989753.853173986</v>
      </c>
      <c r="S29" s="364">
        <v>0.78210479941917954</v>
      </c>
      <c r="T29" s="363">
        <v>2812111.5653528306</v>
      </c>
      <c r="X29" s="403"/>
      <c r="Y29" s="403"/>
      <c r="Z29" s="56">
        <v>9</v>
      </c>
      <c r="AA29" s="56">
        <v>290038.2613753819</v>
      </c>
      <c r="AB29" s="27">
        <v>3.9736846072781946E-3</v>
      </c>
      <c r="AC29" s="56">
        <v>24530.03523833544</v>
      </c>
      <c r="AO29" s="189" t="s">
        <v>654</v>
      </c>
      <c r="AP29" s="190">
        <v>36555010.216736801</v>
      </c>
      <c r="AQ29" s="53">
        <v>1.9488185730536199E-2</v>
      </c>
      <c r="AR29" s="53" t="s">
        <v>667</v>
      </c>
      <c r="AS29" s="50"/>
      <c r="AT29" s="559"/>
      <c r="AU29" s="561"/>
      <c r="AV29" s="564"/>
      <c r="AW29" s="561"/>
      <c r="BA29" s="471"/>
      <c r="BB29" s="36"/>
      <c r="BC29" s="36"/>
      <c r="BD29" s="36"/>
      <c r="BE29" s="36"/>
      <c r="BF29" s="36"/>
      <c r="BG29" s="36"/>
      <c r="BH29" s="36"/>
      <c r="BI29" s="36"/>
      <c r="BJ29" s="36"/>
      <c r="BK29" s="36"/>
      <c r="BL29" s="36"/>
      <c r="BO29" s="36"/>
      <c r="BP29" s="36"/>
      <c r="BQ29" s="36"/>
      <c r="BR29" s="36"/>
      <c r="BS29" s="36"/>
      <c r="BT29" s="36"/>
      <c r="BU29" s="36"/>
    </row>
    <row r="30" spans="2:73" ht="12.75" customHeight="1">
      <c r="B30" s="346" t="s">
        <v>384</v>
      </c>
      <c r="C30" s="346" t="s">
        <v>416</v>
      </c>
      <c r="D30" s="346" t="s">
        <v>436</v>
      </c>
      <c r="E30" s="346" t="s">
        <v>486</v>
      </c>
      <c r="F30" s="347"/>
      <c r="G30" s="347"/>
      <c r="H30" s="348">
        <v>102.33820307339211</v>
      </c>
      <c r="I30" s="349">
        <v>0.1709699514577564</v>
      </c>
      <c r="J30" s="354">
        <v>1</v>
      </c>
      <c r="K30" s="350">
        <v>1</v>
      </c>
      <c r="L30" s="346"/>
      <c r="M30" s="346"/>
      <c r="N30" s="350">
        <v>1</v>
      </c>
      <c r="O30" s="346" t="s">
        <v>601</v>
      </c>
      <c r="P30" s="363"/>
      <c r="Q30" s="363" t="s">
        <v>496</v>
      </c>
      <c r="R30" s="363">
        <v>20335020.406463508</v>
      </c>
      <c r="S30" s="364">
        <v>0.21789520058082054</v>
      </c>
      <c r="T30" s="363">
        <v>854350.94673565158</v>
      </c>
      <c r="X30" s="27"/>
      <c r="Y30" s="27"/>
      <c r="Z30" s="366">
        <v>13</v>
      </c>
      <c r="AA30" s="367">
        <v>7703300.9425640889</v>
      </c>
      <c r="AB30" s="368">
        <v>0.10553948377549029</v>
      </c>
      <c r="AC30" s="369">
        <v>499039.50361617969</v>
      </c>
      <c r="AO30" s="189" t="s">
        <v>655</v>
      </c>
      <c r="AP30" s="190">
        <v>3137207.9150437131</v>
      </c>
      <c r="AQ30" s="53">
        <v>1.6725064542777149E-3</v>
      </c>
      <c r="AR30" s="53" t="s">
        <v>668</v>
      </c>
      <c r="AS30" s="50"/>
      <c r="AT30" s="559"/>
      <c r="AU30" s="561"/>
      <c r="AV30" s="565"/>
      <c r="AW30" s="562"/>
      <c r="BA30" s="465" t="s">
        <v>693</v>
      </c>
      <c r="BB30" s="462">
        <v>5.6254611558373087E-2</v>
      </c>
      <c r="BC30" s="462">
        <v>6.7311824766911041E-2</v>
      </c>
      <c r="BD30" s="462">
        <v>8.3937545443314401E-2</v>
      </c>
      <c r="BE30" s="462">
        <v>8.957493535880974E-2</v>
      </c>
      <c r="BF30" s="462">
        <v>6.1633994554222221E-2</v>
      </c>
      <c r="BG30" s="462">
        <v>2.0963377548406405E-2</v>
      </c>
      <c r="BH30" s="462">
        <v>2.6154253815139982E-2</v>
      </c>
      <c r="BI30" s="462">
        <v>5.2995009546024124E-2</v>
      </c>
      <c r="BJ30" s="462">
        <v>5.1542303137476188E-2</v>
      </c>
      <c r="BK30" s="462">
        <v>3.4499223931104085E-2</v>
      </c>
      <c r="BL30" s="462">
        <v>6.0482967715018397E-2</v>
      </c>
      <c r="BO30" s="481" t="s">
        <v>693</v>
      </c>
      <c r="BP30" s="462">
        <v>7.638274864345429E-2</v>
      </c>
      <c r="BQ30" s="462">
        <v>3.2158579876784298E-2</v>
      </c>
      <c r="BR30" s="462">
        <v>5.9371239253616981E-2</v>
      </c>
      <c r="BS30" s="462">
        <v>5.3327398432677885E-2</v>
      </c>
      <c r="BT30" s="36"/>
      <c r="BU30" s="36"/>
    </row>
    <row r="31" spans="2:73">
      <c r="B31" s="346" t="s">
        <v>384</v>
      </c>
      <c r="C31" s="346" t="s">
        <v>443</v>
      </c>
      <c r="D31" s="346" t="s">
        <v>436</v>
      </c>
      <c r="E31" s="346" t="s">
        <v>484</v>
      </c>
      <c r="F31" s="347"/>
      <c r="G31" s="347"/>
      <c r="H31" s="348">
        <v>-13.642826536018712</v>
      </c>
      <c r="I31" s="349">
        <v>0.66686886213730612</v>
      </c>
      <c r="J31" s="354">
        <v>1</v>
      </c>
      <c r="K31" s="350">
        <v>0.2</v>
      </c>
      <c r="L31" s="346"/>
      <c r="M31" s="346" t="s">
        <v>497</v>
      </c>
      <c r="N31" s="350">
        <v>0.9</v>
      </c>
      <c r="O31" s="346"/>
      <c r="Q31" s="363" t="s">
        <v>62</v>
      </c>
      <c r="R31" s="363">
        <v>93324774.25963749</v>
      </c>
      <c r="S31" s="364">
        <v>1</v>
      </c>
      <c r="T31" s="363">
        <v>3666462.5120884823</v>
      </c>
      <c r="X31" s="27"/>
      <c r="Y31" s="27"/>
      <c r="Z31" s="56">
        <v>14</v>
      </c>
      <c r="AA31" s="56">
        <v>736706.08984027337</v>
      </c>
      <c r="AB31" s="27">
        <v>1.0093280918883892E-2</v>
      </c>
      <c r="AC31" s="56">
        <v>44045.536935349301</v>
      </c>
      <c r="AO31" s="189" t="s">
        <v>656</v>
      </c>
      <c r="AP31" s="190">
        <v>3306229.4029462929</v>
      </c>
      <c r="AQ31" s="53">
        <v>1.7626150913473586E-3</v>
      </c>
      <c r="AR31" s="53" t="s">
        <v>640</v>
      </c>
      <c r="AS31" s="50"/>
      <c r="AT31" s="559"/>
      <c r="AU31" s="561"/>
      <c r="AV31" s="566">
        <v>0.33456534732398485</v>
      </c>
      <c r="AW31" s="569" t="s">
        <v>640</v>
      </c>
      <c r="BA31" s="36"/>
      <c r="BB31" s="36"/>
      <c r="BC31" s="36"/>
      <c r="BD31" s="36"/>
      <c r="BE31" s="36"/>
      <c r="BF31" s="36"/>
      <c r="BG31" s="36"/>
      <c r="BH31" s="36"/>
      <c r="BI31" s="36"/>
      <c r="BJ31" s="36"/>
      <c r="BK31" s="36"/>
      <c r="BL31" s="36"/>
      <c r="BO31" s="477"/>
      <c r="BP31" s="36"/>
      <c r="BQ31" s="36"/>
      <c r="BR31" s="36"/>
      <c r="BS31" s="36"/>
      <c r="BT31" s="36"/>
      <c r="BU31" s="36"/>
    </row>
    <row r="32" spans="2:73">
      <c r="B32" s="346" t="s">
        <v>384</v>
      </c>
      <c r="C32" s="346" t="s">
        <v>443</v>
      </c>
      <c r="D32" s="346" t="s">
        <v>436</v>
      </c>
      <c r="E32" s="346" t="s">
        <v>486</v>
      </c>
      <c r="F32" s="347"/>
      <c r="G32" s="347"/>
      <c r="H32" s="348">
        <v>339.26403699288227</v>
      </c>
      <c r="I32" s="349">
        <v>0.1709699514577564</v>
      </c>
      <c r="J32" s="354">
        <v>1</v>
      </c>
      <c r="K32" s="350">
        <v>0.2</v>
      </c>
      <c r="L32" s="346"/>
      <c r="M32" s="346" t="s">
        <v>497</v>
      </c>
      <c r="N32" s="350">
        <v>0.9</v>
      </c>
      <c r="O32" s="346"/>
      <c r="X32" s="27"/>
      <c r="Y32" s="27"/>
      <c r="Z32" s="56">
        <v>15</v>
      </c>
      <c r="AA32" s="56">
        <v>1445049.8026388467</v>
      </c>
      <c r="AB32" s="27">
        <v>1.9797981584452316E-2</v>
      </c>
      <c r="AC32" s="56">
        <v>72245.834741855069</v>
      </c>
      <c r="AO32" s="189" t="s">
        <v>657</v>
      </c>
      <c r="AP32" s="190">
        <v>46442814.640070379</v>
      </c>
      <c r="AQ32" s="53">
        <v>2.4759566258858855E-2</v>
      </c>
      <c r="AR32" s="53" t="s">
        <v>669</v>
      </c>
      <c r="AS32" s="50"/>
      <c r="AT32" s="559"/>
      <c r="AU32" s="561"/>
      <c r="AV32" s="567"/>
      <c r="AW32" s="569"/>
      <c r="BA32" s="36"/>
      <c r="BB32" s="36"/>
      <c r="BC32" s="36"/>
      <c r="BD32" s="36"/>
      <c r="BE32" s="36"/>
      <c r="BF32" s="36"/>
      <c r="BG32" s="36"/>
      <c r="BH32" s="36"/>
      <c r="BI32" s="36"/>
      <c r="BJ32" s="36"/>
      <c r="BK32" s="36"/>
      <c r="BL32" s="36"/>
      <c r="BO32" s="477"/>
      <c r="BP32" s="36"/>
      <c r="BQ32" s="36"/>
      <c r="BR32" s="36"/>
      <c r="BS32" s="36"/>
      <c r="BT32" s="36"/>
      <c r="BU32" s="36"/>
    </row>
    <row r="33" spans="2:73">
      <c r="B33" s="346" t="s">
        <v>384</v>
      </c>
      <c r="C33" s="346" t="s">
        <v>449</v>
      </c>
      <c r="D33" s="346" t="s">
        <v>436</v>
      </c>
      <c r="E33" s="346" t="s">
        <v>484</v>
      </c>
      <c r="F33" s="347"/>
      <c r="G33" s="347" t="s">
        <v>442</v>
      </c>
      <c r="H33" s="348">
        <v>9.2462253995430608</v>
      </c>
      <c r="I33" s="349">
        <v>0.66686886213730612</v>
      </c>
      <c r="J33" s="354">
        <v>1</v>
      </c>
      <c r="K33" s="350">
        <v>0.8</v>
      </c>
      <c r="L33" s="346"/>
      <c r="M33" s="346" t="s">
        <v>497</v>
      </c>
      <c r="N33" s="350">
        <v>0.9</v>
      </c>
      <c r="O33" s="346"/>
      <c r="X33" s="27"/>
      <c r="Y33" s="27"/>
      <c r="Z33" s="56">
        <v>16</v>
      </c>
      <c r="AA33" s="56">
        <v>628883.28101795923</v>
      </c>
      <c r="AB33" s="27">
        <v>8.6160487988905816E-3</v>
      </c>
      <c r="AC33" s="56">
        <v>34974.809248042897</v>
      </c>
      <c r="AO33" s="189" t="s">
        <v>658</v>
      </c>
      <c r="AP33" s="190">
        <v>501779484.17476517</v>
      </c>
      <c r="AQ33" s="53">
        <v>0.26750838600212562</v>
      </c>
      <c r="AR33" s="53" t="s">
        <v>670</v>
      </c>
      <c r="AS33" s="50"/>
      <c r="AT33" s="559"/>
      <c r="AU33" s="561"/>
      <c r="AV33" s="567"/>
      <c r="AW33" s="569"/>
      <c r="BA33" s="465" t="s">
        <v>694</v>
      </c>
      <c r="BB33" s="36"/>
      <c r="BC33" s="36"/>
      <c r="BD33" s="36"/>
      <c r="BE33" s="36"/>
      <c r="BF33" s="36"/>
      <c r="BG33" s="36"/>
      <c r="BH33" s="36"/>
      <c r="BI33" s="36"/>
      <c r="BJ33" s="36"/>
      <c r="BK33" s="36"/>
      <c r="BL33" s="36"/>
      <c r="BO33" s="465" t="s">
        <v>698</v>
      </c>
      <c r="BP33" s="36"/>
      <c r="BQ33" s="36"/>
      <c r="BR33" s="36"/>
      <c r="BS33" s="36"/>
      <c r="BT33" s="36"/>
      <c r="BU33" s="36"/>
    </row>
    <row r="34" spans="2:73">
      <c r="B34" s="346" t="s">
        <v>384</v>
      </c>
      <c r="C34" s="346" t="s">
        <v>449</v>
      </c>
      <c r="D34" s="346" t="s">
        <v>436</v>
      </c>
      <c r="E34" s="346" t="s">
        <v>486</v>
      </c>
      <c r="F34" s="347"/>
      <c r="G34" s="347"/>
      <c r="H34" s="348">
        <v>601.66370300849155</v>
      </c>
      <c r="I34" s="349">
        <v>0.1709699514577564</v>
      </c>
      <c r="J34" s="354">
        <v>1</v>
      </c>
      <c r="K34" s="350">
        <v>0.8</v>
      </c>
      <c r="L34" s="346"/>
      <c r="M34" s="346" t="s">
        <v>497</v>
      </c>
      <c r="N34" s="350">
        <v>0.9</v>
      </c>
      <c r="O34" s="346"/>
      <c r="X34" s="27"/>
      <c r="Y34" s="27"/>
      <c r="Z34" s="56">
        <v>17</v>
      </c>
      <c r="AA34" s="56">
        <v>115196.69569324149</v>
      </c>
      <c r="AB34" s="27">
        <v>1.5782584487813295E-3</v>
      </c>
      <c r="AC34" s="56">
        <v>5759.8347846620918</v>
      </c>
      <c r="AO34" s="189" t="s">
        <v>659</v>
      </c>
      <c r="AP34" s="190">
        <v>76033208.862289742</v>
      </c>
      <c r="AQ34" s="53">
        <v>4.0534779971652994E-2</v>
      </c>
      <c r="AR34" s="53" t="s">
        <v>671</v>
      </c>
      <c r="AS34" s="50"/>
      <c r="AT34" s="559"/>
      <c r="AU34" s="561"/>
      <c r="AV34" s="568"/>
      <c r="AW34" s="569"/>
      <c r="BA34" s="466">
        <v>0.7</v>
      </c>
      <c r="BB34" s="467">
        <v>4.8728180595982551E-2</v>
      </c>
      <c r="BC34" s="468">
        <v>4.6620119713948124E-2</v>
      </c>
      <c r="BD34" s="468">
        <v>5.3862068030875045E-2</v>
      </c>
      <c r="BE34" s="468">
        <v>5.941815673914573E-2</v>
      </c>
      <c r="BF34" s="468">
        <v>5.2487800863656967E-2</v>
      </c>
      <c r="BG34" s="468">
        <v>1.2063432361167185E-2</v>
      </c>
      <c r="BH34" s="468">
        <v>2.1531778817195625E-2</v>
      </c>
      <c r="BI34" s="468">
        <v>5.2448792415500524E-2</v>
      </c>
      <c r="BJ34" s="468">
        <v>3.4599626508717909E-2</v>
      </c>
      <c r="BK34" s="468">
        <v>3.2881739776793477E-2</v>
      </c>
      <c r="BL34" s="473">
        <v>4.7266731094826979E-2</v>
      </c>
      <c r="BO34" s="478">
        <v>0.8</v>
      </c>
      <c r="BP34" s="463">
        <v>6.1657269766331159E-2</v>
      </c>
      <c r="BQ34" s="463">
        <v>2.6626919261482657E-2</v>
      </c>
      <c r="BR34" s="463">
        <v>5.950119715226343E-2</v>
      </c>
      <c r="BS34" s="464">
        <v>4.70739202917589E-2</v>
      </c>
      <c r="BT34" s="36"/>
      <c r="BU34" s="36"/>
    </row>
    <row r="35" spans="2:73">
      <c r="B35" s="346" t="s">
        <v>384</v>
      </c>
      <c r="C35" s="346" t="s">
        <v>449</v>
      </c>
      <c r="D35" s="346" t="s">
        <v>450</v>
      </c>
      <c r="E35" s="346" t="s">
        <v>494</v>
      </c>
      <c r="F35" s="347"/>
      <c r="G35" s="347"/>
      <c r="H35" s="348">
        <v>46.736894574536521</v>
      </c>
      <c r="I35" s="349">
        <v>0.21185222729182618</v>
      </c>
      <c r="J35" s="354">
        <v>1</v>
      </c>
      <c r="K35" s="350">
        <v>0.8</v>
      </c>
      <c r="L35" s="346"/>
      <c r="M35" s="346" t="s">
        <v>497</v>
      </c>
      <c r="N35" s="350">
        <v>0.9</v>
      </c>
      <c r="O35" s="346"/>
      <c r="Q35" s="83" t="s">
        <v>614</v>
      </c>
      <c r="X35" s="27"/>
      <c r="Y35" s="27"/>
      <c r="Z35" s="56">
        <v>18</v>
      </c>
      <c r="AA35" s="56">
        <v>2987815.3774057538</v>
      </c>
      <c r="AB35" s="27">
        <v>4.0934723295766071E-2</v>
      </c>
      <c r="AC35" s="56">
        <v>151999.32284746991</v>
      </c>
      <c r="AO35" s="189" t="s">
        <v>660</v>
      </c>
      <c r="AP35" s="190">
        <v>1416595.3013790229</v>
      </c>
      <c r="AQ35" s="53">
        <v>7.5521446101632942E-4</v>
      </c>
      <c r="AR35" s="53" t="s">
        <v>645</v>
      </c>
      <c r="AS35" s="50"/>
      <c r="AT35" s="559"/>
      <c r="AU35" s="561"/>
      <c r="AV35" s="566">
        <v>0.1236718481606134</v>
      </c>
      <c r="AW35" s="569" t="s">
        <v>645</v>
      </c>
      <c r="BA35" s="36"/>
      <c r="BB35" s="36"/>
      <c r="BC35" s="36"/>
      <c r="BD35" s="36"/>
      <c r="BE35" s="36"/>
      <c r="BF35" s="36"/>
      <c r="BG35" s="36"/>
      <c r="BH35" s="36"/>
      <c r="BI35" s="36"/>
      <c r="BJ35" s="36"/>
      <c r="BK35" s="36"/>
      <c r="BL35" s="36"/>
      <c r="BO35" s="477"/>
      <c r="BP35" s="36"/>
      <c r="BQ35" s="36"/>
      <c r="BR35" s="36"/>
      <c r="BS35" s="36"/>
      <c r="BT35" s="36"/>
      <c r="BU35" s="36"/>
    </row>
    <row r="36" spans="2:73">
      <c r="B36" s="346" t="s">
        <v>384</v>
      </c>
      <c r="C36" s="346" t="s">
        <v>449</v>
      </c>
      <c r="D36" s="346" t="s">
        <v>450</v>
      </c>
      <c r="E36" s="346" t="s">
        <v>493</v>
      </c>
      <c r="F36" s="347" t="s">
        <v>442</v>
      </c>
      <c r="G36" s="347" t="s">
        <v>442</v>
      </c>
      <c r="H36" s="348">
        <v>-45.646891143374717</v>
      </c>
      <c r="I36" s="349">
        <v>0.68329668533981602</v>
      </c>
      <c r="J36" s="354">
        <v>0.8</v>
      </c>
      <c r="K36" s="350">
        <v>0.8</v>
      </c>
      <c r="L36" s="346"/>
      <c r="M36" s="346" t="s">
        <v>497</v>
      </c>
      <c r="N36" s="350">
        <v>0.9</v>
      </c>
      <c r="O36" s="346"/>
      <c r="Q36" t="s">
        <v>682</v>
      </c>
      <c r="X36" s="27"/>
      <c r="Y36" s="27"/>
      <c r="Z36" s="56">
        <v>19</v>
      </c>
      <c r="AA36" s="56">
        <v>634373.51377807837</v>
      </c>
      <c r="AB36" s="27">
        <v>8.6912680244707E-3</v>
      </c>
      <c r="AC36" s="56">
        <v>28494.933315980408</v>
      </c>
      <c r="AO36" s="189" t="s">
        <v>661</v>
      </c>
      <c r="AP36" s="190">
        <v>1411924.9371408434</v>
      </c>
      <c r="AQ36" s="53">
        <v>7.5272459915708633E-4</v>
      </c>
      <c r="AR36" s="53" t="s">
        <v>672</v>
      </c>
      <c r="AS36" s="50"/>
      <c r="AT36" s="559"/>
      <c r="AU36" s="561"/>
      <c r="AV36" s="567"/>
      <c r="AW36" s="569"/>
      <c r="BA36" s="36"/>
      <c r="BB36" s="36"/>
      <c r="BC36" s="36"/>
      <c r="BD36" s="36"/>
      <c r="BE36" s="36"/>
      <c r="BF36" s="36"/>
      <c r="BG36" s="36"/>
      <c r="BH36" s="36"/>
      <c r="BI36" s="36"/>
      <c r="BJ36" s="36"/>
      <c r="BK36" s="36"/>
      <c r="BL36" s="36"/>
      <c r="BO36" s="477"/>
      <c r="BP36" s="36"/>
      <c r="BQ36" s="36"/>
      <c r="BR36" s="36"/>
      <c r="BS36" s="36"/>
      <c r="BT36" s="36"/>
      <c r="BU36" s="36"/>
    </row>
    <row r="37" spans="2:73">
      <c r="B37" s="346" t="s">
        <v>384</v>
      </c>
      <c r="C37" s="346" t="s">
        <v>449</v>
      </c>
      <c r="D37" s="346" t="s">
        <v>450</v>
      </c>
      <c r="E37" s="346" t="s">
        <v>498</v>
      </c>
      <c r="F37" s="347" t="s">
        <v>442</v>
      </c>
      <c r="G37" s="347"/>
      <c r="H37" s="348">
        <v>-6.3417319521319246</v>
      </c>
      <c r="I37" s="349">
        <v>0.61540112538991065</v>
      </c>
      <c r="J37" s="354">
        <v>0.2</v>
      </c>
      <c r="K37" s="350">
        <v>0.8</v>
      </c>
      <c r="L37" s="346" t="s">
        <v>499</v>
      </c>
      <c r="M37" s="346" t="s">
        <v>497</v>
      </c>
      <c r="N37" s="350">
        <v>0.9</v>
      </c>
      <c r="O37" s="346"/>
      <c r="Q37" s="362" t="s">
        <v>147</v>
      </c>
      <c r="R37" s="362" t="s">
        <v>148</v>
      </c>
      <c r="S37" s="60"/>
      <c r="T37" s="60"/>
      <c r="U37" s="60"/>
      <c r="V37" s="60"/>
      <c r="W37" s="60"/>
      <c r="X37" s="27"/>
      <c r="Y37" s="27"/>
      <c r="Z37" s="56">
        <v>20</v>
      </c>
      <c r="AA37" s="56">
        <v>1161783.3196380257</v>
      </c>
      <c r="AB37" s="27">
        <v>1.5917074086522688E-2</v>
      </c>
      <c r="AC37" s="56">
        <v>50512.318245131464</v>
      </c>
      <c r="AO37" s="189" t="s">
        <v>662</v>
      </c>
      <c r="AP37" s="190">
        <v>192034674.25675276</v>
      </c>
      <c r="AQ37" s="450">
        <v>0.10237741355917186</v>
      </c>
      <c r="AR37" s="450" t="s">
        <v>673</v>
      </c>
      <c r="AS37" s="451"/>
      <c r="AT37" s="559"/>
      <c r="AU37" s="561"/>
      <c r="AV37" s="567"/>
      <c r="AW37" s="569"/>
      <c r="BA37" s="36"/>
      <c r="BB37" s="36"/>
      <c r="BC37" s="36"/>
      <c r="BD37" s="36"/>
      <c r="BE37" s="36"/>
      <c r="BF37" s="36"/>
      <c r="BG37" s="36"/>
      <c r="BH37" s="36"/>
      <c r="BI37" s="36"/>
      <c r="BJ37" s="36"/>
      <c r="BK37" s="36"/>
      <c r="BL37" s="36"/>
      <c r="BO37" s="477"/>
      <c r="BP37" s="36"/>
      <c r="BQ37" s="36"/>
      <c r="BR37" s="36"/>
      <c r="BS37" s="36"/>
      <c r="BT37" s="36"/>
      <c r="BU37" s="36"/>
    </row>
    <row r="38" spans="2:73">
      <c r="B38" s="346" t="s">
        <v>384</v>
      </c>
      <c r="C38" s="346" t="s">
        <v>449</v>
      </c>
      <c r="D38" s="346" t="s">
        <v>450</v>
      </c>
      <c r="E38" s="346" t="s">
        <v>500</v>
      </c>
      <c r="F38" s="347"/>
      <c r="G38" s="347"/>
      <c r="H38" s="348">
        <v>85.719268176607528</v>
      </c>
      <c r="I38" s="349">
        <v>0.17653603385797365</v>
      </c>
      <c r="J38" s="354">
        <v>1</v>
      </c>
      <c r="K38" s="350">
        <v>0.8</v>
      </c>
      <c r="L38" s="346"/>
      <c r="M38" s="346" t="s">
        <v>497</v>
      </c>
      <c r="N38" s="350">
        <v>0.9</v>
      </c>
      <c r="O38" s="346"/>
      <c r="Q38" s="398" t="s">
        <v>602</v>
      </c>
      <c r="R38" s="362" t="s">
        <v>9</v>
      </c>
      <c r="S38" s="60"/>
      <c r="T38" s="60"/>
      <c r="U38" s="60"/>
      <c r="V38" s="60"/>
      <c r="W38" s="60"/>
      <c r="X38" s="27"/>
      <c r="Y38" s="27"/>
      <c r="Z38" s="56">
        <v>22</v>
      </c>
      <c r="AA38" s="56">
        <v>275970.96740879893</v>
      </c>
      <c r="AB38" s="27">
        <v>3.7809548990114608E-3</v>
      </c>
      <c r="AC38" s="56">
        <v>11668.792578875486</v>
      </c>
      <c r="AO38" s="189" t="s">
        <v>663</v>
      </c>
      <c r="AP38" s="190">
        <v>37114565.545787849</v>
      </c>
      <c r="AQ38" s="53">
        <v>1.9786495541268118E-2</v>
      </c>
      <c r="AR38" s="53" t="s">
        <v>674</v>
      </c>
      <c r="AS38" s="50"/>
      <c r="AT38" s="559"/>
      <c r="AU38" s="561"/>
      <c r="AV38" s="568"/>
      <c r="AW38" s="569"/>
      <c r="BA38" s="36"/>
      <c r="BB38" s="36"/>
      <c r="BC38" s="36"/>
      <c r="BD38" s="36"/>
      <c r="BE38" s="36"/>
      <c r="BF38" s="36"/>
      <c r="BG38" s="36"/>
      <c r="BH38" s="36"/>
      <c r="BI38" s="36"/>
      <c r="BJ38" s="36"/>
      <c r="BK38" s="36"/>
      <c r="BL38" s="36"/>
      <c r="BO38" s="36"/>
      <c r="BP38" s="36"/>
      <c r="BQ38" s="36"/>
      <c r="BR38" s="36"/>
      <c r="BS38" s="36"/>
      <c r="BT38" s="36"/>
      <c r="BU38" s="36"/>
    </row>
    <row r="39" spans="2:73">
      <c r="B39" s="335" t="s">
        <v>501</v>
      </c>
      <c r="C39" s="335" t="s">
        <v>416</v>
      </c>
      <c r="D39" s="335" t="s">
        <v>436</v>
      </c>
      <c r="E39" s="335" t="s">
        <v>502</v>
      </c>
      <c r="F39" s="355" t="s">
        <v>442</v>
      </c>
      <c r="G39" s="355"/>
      <c r="H39" s="356">
        <v>20.392086235563376</v>
      </c>
      <c r="I39" s="357">
        <v>0.65908928703684988</v>
      </c>
      <c r="J39" s="358">
        <v>0.8</v>
      </c>
      <c r="K39" s="359">
        <v>1</v>
      </c>
      <c r="L39" s="335" t="s">
        <v>503</v>
      </c>
      <c r="M39" s="335"/>
      <c r="N39" s="359">
        <v>1</v>
      </c>
      <c r="O39" s="335" t="s">
        <v>601</v>
      </c>
      <c r="Q39" s="362" t="s">
        <v>145</v>
      </c>
      <c r="R39" s="362" t="s">
        <v>146</v>
      </c>
      <c r="S39" s="60"/>
      <c r="T39" s="60"/>
      <c r="U39" s="60"/>
      <c r="V39" s="60"/>
      <c r="W39" s="60"/>
      <c r="Z39" s="56">
        <v>23</v>
      </c>
      <c r="AA39" s="56">
        <v>5326501.5886386614</v>
      </c>
      <c r="AB39" s="27">
        <v>7.2976017967582643E-2</v>
      </c>
      <c r="AC39" s="56">
        <v>202106.49544817657</v>
      </c>
      <c r="AO39" s="193" t="s">
        <v>664</v>
      </c>
      <c r="AP39" s="194">
        <v>61241036.496675164</v>
      </c>
      <c r="AQ39" s="449">
        <v>3.2648785665810462E-2</v>
      </c>
      <c r="AR39" s="449" t="s">
        <v>675</v>
      </c>
      <c r="AS39" s="384"/>
      <c r="AT39" s="559"/>
      <c r="AU39" s="562"/>
      <c r="AV39" s="446">
        <v>3.2648785665810462E-2</v>
      </c>
      <c r="AW39" s="447" t="s">
        <v>650</v>
      </c>
      <c r="BA39" s="36"/>
      <c r="BB39" s="36"/>
      <c r="BC39" s="36"/>
      <c r="BD39" s="36"/>
      <c r="BE39" s="36"/>
      <c r="BF39" s="36"/>
      <c r="BG39" s="36"/>
      <c r="BH39" s="36"/>
      <c r="BI39" s="36"/>
      <c r="BJ39" s="36"/>
      <c r="BK39" s="36"/>
      <c r="BL39" s="36"/>
      <c r="BO39" s="36"/>
      <c r="BP39" s="36"/>
      <c r="BQ39" s="36"/>
      <c r="BR39" s="36"/>
      <c r="BS39" s="36"/>
      <c r="BT39" s="36"/>
      <c r="BU39" s="36"/>
    </row>
    <row r="40" spans="2:73">
      <c r="B40" s="335" t="s">
        <v>501</v>
      </c>
      <c r="C40" s="335" t="s">
        <v>416</v>
      </c>
      <c r="D40" s="335" t="s">
        <v>436</v>
      </c>
      <c r="E40" s="335" t="s">
        <v>504</v>
      </c>
      <c r="F40" s="355" t="s">
        <v>442</v>
      </c>
      <c r="G40" s="355"/>
      <c r="H40" s="356">
        <v>78.867040642765446</v>
      </c>
      <c r="I40" s="357">
        <v>0.36653279785809917</v>
      </c>
      <c r="J40" s="358">
        <v>0.2</v>
      </c>
      <c r="K40" s="359">
        <v>1</v>
      </c>
      <c r="L40" s="335"/>
      <c r="M40" s="335"/>
      <c r="N40" s="359">
        <v>1</v>
      </c>
      <c r="O40" s="335" t="s">
        <v>601</v>
      </c>
      <c r="Q40" s="362"/>
      <c r="R40" s="362"/>
      <c r="S40" s="60"/>
      <c r="T40" s="60"/>
      <c r="U40" s="60"/>
      <c r="V40" s="60"/>
      <c r="W40" s="60"/>
      <c r="Z40" s="56">
        <v>24</v>
      </c>
      <c r="AA40" s="56">
        <v>748998.81806239521</v>
      </c>
      <c r="AB40" s="27">
        <v>1.0261698094900814E-2</v>
      </c>
      <c r="AC40" s="56">
        <v>34772.134823693596</v>
      </c>
      <c r="BA40" s="36"/>
      <c r="BB40" s="36"/>
      <c r="BC40" s="36"/>
      <c r="BD40" s="36"/>
      <c r="BE40" s="36"/>
      <c r="BF40" s="36"/>
      <c r="BG40" s="36"/>
      <c r="BH40" s="36"/>
      <c r="BI40" s="36"/>
      <c r="BJ40" s="36"/>
      <c r="BK40" s="36"/>
      <c r="BL40" s="36"/>
      <c r="BO40" s="36"/>
      <c r="BP40" s="36"/>
      <c r="BQ40" s="36"/>
      <c r="BR40" s="36"/>
      <c r="BS40" s="36"/>
      <c r="BT40" s="36"/>
      <c r="BU40" s="36"/>
    </row>
    <row r="41" spans="2:73">
      <c r="B41" s="335" t="s">
        <v>501</v>
      </c>
      <c r="C41" s="335" t="s">
        <v>416</v>
      </c>
      <c r="D41" s="335" t="s">
        <v>436</v>
      </c>
      <c r="E41" s="335" t="s">
        <v>505</v>
      </c>
      <c r="F41" s="355"/>
      <c r="G41" s="355"/>
      <c r="H41" s="356">
        <v>15.13139858539995</v>
      </c>
      <c r="I41" s="357">
        <v>0.46183368008564429</v>
      </c>
      <c r="J41" s="358">
        <v>1</v>
      </c>
      <c r="K41" s="359">
        <v>1</v>
      </c>
      <c r="L41" s="335"/>
      <c r="M41" s="335"/>
      <c r="N41" s="359">
        <v>1</v>
      </c>
      <c r="O41" s="335" t="s">
        <v>601</v>
      </c>
      <c r="Q41" s="397"/>
      <c r="R41" s="362" t="s">
        <v>183</v>
      </c>
      <c r="S41" s="397"/>
      <c r="T41" s="397"/>
      <c r="U41" s="397"/>
      <c r="V41" s="397"/>
      <c r="W41" s="397"/>
      <c r="Z41" s="366">
        <v>26</v>
      </c>
      <c r="AA41" s="367">
        <v>21608243.375583999</v>
      </c>
      <c r="AB41" s="368">
        <v>0.29604488623226599</v>
      </c>
      <c r="AC41" s="369">
        <v>821627.91249792592</v>
      </c>
      <c r="BO41" s="36"/>
      <c r="BP41" s="36"/>
      <c r="BQ41" s="36"/>
      <c r="BR41" s="36"/>
      <c r="BS41" s="36"/>
      <c r="BT41" s="36"/>
      <c r="BU41" s="36"/>
    </row>
    <row r="42" spans="2:73">
      <c r="B42" s="335" t="s">
        <v>501</v>
      </c>
      <c r="C42" s="335" t="s">
        <v>443</v>
      </c>
      <c r="D42" s="335" t="s">
        <v>436</v>
      </c>
      <c r="E42" s="335" t="s">
        <v>502</v>
      </c>
      <c r="F42" s="355" t="s">
        <v>442</v>
      </c>
      <c r="G42" s="355"/>
      <c r="H42" s="356">
        <v>22.973019969673352</v>
      </c>
      <c r="I42" s="357">
        <v>0.65908928703684988</v>
      </c>
      <c r="J42" s="358">
        <v>0.9</v>
      </c>
      <c r="K42" s="359">
        <v>0.7</v>
      </c>
      <c r="L42" s="335" t="s">
        <v>503</v>
      </c>
      <c r="M42" s="335" t="s">
        <v>506</v>
      </c>
      <c r="N42" s="359">
        <v>0.9</v>
      </c>
      <c r="O42" s="335"/>
      <c r="Q42" s="398" t="s">
        <v>59</v>
      </c>
      <c r="R42" s="398" t="s">
        <v>149</v>
      </c>
      <c r="S42" s="398" t="s">
        <v>488</v>
      </c>
      <c r="T42" s="398" t="s">
        <v>603</v>
      </c>
      <c r="U42" s="398" t="s">
        <v>604</v>
      </c>
      <c r="V42" s="398" t="s">
        <v>489</v>
      </c>
      <c r="W42" s="398" t="s">
        <v>605</v>
      </c>
      <c r="Z42" s="56">
        <v>27</v>
      </c>
      <c r="AA42" s="56">
        <v>225062.55026419295</v>
      </c>
      <c r="AB42" s="27">
        <v>3.0834814255837626E-3</v>
      </c>
      <c r="AC42" s="56">
        <v>8153.6353575861667</v>
      </c>
      <c r="AQ42" s="453" t="s">
        <v>679</v>
      </c>
      <c r="AR42" s="454" t="s">
        <v>513</v>
      </c>
      <c r="AS42" s="454" t="s">
        <v>681</v>
      </c>
      <c r="AT42" s="455"/>
    </row>
    <row r="43" spans="2:73">
      <c r="B43" s="335" t="s">
        <v>501</v>
      </c>
      <c r="C43" s="335" t="s">
        <v>443</v>
      </c>
      <c r="D43" s="335" t="s">
        <v>436</v>
      </c>
      <c r="E43" s="335" t="s">
        <v>504</v>
      </c>
      <c r="F43" s="355" t="s">
        <v>442</v>
      </c>
      <c r="G43" s="355"/>
      <c r="H43" s="356">
        <v>93.026754597214705</v>
      </c>
      <c r="I43" s="357">
        <v>0.36653279785809917</v>
      </c>
      <c r="J43" s="358">
        <v>0.1</v>
      </c>
      <c r="K43" s="359">
        <v>0.7</v>
      </c>
      <c r="L43" s="335"/>
      <c r="M43" s="335" t="s">
        <v>506</v>
      </c>
      <c r="N43" s="359">
        <v>0.9</v>
      </c>
      <c r="O43" s="335"/>
      <c r="Q43" s="399" t="s">
        <v>65</v>
      </c>
      <c r="R43" s="56">
        <v>203212132.70379004</v>
      </c>
      <c r="S43" s="27">
        <v>1</v>
      </c>
      <c r="T43" s="56">
        <v>2007771.1463450671</v>
      </c>
      <c r="U43" s="27">
        <v>1</v>
      </c>
      <c r="V43" s="56">
        <v>3121215.4417744437</v>
      </c>
      <c r="W43" s="27">
        <v>1</v>
      </c>
      <c r="Z43" s="56">
        <v>28</v>
      </c>
      <c r="AA43" s="56">
        <v>2648761.220951092</v>
      </c>
      <c r="AB43" s="27">
        <v>3.6289493814150031E-2</v>
      </c>
      <c r="AC43" s="56">
        <v>91338.671385066118</v>
      </c>
      <c r="AQ43" s="456">
        <f>SUM(AQ14,AQ27)</f>
        <v>7.8312965205264216E-4</v>
      </c>
      <c r="AR43" s="345" t="s">
        <v>665</v>
      </c>
      <c r="AS43" s="53">
        <v>0.8</v>
      </c>
      <c r="AT43" s="380"/>
    </row>
    <row r="44" spans="2:73">
      <c r="B44" s="335" t="s">
        <v>501</v>
      </c>
      <c r="C44" s="335" t="s">
        <v>443</v>
      </c>
      <c r="D44" s="335" t="s">
        <v>436</v>
      </c>
      <c r="E44" s="335" t="s">
        <v>505</v>
      </c>
      <c r="F44" s="355"/>
      <c r="G44" s="355"/>
      <c r="H44" s="356">
        <v>20.945885146539091</v>
      </c>
      <c r="I44" s="357">
        <v>0.46183368008564429</v>
      </c>
      <c r="J44" s="358">
        <v>1</v>
      </c>
      <c r="K44" s="359">
        <v>0.7</v>
      </c>
      <c r="L44" s="335"/>
      <c r="M44" s="335" t="s">
        <v>506</v>
      </c>
      <c r="N44" s="359">
        <v>0.9</v>
      </c>
      <c r="O44" s="335"/>
      <c r="Q44" s="460" t="s">
        <v>606</v>
      </c>
      <c r="R44" s="59">
        <v>11441876.550243098</v>
      </c>
      <c r="S44" s="459">
        <v>5.6305085715138994E-2</v>
      </c>
      <c r="T44" s="59">
        <v>109919.60412251088</v>
      </c>
      <c r="U44" s="459">
        <v>5.474707828260595E-2</v>
      </c>
      <c r="V44" s="59">
        <v>291421.16433846997</v>
      </c>
      <c r="W44" s="459">
        <v>9.3367846524812143E-2</v>
      </c>
      <c r="Z44" s="56">
        <v>30</v>
      </c>
      <c r="AA44" s="56">
        <v>639042.28405917669</v>
      </c>
      <c r="AB44" s="27">
        <v>8.7552327597195684E-3</v>
      </c>
      <c r="AC44" s="56">
        <v>17628.752663701383</v>
      </c>
      <c r="AQ44" s="456">
        <f t="shared" ref="AQ44:AQ55" si="1">SUM(AQ15,AQ28)</f>
        <v>4.0141086744074586E-2</v>
      </c>
      <c r="AR44" s="345" t="s">
        <v>666</v>
      </c>
      <c r="AS44" s="53">
        <v>0.8</v>
      </c>
      <c r="AT44" s="380"/>
    </row>
    <row r="45" spans="2:73">
      <c r="B45" s="335" t="s">
        <v>501</v>
      </c>
      <c r="C45" s="335" t="s">
        <v>449</v>
      </c>
      <c r="D45" s="335" t="s">
        <v>436</v>
      </c>
      <c r="E45" s="335" t="s">
        <v>502</v>
      </c>
      <c r="F45" s="355" t="s">
        <v>442</v>
      </c>
      <c r="G45" s="355"/>
      <c r="H45" s="370">
        <v>33.347151471273826</v>
      </c>
      <c r="I45" s="357">
        <v>0.65908928703684988</v>
      </c>
      <c r="J45" s="358">
        <v>0.9</v>
      </c>
      <c r="K45" s="359">
        <v>0.3</v>
      </c>
      <c r="L45" s="335"/>
      <c r="M45" s="335"/>
      <c r="N45" s="359">
        <v>0.9</v>
      </c>
      <c r="O45" s="335"/>
      <c r="Q45" s="400" t="s">
        <v>607</v>
      </c>
      <c r="R45" s="56">
        <v>148003732.57276925</v>
      </c>
      <c r="S45" s="27">
        <v>0.72832133890600559</v>
      </c>
      <c r="T45" s="56">
        <v>1467381.0362340366</v>
      </c>
      <c r="U45" s="27">
        <v>0.7308507440727231</v>
      </c>
      <c r="V45" s="56">
        <v>2301467.1199035109</v>
      </c>
      <c r="W45" s="27">
        <v>0.73736246755049462</v>
      </c>
      <c r="Z45" s="366">
        <v>32</v>
      </c>
      <c r="AA45" s="367">
        <v>19049023.039632455</v>
      </c>
      <c r="AB45" s="368">
        <v>0.2609821520696099</v>
      </c>
      <c r="AC45" s="369">
        <v>565112.14836393599</v>
      </c>
      <c r="AQ45" s="456">
        <f t="shared" si="1"/>
        <v>0.10890690923456126</v>
      </c>
      <c r="AR45" s="345" t="s">
        <v>667</v>
      </c>
      <c r="AS45" s="53">
        <v>0.85</v>
      </c>
      <c r="AT45" s="380"/>
    </row>
    <row r="46" spans="2:73">
      <c r="B46" s="335" t="s">
        <v>501</v>
      </c>
      <c r="C46" s="335" t="s">
        <v>449</v>
      </c>
      <c r="D46" s="335" t="s">
        <v>436</v>
      </c>
      <c r="E46" s="335" t="s">
        <v>504</v>
      </c>
      <c r="F46" s="355" t="s">
        <v>442</v>
      </c>
      <c r="G46" s="355"/>
      <c r="H46" s="370">
        <v>149.94209986436493</v>
      </c>
      <c r="I46" s="357">
        <v>0.36653279785809917</v>
      </c>
      <c r="J46" s="358">
        <v>0.1</v>
      </c>
      <c r="K46" s="359">
        <v>0.3</v>
      </c>
      <c r="L46" s="335"/>
      <c r="M46" s="335"/>
      <c r="N46" s="359">
        <v>0.9</v>
      </c>
      <c r="O46" s="335"/>
      <c r="Q46" s="460" t="s">
        <v>608</v>
      </c>
      <c r="R46" s="59">
        <v>2100433.2902316931</v>
      </c>
      <c r="S46" s="459">
        <v>1.0336160849674102E-2</v>
      </c>
      <c r="T46" s="59">
        <v>41679.631690393449</v>
      </c>
      <c r="U46" s="459">
        <v>2.0759154630878508E-2</v>
      </c>
      <c r="V46" s="59">
        <v>43576.673162437553</v>
      </c>
      <c r="W46" s="459">
        <v>1.3961443538695219E-2</v>
      </c>
      <c r="Z46" s="56">
        <v>35</v>
      </c>
      <c r="AA46" s="56">
        <v>339196.98995500611</v>
      </c>
      <c r="AB46" s="27">
        <v>4.6471863795750539E-3</v>
      </c>
      <c r="AC46" s="56">
        <v>8017.0710972874786</v>
      </c>
      <c r="AQ46" s="456">
        <f t="shared" si="1"/>
        <v>9.0522471633930398E-3</v>
      </c>
      <c r="AR46" s="345" t="s">
        <v>668</v>
      </c>
      <c r="AS46" s="53">
        <v>0.75</v>
      </c>
      <c r="AT46" s="380"/>
    </row>
    <row r="47" spans="2:73">
      <c r="B47" s="335" t="s">
        <v>501</v>
      </c>
      <c r="C47" s="335" t="s">
        <v>449</v>
      </c>
      <c r="D47" s="335" t="s">
        <v>436</v>
      </c>
      <c r="E47" s="335" t="s">
        <v>505</v>
      </c>
      <c r="F47" s="355"/>
      <c r="G47" s="355"/>
      <c r="H47" s="370">
        <v>80.7140304750328</v>
      </c>
      <c r="I47" s="357">
        <v>0.46183368008564429</v>
      </c>
      <c r="J47" s="358">
        <v>1</v>
      </c>
      <c r="K47" s="359">
        <v>0.3</v>
      </c>
      <c r="L47" s="335"/>
      <c r="M47" s="335"/>
      <c r="N47" s="359">
        <v>0.9</v>
      </c>
      <c r="O47" s="335"/>
      <c r="Q47" s="400" t="s">
        <v>609</v>
      </c>
      <c r="R47" s="56">
        <v>11861168.289553918</v>
      </c>
      <c r="S47" s="27">
        <v>5.8368406116987223E-2</v>
      </c>
      <c r="T47" s="56">
        <v>124839.46664994075</v>
      </c>
      <c r="U47" s="27">
        <v>6.2178135629251202E-2</v>
      </c>
      <c r="V47" s="56">
        <v>149240.23057582165</v>
      </c>
      <c r="W47" s="27">
        <v>4.7814780286674803E-2</v>
      </c>
      <c r="Z47" s="56">
        <v>36</v>
      </c>
      <c r="AA47" s="56">
        <v>31554.999958015884</v>
      </c>
      <c r="AB47" s="27">
        <v>4.3232095317778207E-4</v>
      </c>
      <c r="AC47" s="56">
        <v>860.59090794588985</v>
      </c>
      <c r="AQ47" s="456">
        <f t="shared" si="1"/>
        <v>3.6907120185852935E-3</v>
      </c>
      <c r="AR47" s="345" t="s">
        <v>640</v>
      </c>
      <c r="AS47" s="53">
        <v>0.65</v>
      </c>
      <c r="AT47" s="380"/>
    </row>
    <row r="48" spans="2:73">
      <c r="B48" s="371" t="s">
        <v>9</v>
      </c>
      <c r="C48" s="371" t="s">
        <v>449</v>
      </c>
      <c r="D48" s="371" t="s">
        <v>450</v>
      </c>
      <c r="E48" s="371" t="s">
        <v>494</v>
      </c>
      <c r="F48" s="372"/>
      <c r="G48" s="372"/>
      <c r="H48" s="373">
        <v>-12.156427086839962</v>
      </c>
      <c r="I48" s="374">
        <v>0.37052877349151492</v>
      </c>
      <c r="J48" s="375">
        <v>1</v>
      </c>
      <c r="K48" s="376">
        <v>1</v>
      </c>
      <c r="L48" s="371"/>
      <c r="M48" s="371" t="s">
        <v>507</v>
      </c>
      <c r="N48" s="376">
        <v>0.9</v>
      </c>
      <c r="O48" s="371"/>
      <c r="Q48" s="400" t="s">
        <v>610</v>
      </c>
      <c r="R48" s="56">
        <v>11575107.466038296</v>
      </c>
      <c r="S48" s="27">
        <v>5.6960710524654679E-2</v>
      </c>
      <c r="T48" s="56">
        <v>106707.09026945091</v>
      </c>
      <c r="U48" s="27">
        <v>5.3147038428009975E-2</v>
      </c>
      <c r="V48" s="56">
        <v>126846.0293548984</v>
      </c>
      <c r="W48" s="27">
        <v>4.0639946751892621E-2</v>
      </c>
      <c r="Z48" s="56">
        <v>40</v>
      </c>
      <c r="AA48" s="56">
        <v>1197935.0247872323</v>
      </c>
      <c r="AB48" s="27">
        <v>1.6412372443356846E-2</v>
      </c>
      <c r="AC48" s="56">
        <v>26192.680436632909</v>
      </c>
      <c r="AQ48" s="456">
        <f t="shared" si="1"/>
        <v>2.7250581337915133E-2</v>
      </c>
      <c r="AR48" s="345" t="s">
        <v>669</v>
      </c>
      <c r="AS48" s="53">
        <v>0.65</v>
      </c>
      <c r="AT48" s="380"/>
    </row>
    <row r="49" spans="2:46">
      <c r="B49" s="371" t="s">
        <v>9</v>
      </c>
      <c r="C49" s="371" t="s">
        <v>449</v>
      </c>
      <c r="D49" s="371" t="s">
        <v>450</v>
      </c>
      <c r="E49" s="371" t="s">
        <v>493</v>
      </c>
      <c r="F49" s="372" t="s">
        <v>442</v>
      </c>
      <c r="G49" s="372"/>
      <c r="H49" s="373">
        <v>-102.3831677047617</v>
      </c>
      <c r="I49" s="374">
        <v>0.84321075148547842</v>
      </c>
      <c r="J49" s="375">
        <v>0.8</v>
      </c>
      <c r="K49" s="376">
        <v>1</v>
      </c>
      <c r="L49" s="371"/>
      <c r="M49" s="371" t="s">
        <v>507</v>
      </c>
      <c r="N49" s="376">
        <v>0.85</v>
      </c>
      <c r="O49" s="371" t="s">
        <v>615</v>
      </c>
      <c r="Q49" s="400" t="s">
        <v>611</v>
      </c>
      <c r="R49" s="56">
        <v>8798597.8741096351</v>
      </c>
      <c r="S49" s="27">
        <v>4.3297601167026849E-2</v>
      </c>
      <c r="T49" s="56">
        <v>65968.668425739001</v>
      </c>
      <c r="U49" s="27">
        <v>3.2856667228148943E-2</v>
      </c>
      <c r="V49" s="56">
        <v>77549.466205120814</v>
      </c>
      <c r="W49" s="27">
        <v>2.4845919050379018E-2</v>
      </c>
      <c r="Z49" s="56">
        <v>41</v>
      </c>
      <c r="AA49" s="56">
        <v>508839.85707750323</v>
      </c>
      <c r="AB49" s="27">
        <v>6.971387492292193E-3</v>
      </c>
      <c r="AC49" s="56">
        <v>11183.29356214289</v>
      </c>
      <c r="AQ49" s="456">
        <f t="shared" si="1"/>
        <v>0.30344871950579905</v>
      </c>
      <c r="AR49" s="345" t="s">
        <v>670</v>
      </c>
      <c r="AS49" s="53">
        <v>0.7</v>
      </c>
      <c r="AT49" s="380"/>
    </row>
    <row r="50" spans="2:46">
      <c r="B50" s="371" t="s">
        <v>9</v>
      </c>
      <c r="C50" s="371" t="s">
        <v>449</v>
      </c>
      <c r="D50" s="371" t="s">
        <v>450</v>
      </c>
      <c r="E50" s="371" t="s">
        <v>508</v>
      </c>
      <c r="F50" s="372" t="s">
        <v>442</v>
      </c>
      <c r="G50" s="372"/>
      <c r="H50" s="373">
        <v>-90.092817506912851</v>
      </c>
      <c r="I50" s="374">
        <v>0.75091911764705876</v>
      </c>
      <c r="J50" s="375">
        <v>0.2</v>
      </c>
      <c r="K50" s="376">
        <v>1</v>
      </c>
      <c r="L50" s="371" t="s">
        <v>509</v>
      </c>
      <c r="M50" s="371" t="s">
        <v>507</v>
      </c>
      <c r="N50" s="376">
        <v>0.85</v>
      </c>
      <c r="O50" s="371" t="s">
        <v>615</v>
      </c>
      <c r="Q50" s="400" t="s">
        <v>612</v>
      </c>
      <c r="R50" s="56">
        <v>9431216.6608441602</v>
      </c>
      <c r="S50" s="27">
        <v>4.6410696720512602E-2</v>
      </c>
      <c r="T50" s="56">
        <v>91275.648952995325</v>
      </c>
      <c r="U50" s="27">
        <v>4.5461181728382191E-2</v>
      </c>
      <c r="V50" s="56">
        <v>131114.75823418435</v>
      </c>
      <c r="W50" s="27">
        <v>4.2007596297051586E-2</v>
      </c>
      <c r="Z50" s="366">
        <v>42</v>
      </c>
      <c r="AA50" s="367">
        <v>4681276.4109328967</v>
      </c>
      <c r="AB50" s="368">
        <v>6.4136076145012613E-2</v>
      </c>
      <c r="AC50" s="369">
        <v>101735.6991761948</v>
      </c>
      <c r="AQ50" s="456">
        <f t="shared" si="1"/>
        <v>4.6334269091650816E-2</v>
      </c>
      <c r="AR50" s="345" t="s">
        <v>671</v>
      </c>
      <c r="AS50" s="53">
        <v>0.65</v>
      </c>
      <c r="AT50" s="380"/>
    </row>
    <row r="51" spans="2:46">
      <c r="B51" s="371" t="s">
        <v>9</v>
      </c>
      <c r="C51" s="371" t="s">
        <v>449</v>
      </c>
      <c r="D51" s="371" t="s">
        <v>450</v>
      </c>
      <c r="E51" s="371" t="s">
        <v>510</v>
      </c>
      <c r="F51" s="372"/>
      <c r="G51" s="372"/>
      <c r="H51" s="373">
        <v>38.082567612656284</v>
      </c>
      <c r="I51" s="374">
        <v>0.45245260223563383</v>
      </c>
      <c r="J51" s="375">
        <v>1</v>
      </c>
      <c r="K51" s="376">
        <v>1</v>
      </c>
      <c r="L51" s="371"/>
      <c r="M51" s="371" t="s">
        <v>507</v>
      </c>
      <c r="N51" s="376">
        <v>0.9</v>
      </c>
      <c r="O51" s="371"/>
      <c r="Q51" s="399" t="s">
        <v>62</v>
      </c>
      <c r="R51" s="56">
        <v>203212132.70379004</v>
      </c>
      <c r="S51" s="27">
        <v>1</v>
      </c>
      <c r="T51" s="56">
        <v>2007771.1463450671</v>
      </c>
      <c r="U51" s="27">
        <v>1</v>
      </c>
      <c r="V51" s="56">
        <v>3121215.4417744437</v>
      </c>
      <c r="W51" s="27">
        <v>1</v>
      </c>
      <c r="Z51" s="56">
        <v>46</v>
      </c>
      <c r="AA51" s="56">
        <v>6199.4419109435421</v>
      </c>
      <c r="AB51" s="27">
        <v>8.4935783225332178E-5</v>
      </c>
      <c r="AC51" s="56">
        <v>111.55808065965243</v>
      </c>
      <c r="AQ51" s="456">
        <f t="shared" si="1"/>
        <v>1.6332378991684845E-3</v>
      </c>
      <c r="AR51" s="345" t="s">
        <v>645</v>
      </c>
      <c r="AS51" s="53">
        <v>0.8</v>
      </c>
      <c r="AT51" s="380"/>
    </row>
    <row r="52" spans="2:46">
      <c r="Z52" s="56" t="s">
        <v>62</v>
      </c>
      <c r="AA52" s="56">
        <v>72989753.853174016</v>
      </c>
      <c r="AB52" s="27">
        <v>1</v>
      </c>
      <c r="AC52" s="56">
        <v>2812111.565352831</v>
      </c>
      <c r="AQ52" s="456">
        <f t="shared" si="1"/>
        <v>1.5609384307805382E-2</v>
      </c>
      <c r="AR52" s="345" t="s">
        <v>672</v>
      </c>
      <c r="AS52" s="53">
        <v>0.75</v>
      </c>
      <c r="AT52" s="380"/>
    </row>
    <row r="53" spans="2:46">
      <c r="AQ53" s="456">
        <f t="shared" si="1"/>
        <v>0.19303541538945726</v>
      </c>
      <c r="AR53" s="345" t="s">
        <v>673</v>
      </c>
      <c r="AS53" s="53">
        <v>0.85</v>
      </c>
      <c r="AT53" s="380"/>
    </row>
    <row r="54" spans="2:46">
      <c r="AQ54" s="456">
        <f t="shared" si="1"/>
        <v>2.8769829520745561E-2</v>
      </c>
      <c r="AR54" s="345" t="s">
        <v>674</v>
      </c>
      <c r="AS54" s="53">
        <v>0.75</v>
      </c>
      <c r="AT54" s="380"/>
    </row>
    <row r="55" spans="2:46">
      <c r="AQ55" s="456">
        <f t="shared" si="1"/>
        <v>4.6992397429381723E-2</v>
      </c>
      <c r="AR55" s="345" t="s">
        <v>675</v>
      </c>
      <c r="AS55" s="53">
        <v>0.75</v>
      </c>
      <c r="AT55" s="380"/>
    </row>
    <row r="56" spans="2:46">
      <c r="AQ56" s="193"/>
      <c r="AR56" s="457" t="s">
        <v>680</v>
      </c>
      <c r="AS56" s="458">
        <f>SUMPRODUCT(AQ43:AQ55,AS43:AS55)/SUM(AQ43:AQ55)</f>
        <v>0.76141178065962012</v>
      </c>
      <c r="AT56" s="385"/>
    </row>
  </sheetData>
  <autoFilter ref="B9:M55"/>
  <mergeCells count="16">
    <mergeCell ref="AT14:AT26"/>
    <mergeCell ref="AU14:AU26"/>
    <mergeCell ref="AV14:AV17"/>
    <mergeCell ref="AW14:AW17"/>
    <mergeCell ref="AV18:AV21"/>
    <mergeCell ref="AW18:AW21"/>
    <mergeCell ref="AV22:AV25"/>
    <mergeCell ref="AW22:AW25"/>
    <mergeCell ref="AT27:AT39"/>
    <mergeCell ref="AU27:AU39"/>
    <mergeCell ref="AV27:AV30"/>
    <mergeCell ref="AW27:AW30"/>
    <mergeCell ref="AV31:AV34"/>
    <mergeCell ref="AW31:AW34"/>
    <mergeCell ref="AV35:AV38"/>
    <mergeCell ref="AW35:AW38"/>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Note</vt:lpstr>
      <vt:lpstr>Flyover</vt:lpstr>
      <vt:lpstr>LPDExist</vt:lpstr>
      <vt:lpstr>Pre_2014</vt:lpstr>
      <vt:lpstr>LPDNew</vt:lpstr>
      <vt:lpstr>Post 2014</vt:lpstr>
      <vt:lpstr>DOE2014 Sales Pen</vt:lpstr>
      <vt:lpstr>Applic</vt:lpstr>
      <vt:lpstr>ApplicNotes</vt:lpstr>
      <vt:lpstr>CBSA Tables</vt:lpstr>
      <vt:lpstr>CBSA Hrs_Plus</vt:lpstr>
      <vt:lpstr>CBSA LPD Dist t53</vt:lpstr>
      <vt:lpstr>LOG</vt:lpstr>
      <vt:lpstr>6PResults</vt:lpstr>
      <vt:lpstr>6P New</vt:lpstr>
      <vt:lpstr>list_Applic</vt:lpstr>
      <vt:lpstr>list_LPDBaseExist</vt:lpstr>
      <vt:lpstr>list_LPDBaseNew</vt:lpstr>
    </vt:vector>
  </TitlesOfParts>
  <Company>Northwest Power and Conservation Council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Charlie Grist</dc:creator>
  <cp:lastModifiedBy>Charlie Grist</cp:lastModifiedBy>
  <dcterms:created xsi:type="dcterms:W3CDTF">2014-12-07T15:35:21Z</dcterms:created>
  <dcterms:modified xsi:type="dcterms:W3CDTF">2015-03-19T06:22:38Z</dcterms:modified>
</cp:coreProperties>
</file>