
<file path=[Content_Types].xml><?xml version="1.0" encoding="utf-8"?>
<Types xmlns="http://schemas.openxmlformats.org/package/2006/content-types">
  <Default Extension="png" ContentType="image/png"/>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825" yWindow="450" windowWidth="20730" windowHeight="11715" activeTab="3"/>
  </bookViews>
  <sheets>
    <sheet name="7PSourceSummary" sheetId="10" r:id="rId1"/>
    <sheet name="forRPM" sheetId="28" r:id="rId2"/>
    <sheet name="SC-New" sheetId="27" r:id="rId3"/>
    <sheet name="SC-NR" sheetId="26" r:id="rId4"/>
    <sheet name="HVAC weighting" sheetId="16" r:id="rId5"/>
    <sheet name="accomplishments" sheetId="18" r:id="rId6"/>
    <sheet name="M_Input_Out" sheetId="21" r:id="rId7"/>
    <sheet name="M_Input" sheetId="3" r:id="rId8"/>
    <sheet name="Segmented" sheetId="5" r:id="rId9"/>
    <sheet name="weighting" sheetId="14" r:id="rId10"/>
    <sheet name="Composite" sheetId="2" r:id="rId11"/>
    <sheet name="Raw" sheetId="1" r:id="rId12"/>
    <sheet name="SavingsData&amp;Analysis" sheetId="22" r:id="rId13"/>
    <sheet name="CostData&amp;Analysis" sheetId="24" r:id="rId14"/>
  </sheets>
  <externalReferences>
    <externalReference r:id="rId15"/>
    <externalReference r:id="rId16"/>
    <externalReference r:id="rId17"/>
    <externalReference r:id="rId18"/>
    <externalReference r:id="rId19"/>
  </externalReferences>
  <definedNames>
    <definedName name="_xlnm._FilterDatabase" localSheetId="5" hidden="1">accomplishments!$A$1:$G$13</definedName>
    <definedName name="_Key1" localSheetId="0" hidden="1">#REF!</definedName>
    <definedName name="_Key1" localSheetId="1" hidden="1">#REF!</definedName>
    <definedName name="_Key1" localSheetId="3" hidden="1">#REF!</definedName>
    <definedName name="_Key1" hidden="1">#REF!</definedName>
    <definedName name="_Order1" hidden="1">255</definedName>
    <definedName name="_Sort" localSheetId="0" hidden="1">#REF!</definedName>
    <definedName name="_Sort" localSheetId="1" hidden="1">#REF!</definedName>
    <definedName name="_Sort" localSheetId="3" hidden="1">#REF!</definedName>
    <definedName name="_Sort" hidden="1">#REF!</definedName>
    <definedName name="anscount" hidden="1">1</definedName>
    <definedName name="CBWorkbookPriority" hidden="1">-738590518</definedName>
    <definedName name="Deflator">Composite!$B$4</definedName>
    <definedName name="limcount" hidden="1">1</definedName>
    <definedName name="MeasureOutput">M_Input_Out!$A$4:$AM$100</definedName>
    <definedName name="ResBase">'[1]Res Forecast (Base Case)'!$C$14:$BD$61</definedName>
    <definedName name="sencount" hidden="1">1</definedName>
    <definedName name="sort" hidden="1">#REF!</definedName>
  </definedNames>
  <calcPr calcId="125725"/>
</workbook>
</file>

<file path=xl/calcChain.xml><?xml version="1.0" encoding="utf-8"?>
<calcChain xmlns="http://schemas.openxmlformats.org/spreadsheetml/2006/main">
  <c r="D8" i="26"/>
  <c r="D8" i="27"/>
  <c r="D9"/>
  <c r="D9" i="26"/>
  <c r="C8" l="1"/>
  <c r="C8" i="27"/>
  <c r="E9" i="16" l="1"/>
  <c r="E18" s="1"/>
  <c r="E8"/>
  <c r="E17" s="1"/>
  <c r="E7"/>
  <c r="E16" s="1"/>
  <c r="E6"/>
  <c r="E15" s="1"/>
  <c r="E5"/>
  <c r="E14" s="1"/>
  <c r="E4"/>
  <c r="E13" s="1"/>
  <c r="B9"/>
  <c r="B18" s="1"/>
  <c r="B8"/>
  <c r="B17" s="1"/>
  <c r="B7"/>
  <c r="B16" s="1"/>
  <c r="B6"/>
  <c r="B15" s="1"/>
  <c r="B5"/>
  <c r="B14" s="1"/>
  <c r="B4"/>
  <c r="B13" s="1"/>
  <c r="I24" i="22"/>
  <c r="H16" i="1" s="1"/>
  <c r="I23" i="22"/>
  <c r="H15" i="1" s="1"/>
  <c r="I22" i="22"/>
  <c r="H14" i="1" s="1"/>
  <c r="I7" i="28" l="1"/>
  <c r="I8"/>
  <c r="I9"/>
  <c r="I10"/>
  <c r="J8"/>
  <c r="BD8" s="1"/>
  <c r="J9"/>
  <c r="F9" s="1"/>
  <c r="J10"/>
  <c r="BA10" s="1"/>
  <c r="J7"/>
  <c r="BD7" s="1"/>
  <c r="AZ8"/>
  <c r="C8"/>
  <c r="C9"/>
  <c r="C10"/>
  <c r="C7"/>
  <c r="B8"/>
  <c r="B9"/>
  <c r="B10"/>
  <c r="B7"/>
  <c r="J6"/>
  <c r="AV6" s="1"/>
  <c r="I6"/>
  <c r="C6"/>
  <c r="B6"/>
  <c r="J5"/>
  <c r="BA5" s="1"/>
  <c r="I5"/>
  <c r="C5"/>
  <c r="B5"/>
  <c r="J4"/>
  <c r="AZ4" s="1"/>
  <c r="I4"/>
  <c r="C4"/>
  <c r="B4"/>
  <c r="J3"/>
  <c r="BD3" s="1"/>
  <c r="I3"/>
  <c r="C3"/>
  <c r="B3"/>
  <c r="F3"/>
  <c r="BB8"/>
  <c r="AV8"/>
  <c r="AM8"/>
  <c r="AF8"/>
  <c r="AM6"/>
  <c r="AI5"/>
  <c r="AJ4"/>
  <c r="AD2"/>
  <c r="AC2"/>
  <c r="AB2"/>
  <c r="AA2"/>
  <c r="Z2"/>
  <c r="Y2"/>
  <c r="X2"/>
  <c r="W2"/>
  <c r="V2"/>
  <c r="U2"/>
  <c r="T2"/>
  <c r="S2"/>
  <c r="R2"/>
  <c r="Q2"/>
  <c r="P2"/>
  <c r="O2"/>
  <c r="N2"/>
  <c r="M2"/>
  <c r="L2"/>
  <c r="K2"/>
  <c r="D170" i="26"/>
  <c r="A169" s="1"/>
  <c r="X169"/>
  <c r="X170" s="1"/>
  <c r="Q169"/>
  <c r="Q170" s="1"/>
  <c r="I169"/>
  <c r="I170" s="1"/>
  <c r="H169"/>
  <c r="H170" s="1"/>
  <c r="V131"/>
  <c r="R131"/>
  <c r="N131"/>
  <c r="J131"/>
  <c r="F131"/>
  <c r="D131"/>
  <c r="X130"/>
  <c r="X131" s="1"/>
  <c r="W130"/>
  <c r="W169" s="1"/>
  <c r="W170" s="1"/>
  <c r="V130"/>
  <c r="V169" s="1"/>
  <c r="V170" s="1"/>
  <c r="U130"/>
  <c r="U169" s="1"/>
  <c r="U170" s="1"/>
  <c r="T130"/>
  <c r="S130"/>
  <c r="R130"/>
  <c r="R169" s="1"/>
  <c r="R170" s="1"/>
  <c r="Q130"/>
  <c r="Q131" s="1"/>
  <c r="P130"/>
  <c r="P131" s="1"/>
  <c r="O130"/>
  <c r="O169" s="1"/>
  <c r="O170" s="1"/>
  <c r="N130"/>
  <c r="N169" s="1"/>
  <c r="N170" s="1"/>
  <c r="M130"/>
  <c r="M169" s="1"/>
  <c r="M170" s="1"/>
  <c r="L130"/>
  <c r="K130"/>
  <c r="J130"/>
  <c r="J169" s="1"/>
  <c r="J170" s="1"/>
  <c r="I130"/>
  <c r="I131" s="1"/>
  <c r="H130"/>
  <c r="H131" s="1"/>
  <c r="G130"/>
  <c r="G169" s="1"/>
  <c r="G170" s="1"/>
  <c r="F130"/>
  <c r="F169" s="1"/>
  <c r="F170" s="1"/>
  <c r="E130"/>
  <c r="E169" s="1"/>
  <c r="E170" s="1"/>
  <c r="D130"/>
  <c r="X94"/>
  <c r="P94"/>
  <c r="H94"/>
  <c r="X93"/>
  <c r="W93"/>
  <c r="W94" s="1"/>
  <c r="V93"/>
  <c r="V94" s="1"/>
  <c r="U93"/>
  <c r="U94" s="1"/>
  <c r="T93"/>
  <c r="T94" s="1"/>
  <c r="S93"/>
  <c r="S94" s="1"/>
  <c r="R93"/>
  <c r="R94" s="1"/>
  <c r="Q93"/>
  <c r="Q94" s="1"/>
  <c r="P93"/>
  <c r="O93"/>
  <c r="O94" s="1"/>
  <c r="N93"/>
  <c r="N94" s="1"/>
  <c r="M93"/>
  <c r="M94" s="1"/>
  <c r="L93"/>
  <c r="L94" s="1"/>
  <c r="K93"/>
  <c r="K94" s="1"/>
  <c r="J93"/>
  <c r="J94" s="1"/>
  <c r="I93"/>
  <c r="I94" s="1"/>
  <c r="H93"/>
  <c r="G93"/>
  <c r="G94" s="1"/>
  <c r="F93"/>
  <c r="F94" s="1"/>
  <c r="E93"/>
  <c r="E94" s="1"/>
  <c r="B83"/>
  <c r="H10" i="28" s="1"/>
  <c r="A83" i="26"/>
  <c r="G10" i="28" s="1"/>
  <c r="B82" i="26"/>
  <c r="H9" i="28" s="1"/>
  <c r="A82" i="26"/>
  <c r="G9" i="28" s="1"/>
  <c r="B81" i="26"/>
  <c r="H8" i="28" s="1"/>
  <c r="A81" i="26"/>
  <c r="G8" i="28" s="1"/>
  <c r="B80" i="26"/>
  <c r="H7" i="28" s="1"/>
  <c r="A80" i="26"/>
  <c r="G7" i="28" s="1"/>
  <c r="W79" i="26"/>
  <c r="O79"/>
  <c r="G79"/>
  <c r="X78"/>
  <c r="X79" s="1"/>
  <c r="W78"/>
  <c r="V78"/>
  <c r="V79" s="1"/>
  <c r="U78"/>
  <c r="U79" s="1"/>
  <c r="T78"/>
  <c r="T79" s="1"/>
  <c r="S78"/>
  <c r="S79" s="1"/>
  <c r="R78"/>
  <c r="R79" s="1"/>
  <c r="Q78"/>
  <c r="Q79" s="1"/>
  <c r="P78"/>
  <c r="P79" s="1"/>
  <c r="O78"/>
  <c r="N78"/>
  <c r="N79" s="1"/>
  <c r="M78"/>
  <c r="M79" s="1"/>
  <c r="L78"/>
  <c r="L79" s="1"/>
  <c r="K78"/>
  <c r="K79" s="1"/>
  <c r="J78"/>
  <c r="J79" s="1"/>
  <c r="I78"/>
  <c r="I79" s="1"/>
  <c r="H78"/>
  <c r="H79" s="1"/>
  <c r="G78"/>
  <c r="F78"/>
  <c r="F79" s="1"/>
  <c r="E78"/>
  <c r="E79" s="1"/>
  <c r="D72"/>
  <c r="D71"/>
  <c r="D70"/>
  <c r="D69"/>
  <c r="D63"/>
  <c r="D54"/>
  <c r="D53"/>
  <c r="D50"/>
  <c r="D46"/>
  <c r="D45"/>
  <c r="D44"/>
  <c r="D43"/>
  <c r="D51" s="1"/>
  <c r="D42"/>
  <c r="C36"/>
  <c r="C35"/>
  <c r="C34"/>
  <c r="C33"/>
  <c r="C26"/>
  <c r="C25"/>
  <c r="D62" s="1"/>
  <c r="C24"/>
  <c r="D61" s="1"/>
  <c r="C23"/>
  <c r="D60" s="1"/>
  <c r="X12"/>
  <c r="W12"/>
  <c r="V12"/>
  <c r="U12"/>
  <c r="T12"/>
  <c r="S12"/>
  <c r="R12"/>
  <c r="Q12"/>
  <c r="P12"/>
  <c r="O12"/>
  <c r="N12"/>
  <c r="M12"/>
  <c r="L12"/>
  <c r="K12"/>
  <c r="J12"/>
  <c r="I12"/>
  <c r="H12"/>
  <c r="G12"/>
  <c r="F12"/>
  <c r="E12"/>
  <c r="C9"/>
  <c r="AF4" i="28" l="1"/>
  <c r="BB4"/>
  <c r="AI6"/>
  <c r="AS9"/>
  <c r="AV4"/>
  <c r="AZ5"/>
  <c r="BD6"/>
  <c r="AQ4"/>
  <c r="AQ5"/>
  <c r="AZ6"/>
  <c r="BC4"/>
  <c r="AO4"/>
  <c r="BA4"/>
  <c r="AJ8"/>
  <c r="AQ8"/>
  <c r="AX8"/>
  <c r="BC8"/>
  <c r="AK8"/>
  <c r="AS8"/>
  <c r="BA8"/>
  <c r="AK4"/>
  <c r="AW4"/>
  <c r="AG8"/>
  <c r="AO8"/>
  <c r="AW8"/>
  <c r="AG4"/>
  <c r="AM4"/>
  <c r="AS4"/>
  <c r="AX4"/>
  <c r="BD4"/>
  <c r="F6"/>
  <c r="AQ6"/>
  <c r="AI10"/>
  <c r="AZ10"/>
  <c r="F4"/>
  <c r="AI4"/>
  <c r="AN4"/>
  <c r="AT4"/>
  <c r="BA6"/>
  <c r="AV10"/>
  <c r="AF7"/>
  <c r="BD9"/>
  <c r="BA9"/>
  <c r="AY10"/>
  <c r="AJ9"/>
  <c r="F7"/>
  <c r="F8"/>
  <c r="AI8"/>
  <c r="AN8"/>
  <c r="AT8"/>
  <c r="F10"/>
  <c r="AQ10"/>
  <c r="BD10"/>
  <c r="AM10"/>
  <c r="AI9"/>
  <c r="AQ9"/>
  <c r="AZ9"/>
  <c r="AF5"/>
  <c r="AN5"/>
  <c r="AW5"/>
  <c r="BB5"/>
  <c r="AM5"/>
  <c r="AV5"/>
  <c r="BD5"/>
  <c r="AF9"/>
  <c r="AN9"/>
  <c r="AW9"/>
  <c r="F5"/>
  <c r="AJ5"/>
  <c r="AS5"/>
  <c r="BB9"/>
  <c r="AM9"/>
  <c r="AV9"/>
  <c r="AH3"/>
  <c r="AP3"/>
  <c r="BC3"/>
  <c r="AH7"/>
  <c r="AL7"/>
  <c r="AP7"/>
  <c r="AU7"/>
  <c r="AY7"/>
  <c r="BC7"/>
  <c r="AH6"/>
  <c r="AL6"/>
  <c r="AP6"/>
  <c r="AU6"/>
  <c r="AY6"/>
  <c r="BC6"/>
  <c r="AK7"/>
  <c r="AO7"/>
  <c r="AX7"/>
  <c r="AH10"/>
  <c r="AL10"/>
  <c r="AP10"/>
  <c r="AU10"/>
  <c r="BC10"/>
  <c r="AF3"/>
  <c r="AJ3"/>
  <c r="AN3"/>
  <c r="AS3"/>
  <c r="AW3"/>
  <c r="BA3"/>
  <c r="AH5"/>
  <c r="AL5"/>
  <c r="AP5"/>
  <c r="AU5"/>
  <c r="AY5"/>
  <c r="BC5"/>
  <c r="AG6"/>
  <c r="AK6"/>
  <c r="AO6"/>
  <c r="AT6"/>
  <c r="AX6"/>
  <c r="BB6"/>
  <c r="AJ7"/>
  <c r="AN7"/>
  <c r="AS7"/>
  <c r="AW7"/>
  <c r="BA7"/>
  <c r="AH9"/>
  <c r="AL9"/>
  <c r="AP9"/>
  <c r="AU9"/>
  <c r="AY9"/>
  <c r="BC9"/>
  <c r="AG10"/>
  <c r="AK10"/>
  <c r="AO10"/>
  <c r="AT10"/>
  <c r="AX10"/>
  <c r="BB10"/>
  <c r="AL3"/>
  <c r="AU3"/>
  <c r="AY3"/>
  <c r="AG3"/>
  <c r="AK3"/>
  <c r="AO3"/>
  <c r="AT3"/>
  <c r="AX3"/>
  <c r="BB3"/>
  <c r="AG7"/>
  <c r="AT7"/>
  <c r="BB7"/>
  <c r="AI3"/>
  <c r="AM3"/>
  <c r="AQ3"/>
  <c r="AV3"/>
  <c r="AZ3"/>
  <c r="AH4"/>
  <c r="AL4"/>
  <c r="AP4"/>
  <c r="AU4"/>
  <c r="AY4"/>
  <c r="AG5"/>
  <c r="AK5"/>
  <c r="AO5"/>
  <c r="AT5"/>
  <c r="AX5"/>
  <c r="AF6"/>
  <c r="AJ6"/>
  <c r="AN6"/>
  <c r="AS6"/>
  <c r="AW6"/>
  <c r="AI7"/>
  <c r="AM7"/>
  <c r="AQ7"/>
  <c r="AV7"/>
  <c r="AZ7"/>
  <c r="AH8"/>
  <c r="AL8"/>
  <c r="AP8"/>
  <c r="AU8"/>
  <c r="AY8"/>
  <c r="AG9"/>
  <c r="AK9"/>
  <c r="AO9"/>
  <c r="AT9"/>
  <c r="AX9"/>
  <c r="AF10"/>
  <c r="AJ10"/>
  <c r="AN10"/>
  <c r="AS10"/>
  <c r="AW10"/>
  <c r="G96" i="26"/>
  <c r="H96"/>
  <c r="H95"/>
  <c r="H132" s="1"/>
  <c r="T96"/>
  <c r="K169"/>
  <c r="K170" s="1"/>
  <c r="K131"/>
  <c r="W95"/>
  <c r="W132" s="1"/>
  <c r="O95"/>
  <c r="O132" s="1"/>
  <c r="O131"/>
  <c r="T95"/>
  <c r="T132" s="1"/>
  <c r="W131"/>
  <c r="L96"/>
  <c r="P96"/>
  <c r="P95"/>
  <c r="P132" s="1"/>
  <c r="X96"/>
  <c r="X95"/>
  <c r="X132" s="1"/>
  <c r="S169"/>
  <c r="S170" s="1"/>
  <c r="S131"/>
  <c r="K95"/>
  <c r="K132" s="1"/>
  <c r="K96"/>
  <c r="S95"/>
  <c r="S132" s="1"/>
  <c r="S96"/>
  <c r="D52"/>
  <c r="Y96"/>
  <c r="E96"/>
  <c r="E95"/>
  <c r="E132" s="1"/>
  <c r="Y95"/>
  <c r="Y132" s="1"/>
  <c r="I96"/>
  <c r="I95"/>
  <c r="I132" s="1"/>
  <c r="M96"/>
  <c r="M95"/>
  <c r="M132" s="1"/>
  <c r="Q96"/>
  <c r="Q95"/>
  <c r="Q132" s="1"/>
  <c r="U96"/>
  <c r="U95"/>
  <c r="U132" s="1"/>
  <c r="G95"/>
  <c r="G132" s="1"/>
  <c r="O96"/>
  <c r="G131"/>
  <c r="L95"/>
  <c r="L132" s="1"/>
  <c r="W96"/>
  <c r="D59"/>
  <c r="F95"/>
  <c r="F132" s="1"/>
  <c r="F96"/>
  <c r="J95"/>
  <c r="J132" s="1"/>
  <c r="J96"/>
  <c r="N95"/>
  <c r="N132" s="1"/>
  <c r="N96"/>
  <c r="R95"/>
  <c r="R132" s="1"/>
  <c r="R96"/>
  <c r="V95"/>
  <c r="V132" s="1"/>
  <c r="V96"/>
  <c r="L169"/>
  <c r="L170" s="1"/>
  <c r="L131"/>
  <c r="T169"/>
  <c r="T170" s="1"/>
  <c r="T131"/>
  <c r="D68"/>
  <c r="P169"/>
  <c r="P170" s="1"/>
  <c r="E131"/>
  <c r="M131"/>
  <c r="U131"/>
  <c r="N133" l="1"/>
  <c r="J133"/>
  <c r="Y133"/>
  <c r="F133"/>
  <c r="V133"/>
  <c r="R133"/>
  <c r="P133"/>
  <c r="I133"/>
  <c r="Q133"/>
  <c r="S133"/>
  <c r="K133"/>
  <c r="E171"/>
  <c r="O133"/>
  <c r="U133"/>
  <c r="E133"/>
  <c r="E172" s="1"/>
  <c r="G133"/>
  <c r="W133"/>
  <c r="T133"/>
  <c r="H133"/>
  <c r="M133"/>
  <c r="X133"/>
  <c r="L133"/>
  <c r="F172" l="1"/>
  <c r="G172" s="1"/>
  <c r="H172" s="1"/>
  <c r="I172" s="1"/>
  <c r="J172" s="1"/>
  <c r="K172" s="1"/>
  <c r="L172" s="1"/>
  <c r="M172" s="1"/>
  <c r="N172" s="1"/>
  <c r="O172" s="1"/>
  <c r="P172" s="1"/>
  <c r="Q172" s="1"/>
  <c r="R172" s="1"/>
  <c r="S172" s="1"/>
  <c r="T172" s="1"/>
  <c r="U172" s="1"/>
  <c r="V172" s="1"/>
  <c r="W172" s="1"/>
  <c r="X172" s="1"/>
  <c r="F171"/>
  <c r="G171" l="1"/>
  <c r="H171" l="1"/>
  <c r="I171" l="1"/>
  <c r="J171" l="1"/>
  <c r="K171" l="1"/>
  <c r="L171" l="1"/>
  <c r="M171" l="1"/>
  <c r="N171" l="1"/>
  <c r="O171" l="1"/>
  <c r="P171" l="1"/>
  <c r="Q171" l="1"/>
  <c r="R171" l="1"/>
  <c r="S171" l="1"/>
  <c r="T171" l="1"/>
  <c r="U171" l="1"/>
  <c r="V171" l="1"/>
  <c r="W171" l="1"/>
  <c r="X171" l="1"/>
  <c r="A46" i="27" l="1"/>
  <c r="G5" i="28" s="1"/>
  <c r="B46" i="27"/>
  <c r="H5" i="28" s="1"/>
  <c r="A47" i="27"/>
  <c r="G6" i="28" s="1"/>
  <c r="B47" i="27"/>
  <c r="H6" i="28" s="1"/>
  <c r="Q36" i="2" l="1"/>
  <c r="Q17" i="5" s="1"/>
  <c r="Q35" i="2"/>
  <c r="Q16" i="5" s="1"/>
  <c r="Q34" s="1"/>
  <c r="Q34" i="2"/>
  <c r="Q15" i="5" s="1"/>
  <c r="Q33" s="1"/>
  <c r="C34" i="2"/>
  <c r="C15" i="5" s="1"/>
  <c r="C33" s="1"/>
  <c r="B14" i="3" s="1"/>
  <c r="Q33" i="2"/>
  <c r="Q14" i="5" s="1"/>
  <c r="Q32" i="2"/>
  <c r="Q13" i="5" s="1"/>
  <c r="Q32" s="1"/>
  <c r="P32" i="2"/>
  <c r="Q31"/>
  <c r="Q12" i="5" s="1"/>
  <c r="Q31" s="1"/>
  <c r="P18" i="2"/>
  <c r="P36" s="1"/>
  <c r="O18"/>
  <c r="O36" s="1"/>
  <c r="O17" i="5" s="1"/>
  <c r="N18" i="2"/>
  <c r="N36" s="1"/>
  <c r="M18"/>
  <c r="M36" s="1"/>
  <c r="M17" i="5" s="1"/>
  <c r="L18" i="2"/>
  <c r="L36" s="1"/>
  <c r="K18"/>
  <c r="K36" s="1"/>
  <c r="K17" i="5" s="1"/>
  <c r="J18" i="2"/>
  <c r="J36" s="1"/>
  <c r="I18"/>
  <c r="I36" s="1"/>
  <c r="H18"/>
  <c r="H36" s="1"/>
  <c r="H17" i="5" s="1"/>
  <c r="G18" i="2"/>
  <c r="G36" s="1"/>
  <c r="F18"/>
  <c r="F36" s="1"/>
  <c r="C18"/>
  <c r="C36" s="1"/>
  <c r="C17" i="5" s="1"/>
  <c r="B18" i="2"/>
  <c r="A18" s="1"/>
  <c r="A36" s="1"/>
  <c r="A17" i="5" s="1"/>
  <c r="P17" i="2"/>
  <c r="P35" s="1"/>
  <c r="O17"/>
  <c r="O35" s="1"/>
  <c r="O16" i="5" s="1"/>
  <c r="O34" s="1"/>
  <c r="N15" i="3" s="1"/>
  <c r="N17" i="2"/>
  <c r="N35" s="1"/>
  <c r="M17"/>
  <c r="M35" s="1"/>
  <c r="M16" i="5" s="1"/>
  <c r="M34" s="1"/>
  <c r="L15" i="3" s="1"/>
  <c r="L17" i="2"/>
  <c r="L35" s="1"/>
  <c r="K17"/>
  <c r="K35" s="1"/>
  <c r="K16" i="5" s="1"/>
  <c r="K34" s="1"/>
  <c r="J15" i="3" s="1"/>
  <c r="J17" i="2"/>
  <c r="J35" s="1"/>
  <c r="I17"/>
  <c r="I35" s="1"/>
  <c r="H17"/>
  <c r="H35" s="1"/>
  <c r="H16" i="5" s="1"/>
  <c r="H34" s="1"/>
  <c r="G17" i="2"/>
  <c r="G35" s="1"/>
  <c r="F17"/>
  <c r="F35" s="1"/>
  <c r="C17"/>
  <c r="C35" s="1"/>
  <c r="C16" i="5" s="1"/>
  <c r="C34" s="1"/>
  <c r="B15" i="3" s="1"/>
  <c r="B17" i="2"/>
  <c r="A17" s="1"/>
  <c r="A35" s="1"/>
  <c r="A16" i="5" s="1"/>
  <c r="G16" s="1"/>
  <c r="P16" i="2"/>
  <c r="P34" s="1"/>
  <c r="O16"/>
  <c r="O34" s="1"/>
  <c r="O15" i="5" s="1"/>
  <c r="O33" s="1"/>
  <c r="N14" i="3" s="1"/>
  <c r="N16" i="2"/>
  <c r="N34" s="1"/>
  <c r="M16"/>
  <c r="M34" s="1"/>
  <c r="M15" i="5" s="1"/>
  <c r="M33" s="1"/>
  <c r="L14" i="3" s="1"/>
  <c r="L16" i="2"/>
  <c r="L34" s="1"/>
  <c r="K16"/>
  <c r="K34" s="1"/>
  <c r="K15" i="5" s="1"/>
  <c r="K33" s="1"/>
  <c r="J14" i="3" s="1"/>
  <c r="J16" i="2"/>
  <c r="J34" s="1"/>
  <c r="I16"/>
  <c r="I34" s="1"/>
  <c r="H16"/>
  <c r="H34" s="1"/>
  <c r="H15" i="5" s="1"/>
  <c r="H33" s="1"/>
  <c r="G16" i="2"/>
  <c r="G34" s="1"/>
  <c r="F16"/>
  <c r="F34" s="1"/>
  <c r="C16"/>
  <c r="B16"/>
  <c r="A16" s="1"/>
  <c r="A34" s="1"/>
  <c r="A15" i="5" s="1"/>
  <c r="P15" s="1"/>
  <c r="P33" s="1"/>
  <c r="O14" i="3" s="1"/>
  <c r="P15" i="2"/>
  <c r="P33" s="1"/>
  <c r="O15"/>
  <c r="O33" s="1"/>
  <c r="O14" i="5" s="1"/>
  <c r="N15" i="2"/>
  <c r="N33" s="1"/>
  <c r="M15"/>
  <c r="M33" s="1"/>
  <c r="M14" i="5" s="1"/>
  <c r="L15" i="2"/>
  <c r="L33" s="1"/>
  <c r="K15"/>
  <c r="K33" s="1"/>
  <c r="K14" i="5" s="1"/>
  <c r="J15" i="2"/>
  <c r="J33" s="1"/>
  <c r="I15"/>
  <c r="I33" s="1"/>
  <c r="H15"/>
  <c r="H33" s="1"/>
  <c r="H14" i="5" s="1"/>
  <c r="G15" i="2"/>
  <c r="G33" s="1"/>
  <c r="C15"/>
  <c r="C33" s="1"/>
  <c r="C14" i="5" s="1"/>
  <c r="B15" i="2"/>
  <c r="A15" s="1"/>
  <c r="A33" s="1"/>
  <c r="A14" i="5" s="1"/>
  <c r="P14" i="2"/>
  <c r="O14"/>
  <c r="O32" s="1"/>
  <c r="O13" i="5" s="1"/>
  <c r="O32" s="1"/>
  <c r="N13" i="3" s="1"/>
  <c r="N14" i="2"/>
  <c r="N32" s="1"/>
  <c r="M14"/>
  <c r="M32" s="1"/>
  <c r="M13" i="5" s="1"/>
  <c r="M32" s="1"/>
  <c r="L13" i="3" s="1"/>
  <c r="L14" i="2"/>
  <c r="L32" s="1"/>
  <c r="K14"/>
  <c r="K32" s="1"/>
  <c r="K13" i="5" s="1"/>
  <c r="K32" s="1"/>
  <c r="J13" i="3" s="1"/>
  <c r="J14" i="2"/>
  <c r="J32" s="1"/>
  <c r="H14"/>
  <c r="H32" s="1"/>
  <c r="H13" i="5" s="1"/>
  <c r="H32" s="1"/>
  <c r="G14" i="2"/>
  <c r="G32" s="1"/>
  <c r="C14"/>
  <c r="C32" s="1"/>
  <c r="C13" i="5" s="1"/>
  <c r="C32" s="1"/>
  <c r="B13" i="3" s="1"/>
  <c r="B14" i="2"/>
  <c r="A14" s="1"/>
  <c r="A32" s="1"/>
  <c r="A13" i="5" s="1"/>
  <c r="P13" i="2"/>
  <c r="P31" s="1"/>
  <c r="O13"/>
  <c r="O31" s="1"/>
  <c r="O12" i="5" s="1"/>
  <c r="O31" s="1"/>
  <c r="N12" i="3" s="1"/>
  <c r="N13" i="2"/>
  <c r="N31" s="1"/>
  <c r="M13"/>
  <c r="M31" s="1"/>
  <c r="M12" i="5" s="1"/>
  <c r="M31" s="1"/>
  <c r="L12" i="3" s="1"/>
  <c r="L13" i="2"/>
  <c r="L31" s="1"/>
  <c r="K13"/>
  <c r="K31" s="1"/>
  <c r="K12" i="5" s="1"/>
  <c r="K31" s="1"/>
  <c r="J12" i="3" s="1"/>
  <c r="J13" i="2"/>
  <c r="J31" s="1"/>
  <c r="H13"/>
  <c r="H31" s="1"/>
  <c r="H12" i="5" s="1"/>
  <c r="H31" s="1"/>
  <c r="G13" i="2"/>
  <c r="G31" s="1"/>
  <c r="C13"/>
  <c r="C31" s="1"/>
  <c r="C12" i="5" s="1"/>
  <c r="C31" s="1"/>
  <c r="B12" i="3" s="1"/>
  <c r="B13" i="2"/>
  <c r="A13" s="1"/>
  <c r="A31" s="1"/>
  <c r="A12" i="5" s="1"/>
  <c r="I14" i="2"/>
  <c r="I32" s="1"/>
  <c r="I13"/>
  <c r="I31" s="1"/>
  <c r="D19" i="1"/>
  <c r="E18" i="2" s="1"/>
  <c r="E36" s="1"/>
  <c r="E17" i="5" s="1"/>
  <c r="D18" i="1"/>
  <c r="E17" i="2" s="1"/>
  <c r="E35" s="1"/>
  <c r="E16" i="5" s="1"/>
  <c r="E34" s="1"/>
  <c r="D15" i="3" s="1"/>
  <c r="D17" i="1"/>
  <c r="E16" i="2" s="1"/>
  <c r="E34" s="1"/>
  <c r="E15" i="5" s="1"/>
  <c r="E33" s="1"/>
  <c r="D14" i="3" s="1"/>
  <c r="D16" i="1"/>
  <c r="E15" i="2" s="1"/>
  <c r="E33" s="1"/>
  <c r="E14" i="5" s="1"/>
  <c r="D15" i="1"/>
  <c r="E14" i="2" s="1"/>
  <c r="E32" s="1"/>
  <c r="E13" i="5" s="1"/>
  <c r="E32" s="1"/>
  <c r="D13" i="3" s="1"/>
  <c r="D14" i="1"/>
  <c r="E13" i="2" s="1"/>
  <c r="E31" s="1"/>
  <c r="E12" i="5" s="1"/>
  <c r="E31" s="1"/>
  <c r="D12" i="3" s="1"/>
  <c r="C18" i="1"/>
  <c r="D17" i="2" s="1"/>
  <c r="D35" s="1"/>
  <c r="C19" i="1"/>
  <c r="D18" i="2" s="1"/>
  <c r="D36" s="1"/>
  <c r="C17" i="1"/>
  <c r="D16" i="2" s="1"/>
  <c r="D34" s="1"/>
  <c r="C16" i="1"/>
  <c r="D15" i="2" s="1"/>
  <c r="D33" s="1"/>
  <c r="C15" i="1"/>
  <c r="D14" i="2" s="1"/>
  <c r="D32" s="1"/>
  <c r="C14" i="1"/>
  <c r="D13" i="2" s="1"/>
  <c r="D31" s="1"/>
  <c r="G27" i="22"/>
  <c r="F27"/>
  <c r="G26"/>
  <c r="F26"/>
  <c r="F25"/>
  <c r="G25"/>
  <c r="F24"/>
  <c r="G24"/>
  <c r="G23"/>
  <c r="F23"/>
  <c r="G22"/>
  <c r="F22"/>
  <c r="I14" i="5" l="1"/>
  <c r="I17"/>
  <c r="D17"/>
  <c r="L17"/>
  <c r="P17"/>
  <c r="G14"/>
  <c r="G34"/>
  <c r="F15" i="3" s="1"/>
  <c r="G17" i="5"/>
  <c r="G12"/>
  <c r="G31" s="1"/>
  <c r="F12" i="3" s="1"/>
  <c r="F17" i="5"/>
  <c r="J17"/>
  <c r="N17"/>
  <c r="I13"/>
  <c r="P13"/>
  <c r="D13"/>
  <c r="G13"/>
  <c r="F15"/>
  <c r="F33" s="1"/>
  <c r="E14" i="3" s="1"/>
  <c r="J15" i="5"/>
  <c r="J33" s="1"/>
  <c r="I14" i="3" s="1"/>
  <c r="N15" i="5"/>
  <c r="N33" s="1"/>
  <c r="M14" i="3" s="1"/>
  <c r="L13" i="5"/>
  <c r="J13"/>
  <c r="N13"/>
  <c r="J14"/>
  <c r="N14"/>
  <c r="B36" i="2"/>
  <c r="B17" i="5" s="1"/>
  <c r="B35" i="2"/>
  <c r="B16" i="5" s="1"/>
  <c r="B34" s="1"/>
  <c r="A15" i="3" s="1"/>
  <c r="B31" i="2"/>
  <c r="B12" i="5" s="1"/>
  <c r="B31" s="1"/>
  <c r="A12" i="3" s="1"/>
  <c r="B32" i="2"/>
  <c r="B13" i="5" s="1"/>
  <c r="B32" s="1"/>
  <c r="A13" i="3" s="1"/>
  <c r="B33" i="2"/>
  <c r="B14" i="5" s="1"/>
  <c r="B34" i="2"/>
  <c r="B15" i="5" s="1"/>
  <c r="B33" s="1"/>
  <c r="A14" i="3" s="1"/>
  <c r="I12" i="5"/>
  <c r="I31" s="1"/>
  <c r="H12" i="3" s="1"/>
  <c r="D12" i="5"/>
  <c r="D31" s="1"/>
  <c r="C12" i="3" s="1"/>
  <c r="L12" i="5"/>
  <c r="L31" s="1"/>
  <c r="K12" i="3" s="1"/>
  <c r="P12" i="5"/>
  <c r="P31" s="1"/>
  <c r="O12" i="3" s="1"/>
  <c r="J12" i="5"/>
  <c r="J31" s="1"/>
  <c r="I12" i="3" s="1"/>
  <c r="N12" i="5"/>
  <c r="N31" s="1"/>
  <c r="M12" i="3" s="1"/>
  <c r="D14" i="5"/>
  <c r="L14"/>
  <c r="P14"/>
  <c r="G15"/>
  <c r="G33" s="1"/>
  <c r="F14" i="3" s="1"/>
  <c r="F16" i="5"/>
  <c r="J16"/>
  <c r="N16"/>
  <c r="N34" s="1"/>
  <c r="M15" i="3" s="1"/>
  <c r="I16" i="5"/>
  <c r="I34" s="1"/>
  <c r="H15" i="3" s="1"/>
  <c r="I15" i="5"/>
  <c r="I33" s="1"/>
  <c r="H14" i="3" s="1"/>
  <c r="D16" i="5"/>
  <c r="L16"/>
  <c r="L34" s="1"/>
  <c r="K15" i="3" s="1"/>
  <c r="P16" i="5"/>
  <c r="D15"/>
  <c r="D33" s="1"/>
  <c r="C14" i="3" s="1"/>
  <c r="L15" i="5"/>
  <c r="L33" s="1"/>
  <c r="K14" i="3" s="1"/>
  <c r="G8" i="2"/>
  <c r="H8"/>
  <c r="J8"/>
  <c r="K8"/>
  <c r="L8"/>
  <c r="M8"/>
  <c r="N8"/>
  <c r="O8"/>
  <c r="P8"/>
  <c r="G9"/>
  <c r="H9"/>
  <c r="J9"/>
  <c r="K9"/>
  <c r="L9"/>
  <c r="M9"/>
  <c r="N9"/>
  <c r="O9"/>
  <c r="P9"/>
  <c r="G10"/>
  <c r="H10"/>
  <c r="I10"/>
  <c r="J10"/>
  <c r="K10"/>
  <c r="L10"/>
  <c r="M10"/>
  <c r="N10"/>
  <c r="O10"/>
  <c r="P10"/>
  <c r="G11"/>
  <c r="H11"/>
  <c r="I11"/>
  <c r="J11"/>
  <c r="K11"/>
  <c r="L11"/>
  <c r="M11"/>
  <c r="N11"/>
  <c r="O11"/>
  <c r="P11"/>
  <c r="G12"/>
  <c r="H12"/>
  <c r="I12"/>
  <c r="J12"/>
  <c r="K12"/>
  <c r="L12"/>
  <c r="M12"/>
  <c r="N12"/>
  <c r="O12"/>
  <c r="P12"/>
  <c r="P7"/>
  <c r="O7"/>
  <c r="N7"/>
  <c r="M7"/>
  <c r="L7"/>
  <c r="K7"/>
  <c r="J7"/>
  <c r="H7"/>
  <c r="G7"/>
  <c r="F10"/>
  <c r="F11"/>
  <c r="F12"/>
  <c r="C7"/>
  <c r="C8"/>
  <c r="C9"/>
  <c r="C10"/>
  <c r="C11"/>
  <c r="C12"/>
  <c r="B8"/>
  <c r="A8" s="1"/>
  <c r="B9"/>
  <c r="A9" s="1"/>
  <c r="B10"/>
  <c r="B11"/>
  <c r="B12"/>
  <c r="B7"/>
  <c r="A7" s="1"/>
  <c r="I32" i="5" l="1"/>
  <c r="H13" i="3" s="1"/>
  <c r="P34" i="5"/>
  <c r="O15" i="3" s="1"/>
  <c r="F34" i="5"/>
  <c r="E15" i="3" s="1"/>
  <c r="D34" i="5"/>
  <c r="C15" i="3" s="1"/>
  <c r="J34" i="5"/>
  <c r="I15" i="3" s="1"/>
  <c r="G32" i="5"/>
  <c r="F13" i="3" s="1"/>
  <c r="N32" i="5"/>
  <c r="M13" i="3" s="1"/>
  <c r="P32" i="5"/>
  <c r="O13" i="3" s="1"/>
  <c r="D32" i="5"/>
  <c r="C13" i="3" s="1"/>
  <c r="L32" i="5"/>
  <c r="K13" i="3" s="1"/>
  <c r="J32" i="5"/>
  <c r="I13" i="3" s="1"/>
  <c r="B1" i="24"/>
  <c r="C6" i="22"/>
  <c r="C13" i="1" s="1"/>
  <c r="D12" i="2" s="1"/>
  <c r="C5" i="22"/>
  <c r="C12" i="1" s="1"/>
  <c r="D11" i="2" s="1"/>
  <c r="C4" i="22"/>
  <c r="C11" i="1" s="1"/>
  <c r="D10" i="2" s="1"/>
  <c r="E15" i="1" l="1"/>
  <c r="F14" i="2" s="1"/>
  <c r="F32" s="1"/>
  <c r="F13" i="5" s="1"/>
  <c r="E14" i="1"/>
  <c r="F13" i="2" s="1"/>
  <c r="F31" s="1"/>
  <c r="F12" i="5" s="1"/>
  <c r="F31" s="1"/>
  <c r="E12" i="3" s="1"/>
  <c r="E16" i="1"/>
  <c r="F15" i="2" s="1"/>
  <c r="F33" s="1"/>
  <c r="F14" i="5" s="1"/>
  <c r="E10" i="1"/>
  <c r="F9" i="2" s="1"/>
  <c r="E8" i="1"/>
  <c r="F7" i="2" s="1"/>
  <c r="E9" i="1"/>
  <c r="F8" i="2" s="1"/>
  <c r="F6" i="22"/>
  <c r="G6" s="1"/>
  <c r="H10" i="1" s="1"/>
  <c r="I9" i="2" s="1"/>
  <c r="F32" i="5" l="1"/>
  <c r="E13" i="3" s="1"/>
  <c r="B6" i="22"/>
  <c r="C10" i="1" s="1"/>
  <c r="D9" i="2" s="1"/>
  <c r="F5" i="22"/>
  <c r="G5" s="1"/>
  <c r="H9" i="1" s="1"/>
  <c r="I8" i="2" s="1"/>
  <c r="F4" i="22" l="1"/>
  <c r="G4" s="1"/>
  <c r="H8" i="1" s="1"/>
  <c r="I7" i="2" s="1"/>
  <c r="B4" i="22"/>
  <c r="C8" i="1" s="1"/>
  <c r="D7" i="2" s="1"/>
  <c r="B5" i="22"/>
  <c r="C9" i="1" s="1"/>
  <c r="D8" i="2" s="1"/>
  <c r="A45" i="27" l="1"/>
  <c r="G4" i="28" s="1"/>
  <c r="B45" i="27"/>
  <c r="H4" i="28" s="1"/>
  <c r="C45" i="27"/>
  <c r="C139"/>
  <c r="C138"/>
  <c r="C137"/>
  <c r="C136"/>
  <c r="X92"/>
  <c r="T92"/>
  <c r="Q92"/>
  <c r="P92"/>
  <c r="L92"/>
  <c r="H92"/>
  <c r="C92"/>
  <c r="X91"/>
  <c r="W91"/>
  <c r="W92" s="1"/>
  <c r="V91"/>
  <c r="V92" s="1"/>
  <c r="U91"/>
  <c r="U92" s="1"/>
  <c r="T91"/>
  <c r="S91"/>
  <c r="S92" s="1"/>
  <c r="R91"/>
  <c r="R92" s="1"/>
  <c r="Q91"/>
  <c r="P91"/>
  <c r="O91"/>
  <c r="O92" s="1"/>
  <c r="N91"/>
  <c r="N92" s="1"/>
  <c r="M91"/>
  <c r="M92" s="1"/>
  <c r="L91"/>
  <c r="K91"/>
  <c r="K92" s="1"/>
  <c r="J91"/>
  <c r="J92" s="1"/>
  <c r="I91"/>
  <c r="I92" s="1"/>
  <c r="H91"/>
  <c r="G91"/>
  <c r="G92" s="1"/>
  <c r="F91"/>
  <c r="F92" s="1"/>
  <c r="E91"/>
  <c r="E92" s="1"/>
  <c r="Q55"/>
  <c r="P55"/>
  <c r="L55"/>
  <c r="X54"/>
  <c r="X55" s="1"/>
  <c r="W54"/>
  <c r="W55" s="1"/>
  <c r="V54"/>
  <c r="V55" s="1"/>
  <c r="U54"/>
  <c r="U55" s="1"/>
  <c r="T54"/>
  <c r="T55" s="1"/>
  <c r="S54"/>
  <c r="S55" s="1"/>
  <c r="R54"/>
  <c r="R55" s="1"/>
  <c r="Q54"/>
  <c r="P54"/>
  <c r="O54"/>
  <c r="O55" s="1"/>
  <c r="N54"/>
  <c r="N55" s="1"/>
  <c r="M54"/>
  <c r="M55" s="1"/>
  <c r="L54"/>
  <c r="K54"/>
  <c r="K55" s="1"/>
  <c r="J54"/>
  <c r="J55" s="1"/>
  <c r="I54"/>
  <c r="I55" s="1"/>
  <c r="H54"/>
  <c r="H55" s="1"/>
  <c r="G54"/>
  <c r="G55" s="1"/>
  <c r="F54"/>
  <c r="F55" s="1"/>
  <c r="E54"/>
  <c r="E55" s="1"/>
  <c r="B44"/>
  <c r="H3" i="28" s="1"/>
  <c r="A44" i="27"/>
  <c r="G3" i="28" s="1"/>
  <c r="X42" i="27"/>
  <c r="X43" s="1"/>
  <c r="W42"/>
  <c r="W43" s="1"/>
  <c r="V42"/>
  <c r="V43" s="1"/>
  <c r="U42"/>
  <c r="U43" s="1"/>
  <c r="T42"/>
  <c r="T43" s="1"/>
  <c r="S42"/>
  <c r="S43" s="1"/>
  <c r="R42"/>
  <c r="R43" s="1"/>
  <c r="Q42"/>
  <c r="Q43" s="1"/>
  <c r="P42"/>
  <c r="P43" s="1"/>
  <c r="O42"/>
  <c r="O43" s="1"/>
  <c r="N42"/>
  <c r="N43" s="1"/>
  <c r="M42"/>
  <c r="M43" s="1"/>
  <c r="L42"/>
  <c r="L43" s="1"/>
  <c r="K42"/>
  <c r="K43" s="1"/>
  <c r="J42"/>
  <c r="J43" s="1"/>
  <c r="I42"/>
  <c r="I43" s="1"/>
  <c r="H42"/>
  <c r="H43" s="1"/>
  <c r="G42"/>
  <c r="G43" s="1"/>
  <c r="F42"/>
  <c r="F43" s="1"/>
  <c r="E42"/>
  <c r="E43" s="1"/>
  <c r="C41"/>
  <c r="C32"/>
  <c r="C23"/>
  <c r="C33" s="1"/>
  <c r="C22"/>
  <c r="A21" s="1"/>
  <c r="X12"/>
  <c r="W12"/>
  <c r="V12"/>
  <c r="U12"/>
  <c r="T12"/>
  <c r="S12"/>
  <c r="R12"/>
  <c r="Q12"/>
  <c r="P12"/>
  <c r="O12"/>
  <c r="N12"/>
  <c r="M12"/>
  <c r="L12"/>
  <c r="K12"/>
  <c r="J12"/>
  <c r="I12"/>
  <c r="H12"/>
  <c r="G12"/>
  <c r="F12"/>
  <c r="E12"/>
  <c r="A11"/>
  <c r="C9"/>
  <c r="A31" l="1"/>
  <c r="K56"/>
  <c r="K93" s="1"/>
  <c r="F56"/>
  <c r="F93" s="1"/>
  <c r="J56"/>
  <c r="J93" s="1"/>
  <c r="N56"/>
  <c r="N93" s="1"/>
  <c r="V56"/>
  <c r="V93" s="1"/>
  <c r="E56"/>
  <c r="E93" s="1"/>
  <c r="I56"/>
  <c r="I93" s="1"/>
  <c r="M56"/>
  <c r="M93" s="1"/>
  <c r="Q56"/>
  <c r="Q93" s="1"/>
  <c r="U56"/>
  <c r="U93" s="1"/>
  <c r="G56"/>
  <c r="G93" s="1"/>
  <c r="O56"/>
  <c r="O93" s="1"/>
  <c r="S56"/>
  <c r="S93" s="1"/>
  <c r="W56"/>
  <c r="W93" s="1"/>
  <c r="R56"/>
  <c r="R93" s="1"/>
  <c r="H56"/>
  <c r="H93" s="1"/>
  <c r="L56"/>
  <c r="L93" s="1"/>
  <c r="P56"/>
  <c r="P93" s="1"/>
  <c r="T56"/>
  <c r="T93" s="1"/>
  <c r="X56"/>
  <c r="X93" s="1"/>
  <c r="C44"/>
  <c r="Y93" l="1"/>
  <c r="AA137" l="1"/>
  <c r="AA138"/>
  <c r="B34" i="16" l="1"/>
  <c r="C9" i="14" l="1"/>
  <c r="C8"/>
  <c r="I28" i="2" l="1"/>
  <c r="I29"/>
  <c r="I30"/>
  <c r="F28"/>
  <c r="F29"/>
  <c r="F30"/>
  <c r="C28" l="1"/>
  <c r="C9" i="5" s="1"/>
  <c r="C29" s="1"/>
  <c r="B10" i="3" s="1"/>
  <c r="G28" i="2"/>
  <c r="H28"/>
  <c r="H9" i="5" s="1"/>
  <c r="H29" s="1"/>
  <c r="J28" i="2"/>
  <c r="K28"/>
  <c r="K9" i="5" s="1"/>
  <c r="L28" i="2"/>
  <c r="M28"/>
  <c r="M9" i="5" s="1"/>
  <c r="N28" i="2"/>
  <c r="O28"/>
  <c r="O9" i="5" s="1"/>
  <c r="P28" i="2"/>
  <c r="Q28"/>
  <c r="Q9" i="5" s="1"/>
  <c r="Q29" s="1"/>
  <c r="C29" i="2"/>
  <c r="C10" i="5" s="1"/>
  <c r="G29" i="2"/>
  <c r="H29"/>
  <c r="H10" i="5" s="1"/>
  <c r="H30" s="1"/>
  <c r="J29" i="2"/>
  <c r="K29"/>
  <c r="K10" i="5" s="1"/>
  <c r="L29" i="2"/>
  <c r="M29"/>
  <c r="M10" i="5" s="1"/>
  <c r="N29" i="2"/>
  <c r="O29"/>
  <c r="O10" i="5" s="1"/>
  <c r="P29" i="2"/>
  <c r="Q29"/>
  <c r="Q10" i="5" s="1"/>
  <c r="Q30" s="1"/>
  <c r="C30" i="2"/>
  <c r="C11" i="5" s="1"/>
  <c r="G30" i="2"/>
  <c r="H30"/>
  <c r="H11" i="5" s="1"/>
  <c r="J30" i="2"/>
  <c r="K30"/>
  <c r="K11" i="5" s="1"/>
  <c r="L30" i="2"/>
  <c r="M30"/>
  <c r="M11" i="5" s="1"/>
  <c r="N30" i="2"/>
  <c r="O30"/>
  <c r="O11" i="5" s="1"/>
  <c r="P30" i="2"/>
  <c r="Q30"/>
  <c r="Q11" i="5" s="1"/>
  <c r="C25" i="2"/>
  <c r="C6" i="5" s="1"/>
  <c r="C27" s="1"/>
  <c r="B8" i="3" s="1"/>
  <c r="G25" i="2"/>
  <c r="H25"/>
  <c r="H6" i="5" s="1"/>
  <c r="H27" s="1"/>
  <c r="J25" i="2"/>
  <c r="K25"/>
  <c r="K6" i="5" s="1"/>
  <c r="L25" i="2"/>
  <c r="M25"/>
  <c r="M6" i="5" s="1"/>
  <c r="N25" i="2"/>
  <c r="O25"/>
  <c r="O6" i="5" s="1"/>
  <c r="P25" i="2"/>
  <c r="Q25"/>
  <c r="Q6" i="5" s="1"/>
  <c r="Q27" s="1"/>
  <c r="C26" i="2"/>
  <c r="C7" i="5" s="1"/>
  <c r="C28" s="1"/>
  <c r="B9" i="3" s="1"/>
  <c r="G26" i="2"/>
  <c r="H26"/>
  <c r="H7" i="5" s="1"/>
  <c r="H28" s="1"/>
  <c r="J26" i="2"/>
  <c r="K26"/>
  <c r="K7" i="5" s="1"/>
  <c r="L26" i="2"/>
  <c r="M26"/>
  <c r="M7" i="5" s="1"/>
  <c r="N26" i="2"/>
  <c r="O26"/>
  <c r="O7" i="5" s="1"/>
  <c r="P26" i="2"/>
  <c r="Q26"/>
  <c r="Q7" i="5" s="1"/>
  <c r="Q28" s="1"/>
  <c r="C27" i="2"/>
  <c r="C8" i="5" s="1"/>
  <c r="G27" i="2"/>
  <c r="H27"/>
  <c r="H8" i="5" s="1"/>
  <c r="J27" i="2"/>
  <c r="K27"/>
  <c r="K8" i="5" s="1"/>
  <c r="L27" i="2"/>
  <c r="M27"/>
  <c r="M8" i="5" s="1"/>
  <c r="N27" i="2"/>
  <c r="O27"/>
  <c r="O8" i="5" s="1"/>
  <c r="P27" i="2"/>
  <c r="Q27"/>
  <c r="Q8" i="5" s="1"/>
  <c r="O27" l="1"/>
  <c r="N8" i="3" s="1"/>
  <c r="K27" i="5"/>
  <c r="J8" i="3" s="1"/>
  <c r="M28" i="5"/>
  <c r="L9" i="3" s="1"/>
  <c r="O30" i="5"/>
  <c r="N11" i="3" s="1"/>
  <c r="K30" i="5"/>
  <c r="J11" i="3" s="1"/>
  <c r="C30" i="5"/>
  <c r="B11" i="3" s="1"/>
  <c r="O29" i="5"/>
  <c r="N10" i="3" s="1"/>
  <c r="K29" i="5"/>
  <c r="J10" i="3" s="1"/>
  <c r="M27" i="5"/>
  <c r="L8" i="3" s="1"/>
  <c r="O28" i="5"/>
  <c r="N9" i="3" s="1"/>
  <c r="K28" i="5"/>
  <c r="J9" i="3" s="1"/>
  <c r="M30" i="5"/>
  <c r="L11" i="3" s="1"/>
  <c r="M29" i="5"/>
  <c r="L10" i="3" s="1"/>
  <c r="A12" i="2"/>
  <c r="A30" s="1"/>
  <c r="A11" i="5" s="1"/>
  <c r="P11" s="1"/>
  <c r="A25" i="2"/>
  <c r="A6" i="5" s="1"/>
  <c r="J6" s="1"/>
  <c r="A26" i="2"/>
  <c r="A7" i="5" s="1"/>
  <c r="J7" s="1"/>
  <c r="A10" i="2"/>
  <c r="A28" s="1"/>
  <c r="A9" i="5" s="1"/>
  <c r="J9" s="1"/>
  <c r="A27" i="2"/>
  <c r="A8" i="5" s="1"/>
  <c r="J8" s="1"/>
  <c r="A11" i="2"/>
  <c r="A29" s="1"/>
  <c r="A10" i="5" s="1"/>
  <c r="N10" s="1"/>
  <c r="D13" i="1"/>
  <c r="D12"/>
  <c r="D11"/>
  <c r="D10"/>
  <c r="E9" i="2" s="1"/>
  <c r="E27" s="1"/>
  <c r="E8" i="5" s="1"/>
  <c r="D9" i="1"/>
  <c r="E8" i="2" s="1"/>
  <c r="E26" s="1"/>
  <c r="E7" i="5" s="1"/>
  <c r="D8" i="1"/>
  <c r="E7" i="2" s="1"/>
  <c r="E25" s="1"/>
  <c r="E6" i="5" s="1"/>
  <c r="D30" i="2"/>
  <c r="D27"/>
  <c r="D29"/>
  <c r="D26"/>
  <c r="D28"/>
  <c r="D25"/>
  <c r="E12" l="1"/>
  <c r="E30" s="1"/>
  <c r="E11" i="5" s="1"/>
  <c r="E11" i="2"/>
  <c r="E29" s="1"/>
  <c r="E10" i="5" s="1"/>
  <c r="E30" s="1"/>
  <c r="D11" i="3" s="1"/>
  <c r="E10" i="2"/>
  <c r="E28" s="1"/>
  <c r="E9" i="5" s="1"/>
  <c r="E29" s="1"/>
  <c r="D10" i="3" s="1"/>
  <c r="D6" i="5"/>
  <c r="D27" s="1"/>
  <c r="C8" i="3" s="1"/>
  <c r="D11" i="5"/>
  <c r="G11"/>
  <c r="J11"/>
  <c r="L11"/>
  <c r="J27"/>
  <c r="I8" i="3" s="1"/>
  <c r="P9" i="5"/>
  <c r="J28"/>
  <c r="I9" i="3" s="1"/>
  <c r="E28" i="5"/>
  <c r="D9" i="3" s="1"/>
  <c r="J29" i="5"/>
  <c r="I10" i="3" s="1"/>
  <c r="E27" i="5"/>
  <c r="D8" i="3" s="1"/>
  <c r="B29" i="2"/>
  <c r="B10" i="5" s="1"/>
  <c r="N11"/>
  <c r="N30" s="1"/>
  <c r="M11" i="3" s="1"/>
  <c r="B30" i="2"/>
  <c r="B11" i="5" s="1"/>
  <c r="P10"/>
  <c r="P30" s="1"/>
  <c r="O11" i="3" s="1"/>
  <c r="J10" i="5"/>
  <c r="D10"/>
  <c r="L10"/>
  <c r="D9"/>
  <c r="D8"/>
  <c r="P7"/>
  <c r="D7"/>
  <c r="L7"/>
  <c r="G7"/>
  <c r="N7"/>
  <c r="B26" i="2"/>
  <c r="B7" i="5" s="1"/>
  <c r="B28" s="1"/>
  <c r="A9" i="3" s="1"/>
  <c r="P6" i="5"/>
  <c r="N6"/>
  <c r="F9"/>
  <c r="I9"/>
  <c r="F11"/>
  <c r="I11"/>
  <c r="G8"/>
  <c r="N8"/>
  <c r="N9"/>
  <c r="G6"/>
  <c r="P8"/>
  <c r="B27" i="2"/>
  <c r="B8" i="5" s="1"/>
  <c r="G9"/>
  <c r="F10"/>
  <c r="I10"/>
  <c r="L8"/>
  <c r="L6"/>
  <c r="G10"/>
  <c r="L9"/>
  <c r="B28" i="2"/>
  <c r="B9" i="5" s="1"/>
  <c r="B25" i="2"/>
  <c r="B6" i="5" s="1"/>
  <c r="B27" s="1"/>
  <c r="I26" i="2"/>
  <c r="I7" i="5" s="1"/>
  <c r="I27" i="2"/>
  <c r="I8" i="5" s="1"/>
  <c r="I25" i="2"/>
  <c r="I6" i="5" s="1"/>
  <c r="G18" i="18"/>
  <c r="G19"/>
  <c r="G17"/>
  <c r="L30" i="5" l="1"/>
  <c r="K11" i="3" s="1"/>
  <c r="D30" i="5"/>
  <c r="C11" i="3" s="1"/>
  <c r="I28" i="5"/>
  <c r="H9" i="3" s="1"/>
  <c r="G29" i="5"/>
  <c r="F10" i="3" s="1"/>
  <c r="N29" i="5"/>
  <c r="M10" i="3" s="1"/>
  <c r="N27" i="5"/>
  <c r="M8" i="3" s="1"/>
  <c r="J30" i="5"/>
  <c r="I11" i="3" s="1"/>
  <c r="G28" i="5"/>
  <c r="F9" i="3" s="1"/>
  <c r="L27" i="5"/>
  <c r="K8" i="3" s="1"/>
  <c r="F30" i="5"/>
  <c r="E11" i="3" s="1"/>
  <c r="G27" i="5"/>
  <c r="F8" i="3" s="1"/>
  <c r="F29" i="5"/>
  <c r="E10" i="3" s="1"/>
  <c r="N28" i="5"/>
  <c r="M9" i="3" s="1"/>
  <c r="P29" i="5"/>
  <c r="O10" i="3" s="1"/>
  <c r="P28" i="5"/>
  <c r="O9" i="3" s="1"/>
  <c r="G30" i="5"/>
  <c r="F11" i="3" s="1"/>
  <c r="I30" i="5"/>
  <c r="H11" i="3" s="1"/>
  <c r="I29" i="5"/>
  <c r="H10" i="3" s="1"/>
  <c r="L29" i="5"/>
  <c r="K10" i="3" s="1"/>
  <c r="P27" i="5"/>
  <c r="O8" i="3" s="1"/>
  <c r="D29" i="5"/>
  <c r="C10" i="3" s="1"/>
  <c r="L28" i="5"/>
  <c r="K9" i="3" s="1"/>
  <c r="I27" i="5"/>
  <c r="H8" i="3" s="1"/>
  <c r="D28" i="5"/>
  <c r="C9" i="3" s="1"/>
  <c r="B30" i="5"/>
  <c r="A11" i="3" s="1"/>
  <c r="A8"/>
  <c r="B29" i="5"/>
  <c r="A10" i="3" s="1"/>
  <c r="F25" i="2" l="1"/>
  <c r="F6" i="5" s="1"/>
  <c r="F27" i="2"/>
  <c r="F8" i="5" s="1"/>
  <c r="F26" i="2"/>
  <c r="F7" i="5" s="1"/>
  <c r="F28" l="1"/>
  <c r="E9" i="3" s="1"/>
  <c r="F27" i="5"/>
  <c r="E8" i="3" s="1"/>
  <c r="F57" i="27" l="1"/>
  <c r="F94" s="1"/>
  <c r="X57"/>
  <c r="X94" s="1"/>
  <c r="Q57"/>
  <c r="Q94" s="1"/>
  <c r="I57"/>
  <c r="I94" s="1"/>
  <c r="K57"/>
  <c r="K94" s="1"/>
  <c r="M57"/>
  <c r="M94" s="1"/>
  <c r="G57"/>
  <c r="G94" s="1"/>
  <c r="V57"/>
  <c r="V94" s="1"/>
  <c r="L57"/>
  <c r="L94" s="1"/>
  <c r="U57"/>
  <c r="U94" s="1"/>
  <c r="H57"/>
  <c r="H94" s="1"/>
  <c r="W57"/>
  <c r="W94" s="1"/>
  <c r="O57"/>
  <c r="O94" s="1"/>
  <c r="T57"/>
  <c r="T94" s="1"/>
  <c r="P57"/>
  <c r="P94" s="1"/>
  <c r="R57"/>
  <c r="R94" s="1"/>
  <c r="J57"/>
  <c r="J94" s="1"/>
  <c r="N57"/>
  <c r="N94" s="1"/>
  <c r="S57"/>
  <c r="S94" s="1"/>
  <c r="E57" l="1"/>
  <c r="E94" s="1"/>
  <c r="Y94" s="1"/>
  <c r="M97" i="26" l="1"/>
  <c r="M134" s="1"/>
  <c r="E97"/>
  <c r="E134" s="1"/>
  <c r="J58" i="27"/>
  <c r="J95" s="1"/>
  <c r="V58"/>
  <c r="V95" s="1"/>
  <c r="T97" i="26"/>
  <c r="T134" s="1"/>
  <c r="Q58" i="27"/>
  <c r="Q95" s="1"/>
  <c r="V97" i="26"/>
  <c r="V134" s="1"/>
  <c r="O58" i="27"/>
  <c r="O95" s="1"/>
  <c r="E58"/>
  <c r="E95" s="1"/>
  <c r="U97" i="26"/>
  <c r="U134" s="1"/>
  <c r="I97"/>
  <c r="I134" s="1"/>
  <c r="S58" i="27"/>
  <c r="S95" s="1"/>
  <c r="W97" i="26"/>
  <c r="W134" s="1"/>
  <c r="G58" i="27"/>
  <c r="G95" s="1"/>
  <c r="X97" i="26"/>
  <c r="X134" s="1"/>
  <c r="U58" i="27"/>
  <c r="U95" s="1"/>
  <c r="F97" i="26"/>
  <c r="F134" s="1"/>
  <c r="P58" i="27"/>
  <c r="P95" s="1"/>
  <c r="R58"/>
  <c r="R95" s="1"/>
  <c r="M58"/>
  <c r="M95" s="1"/>
  <c r="S97" i="26"/>
  <c r="S134" s="1"/>
  <c r="W58" i="27"/>
  <c r="W95" s="1"/>
  <c r="L58"/>
  <c r="L95" s="1"/>
  <c r="R97" i="26"/>
  <c r="R134" s="1"/>
  <c r="G97"/>
  <c r="G134" s="1"/>
  <c r="N97"/>
  <c r="N134" s="1"/>
  <c r="Q97"/>
  <c r="Q134" s="1"/>
  <c r="Y97"/>
  <c r="Y134" s="1"/>
  <c r="H58" i="27"/>
  <c r="H95" s="1"/>
  <c r="T58"/>
  <c r="T95" s="1"/>
  <c r="N58"/>
  <c r="N95" s="1"/>
  <c r="K58"/>
  <c r="K95" s="1"/>
  <c r="J97" i="26"/>
  <c r="J134" s="1"/>
  <c r="F58" i="27"/>
  <c r="F95" s="1"/>
  <c r="K97" i="26"/>
  <c r="K134" s="1"/>
  <c r="L97"/>
  <c r="L134" s="1"/>
  <c r="O97"/>
  <c r="O134" s="1"/>
  <c r="X58" i="27"/>
  <c r="X95" s="1"/>
  <c r="H97" i="26"/>
  <c r="H134" s="1"/>
  <c r="P97"/>
  <c r="P134" s="1"/>
  <c r="I58" i="27"/>
  <c r="I95" s="1"/>
  <c r="Y95" l="1"/>
  <c r="E173" i="26"/>
  <c r="F173" l="1"/>
  <c r="G173" l="1"/>
  <c r="H173" l="1"/>
  <c r="I173" l="1"/>
  <c r="J173" l="1"/>
  <c r="K173" l="1"/>
  <c r="L173" l="1"/>
  <c r="M173" l="1"/>
  <c r="N173" l="1"/>
  <c r="O173" l="1"/>
  <c r="P173" l="1"/>
  <c r="Q173" l="1"/>
  <c r="R173" l="1"/>
  <c r="S173" l="1"/>
  <c r="T173" l="1"/>
  <c r="U173" l="1"/>
  <c r="V173" l="1"/>
  <c r="W173" l="1"/>
  <c r="X173" l="1"/>
  <c r="A8" i="28" l="1"/>
  <c r="A9"/>
  <c r="V59" i="26"/>
  <c r="X32" i="27"/>
  <c r="I59" i="26"/>
  <c r="E32" i="27"/>
  <c r="S59" i="26"/>
  <c r="H59"/>
  <c r="X59"/>
  <c r="W32" i="27"/>
  <c r="O59" i="26"/>
  <c r="C53"/>
  <c r="C45"/>
  <c r="A52"/>
  <c r="A53"/>
  <c r="A46"/>
  <c r="A26" i="27"/>
  <c r="A54" i="26"/>
  <c r="F59" l="1"/>
  <c r="C54"/>
  <c r="C44"/>
  <c r="C51"/>
  <c r="C43"/>
  <c r="R25" s="1"/>
  <c r="C46"/>
  <c r="C52"/>
  <c r="I32" i="27"/>
  <c r="J32"/>
  <c r="N32"/>
  <c r="M59" i="26"/>
  <c r="H32" i="27"/>
  <c r="A10" i="28"/>
  <c r="A9" i="26"/>
  <c r="E8" i="28" s="1"/>
  <c r="A43" i="26"/>
  <c r="T32" i="27"/>
  <c r="G59" i="26"/>
  <c r="P32" i="27"/>
  <c r="P59" i="26"/>
  <c r="S32" i="27"/>
  <c r="Q32"/>
  <c r="Q59" i="26"/>
  <c r="O32" i="27"/>
  <c r="M32"/>
  <c r="N59" i="26"/>
  <c r="A5" i="28"/>
  <c r="A6"/>
  <c r="A9" i="27"/>
  <c r="E6" i="28" s="1"/>
  <c r="G32" i="27"/>
  <c r="L59" i="26"/>
  <c r="L32" i="27"/>
  <c r="W59" i="26"/>
  <c r="J59"/>
  <c r="A7" i="28"/>
  <c r="K59" i="26"/>
  <c r="U32" i="27"/>
  <c r="T59" i="26"/>
  <c r="F32" i="27"/>
  <c r="V32"/>
  <c r="U59" i="26"/>
  <c r="E59"/>
  <c r="R32" i="27"/>
  <c r="R59" i="26"/>
  <c r="K32" i="27"/>
  <c r="A3" i="28"/>
  <c r="A4"/>
  <c r="A23" i="27"/>
  <c r="A45" i="26"/>
  <c r="A51"/>
  <c r="A44"/>
  <c r="E3" i="28" l="1"/>
  <c r="P26" i="26"/>
  <c r="P54" s="1"/>
  <c r="J25"/>
  <c r="R24"/>
  <c r="R52" s="1"/>
  <c r="H26"/>
  <c r="H54" s="1"/>
  <c r="E23"/>
  <c r="E51" s="1"/>
  <c r="H25"/>
  <c r="H53" s="1"/>
  <c r="P25"/>
  <c r="P53" s="1"/>
  <c r="Q25"/>
  <c r="G25"/>
  <c r="Q26"/>
  <c r="Q54" s="1"/>
  <c r="N23"/>
  <c r="N51" s="1"/>
  <c r="J26"/>
  <c r="J54" s="1"/>
  <c r="F26"/>
  <c r="F54" s="1"/>
  <c r="H24"/>
  <c r="H52" s="1"/>
  <c r="E26"/>
  <c r="O26"/>
  <c r="O54" s="1"/>
  <c r="U24"/>
  <c r="U52" s="1"/>
  <c r="E5" i="28"/>
  <c r="S24" i="26"/>
  <c r="S52" s="1"/>
  <c r="M24"/>
  <c r="M52" s="1"/>
  <c r="R26"/>
  <c r="S25"/>
  <c r="S53" s="1"/>
  <c r="M25"/>
  <c r="T25"/>
  <c r="T53" s="1"/>
  <c r="N25"/>
  <c r="N53" s="1"/>
  <c r="K24"/>
  <c r="K52" s="1"/>
  <c r="P23"/>
  <c r="L24"/>
  <c r="L52" s="1"/>
  <c r="R23"/>
  <c r="R51" s="1"/>
  <c r="I23"/>
  <c r="I51" s="1"/>
  <c r="H23"/>
  <c r="H51" s="1"/>
  <c r="K26"/>
  <c r="U25"/>
  <c r="L25"/>
  <c r="L53" s="1"/>
  <c r="V24"/>
  <c r="F25"/>
  <c r="P24"/>
  <c r="W24"/>
  <c r="W52" s="1"/>
  <c r="N24"/>
  <c r="Q24"/>
  <c r="Q52" s="1"/>
  <c r="S23"/>
  <c r="S51" s="1"/>
  <c r="J23"/>
  <c r="J51" s="1"/>
  <c r="E24"/>
  <c r="L26"/>
  <c r="L54" s="1"/>
  <c r="S26"/>
  <c r="S54" s="1"/>
  <c r="E4" i="28"/>
  <c r="E9"/>
  <c r="I25" i="26"/>
  <c r="I53" s="1"/>
  <c r="J24"/>
  <c r="J52" s="1"/>
  <c r="G24"/>
  <c r="G52" s="1"/>
  <c r="I26"/>
  <c r="I54" s="1"/>
  <c r="V25"/>
  <c r="V53" s="1"/>
  <c r="K25"/>
  <c r="K53" s="1"/>
  <c r="T24"/>
  <c r="Q23"/>
  <c r="K23"/>
  <c r="E25"/>
  <c r="M26"/>
  <c r="M54" s="1"/>
  <c r="W25"/>
  <c r="G26"/>
  <c r="G54" s="1"/>
  <c r="X24"/>
  <c r="X52" s="1"/>
  <c r="O24"/>
  <c r="F24"/>
  <c r="F52" s="1"/>
  <c r="I24"/>
  <c r="I52" s="1"/>
  <c r="O23"/>
  <c r="O51" s="1"/>
  <c r="F23"/>
  <c r="M23"/>
  <c r="M51" s="1"/>
  <c r="L23"/>
  <c r="G23"/>
  <c r="G51" s="1"/>
  <c r="N26"/>
  <c r="X25"/>
  <c r="X53" s="1"/>
  <c r="O25"/>
  <c r="O53" s="1"/>
  <c r="E10" i="28"/>
  <c r="E7"/>
  <c r="R53" i="26"/>
  <c r="E54" l="1"/>
  <c r="F51"/>
  <c r="N54"/>
  <c r="P28"/>
  <c r="G53"/>
  <c r="G56" s="1"/>
  <c r="Q51"/>
  <c r="J53"/>
  <c r="E28"/>
  <c r="I28"/>
  <c r="J28"/>
  <c r="E53"/>
  <c r="P52"/>
  <c r="Q53"/>
  <c r="U53"/>
  <c r="O52"/>
  <c r="N28"/>
  <c r="R28"/>
  <c r="R54"/>
  <c r="R56" s="1"/>
  <c r="K28"/>
  <c r="K51"/>
  <c r="L28"/>
  <c r="G28"/>
  <c r="H28"/>
  <c r="L51"/>
  <c r="L56" s="1"/>
  <c r="N52"/>
  <c r="E52"/>
  <c r="V52"/>
  <c r="T52"/>
  <c r="O28"/>
  <c r="S28"/>
  <c r="Z52"/>
  <c r="Z53"/>
  <c r="K54"/>
  <c r="F28"/>
  <c r="Q28"/>
  <c r="M53"/>
  <c r="M28"/>
  <c r="W53"/>
  <c r="F53"/>
  <c r="P51"/>
  <c r="H56"/>
  <c r="S56"/>
  <c r="I56"/>
  <c r="M56" l="1"/>
  <c r="F56"/>
  <c r="E56"/>
  <c r="Q56"/>
  <c r="N56"/>
  <c r="J56"/>
  <c r="O56"/>
  <c r="P56"/>
  <c r="K56"/>
  <c r="C18" i="16" l="1"/>
  <c r="C16"/>
  <c r="C15"/>
  <c r="C14" l="1"/>
  <c r="C13"/>
  <c r="C17"/>
  <c r="D18"/>
  <c r="D14"/>
  <c r="D13" l="1"/>
  <c r="D16"/>
  <c r="D15"/>
  <c r="D17"/>
  <c r="O14" i="26" l="1"/>
  <c r="G15"/>
  <c r="X16"/>
  <c r="I14" i="27"/>
  <c r="H15" i="26"/>
  <c r="S16"/>
  <c r="P16" i="27"/>
  <c r="P26" s="1"/>
  <c r="P36" s="1"/>
  <c r="L13"/>
  <c r="R16"/>
  <c r="R26" s="1"/>
  <c r="R36" s="1"/>
  <c r="X14" i="26"/>
  <c r="J16" i="27"/>
  <c r="J26" s="1"/>
  <c r="J36" s="1"/>
  <c r="R16" i="26"/>
  <c r="K16" i="27"/>
  <c r="K26" s="1"/>
  <c r="K36" s="1"/>
  <c r="L16" i="26"/>
  <c r="G16" i="27"/>
  <c r="O13"/>
  <c r="V14" i="26"/>
  <c r="F15"/>
  <c r="Q15"/>
  <c r="E14" i="27"/>
  <c r="X15" i="26"/>
  <c r="N15"/>
  <c r="W16"/>
  <c r="M13"/>
  <c r="T13" i="27"/>
  <c r="N14" i="26"/>
  <c r="R13"/>
  <c r="T16"/>
  <c r="U15"/>
  <c r="M15"/>
  <c r="N16" i="27"/>
  <c r="N26" s="1"/>
  <c r="N36" s="1"/>
  <c r="L16"/>
  <c r="I15" i="26"/>
  <c r="P14"/>
  <c r="W13" i="27"/>
  <c r="N13" i="26"/>
  <c r="I16"/>
  <c r="R14"/>
  <c r="J13" i="27"/>
  <c r="X13"/>
  <c r="I16"/>
  <c r="I26" s="1"/>
  <c r="I36" s="1"/>
  <c r="K13"/>
  <c r="E15" i="26"/>
  <c r="G13"/>
  <c r="G13" i="27"/>
  <c r="R13"/>
  <c r="F14" i="26"/>
  <c r="U13"/>
  <c r="H16"/>
  <c r="P13"/>
  <c r="X16" i="27"/>
  <c r="X26" s="1"/>
  <c r="X36" s="1"/>
  <c r="V13" i="26"/>
  <c r="Q16"/>
  <c r="V16"/>
  <c r="O15"/>
  <c r="H14"/>
  <c r="F16" i="27"/>
  <c r="O16"/>
  <c r="O26" s="1"/>
  <c r="O36" s="1"/>
  <c r="K16" i="26"/>
  <c r="E16" i="27"/>
  <c r="E14" i="26"/>
  <c r="H13"/>
  <c r="J16"/>
  <c r="M16"/>
  <c r="Q16" i="27"/>
  <c r="Q26" s="1"/>
  <c r="Q36" s="1"/>
  <c r="L15" i="26"/>
  <c r="V15"/>
  <c r="M14"/>
  <c r="M13" i="27"/>
  <c r="T14" i="26"/>
  <c r="X13"/>
  <c r="X14" i="27"/>
  <c r="V14"/>
  <c r="U14"/>
  <c r="E13"/>
  <c r="L14" i="26"/>
  <c r="U16"/>
  <c r="M16" i="27"/>
  <c r="S15" i="26"/>
  <c r="V13" i="27"/>
  <c r="P16" i="26"/>
  <c r="F13" i="27"/>
  <c r="U14" i="26"/>
  <c r="K15"/>
  <c r="J15"/>
  <c r="G16"/>
  <c r="Q13"/>
  <c r="W16" i="27"/>
  <c r="U13"/>
  <c r="V16"/>
  <c r="S13" i="26"/>
  <c r="H16" i="27"/>
  <c r="H26" s="1"/>
  <c r="H36" s="1"/>
  <c r="F14"/>
  <c r="G14" i="26"/>
  <c r="O16"/>
  <c r="I13"/>
  <c r="R15"/>
  <c r="H13" i="27"/>
  <c r="Q14" i="26"/>
  <c r="F16"/>
  <c r="J13"/>
  <c r="E13"/>
  <c r="T15"/>
  <c r="E16"/>
  <c r="F13"/>
  <c r="S14"/>
  <c r="R15" i="27"/>
  <c r="V15"/>
  <c r="Q14"/>
  <c r="J15"/>
  <c r="J14"/>
  <c r="I15"/>
  <c r="L15"/>
  <c r="Q15"/>
  <c r="P13"/>
  <c r="T16"/>
  <c r="J14" i="26"/>
  <c r="N13" i="27"/>
  <c r="T15"/>
  <c r="N16" i="26"/>
  <c r="K14"/>
  <c r="P14" i="27"/>
  <c r="O15"/>
  <c r="O14"/>
  <c r="L14"/>
  <c r="S14"/>
  <c r="W15" i="26"/>
  <c r="T14" i="27"/>
  <c r="K13" i="26"/>
  <c r="P15"/>
  <c r="W14"/>
  <c r="I14"/>
  <c r="H15" i="27"/>
  <c r="O13" i="26"/>
  <c r="U16" i="27"/>
  <c r="U26" s="1"/>
  <c r="U36" s="1"/>
  <c r="S16"/>
  <c r="N14"/>
  <c r="Q13"/>
  <c r="W14"/>
  <c r="S13"/>
  <c r="G14"/>
  <c r="L13" i="26"/>
  <c r="T13"/>
  <c r="W15" i="27"/>
  <c r="I13"/>
  <c r="W13" i="26"/>
  <c r="U15" i="27"/>
  <c r="M15"/>
  <c r="M14"/>
  <c r="H14"/>
  <c r="P15"/>
  <c r="E15"/>
  <c r="K14"/>
  <c r="K15"/>
  <c r="R14"/>
  <c r="F15"/>
  <c r="S15"/>
  <c r="N15"/>
  <c r="X15"/>
  <c r="G15"/>
  <c r="U139" l="1"/>
  <c r="U46"/>
  <c r="AA5" i="28" s="1"/>
  <c r="U47" i="27"/>
  <c r="AA6" i="28" s="1"/>
  <c r="T45" i="26"/>
  <c r="T62" s="1"/>
  <c r="T35"/>
  <c r="Q43"/>
  <c r="Q18"/>
  <c r="Q33"/>
  <c r="AA13" i="27"/>
  <c r="E23"/>
  <c r="E18"/>
  <c r="J36" i="26"/>
  <c r="J46"/>
  <c r="J63" s="1"/>
  <c r="F44"/>
  <c r="F61" s="1"/>
  <c r="F34"/>
  <c r="J23" i="27"/>
  <c r="J18"/>
  <c r="W46" i="26"/>
  <c r="X46"/>
  <c r="S26" i="27"/>
  <c r="S36" s="1"/>
  <c r="S139" s="1"/>
  <c r="I23"/>
  <c r="I18"/>
  <c r="J18" i="26"/>
  <c r="J33"/>
  <c r="J43"/>
  <c r="P36"/>
  <c r="P46"/>
  <c r="P63" s="1"/>
  <c r="E44"/>
  <c r="E61" s="1"/>
  <c r="E70" s="1"/>
  <c r="E34"/>
  <c r="H36"/>
  <c r="H46"/>
  <c r="H63" s="1"/>
  <c r="I139" i="27"/>
  <c r="X26" i="26" s="1"/>
  <c r="X54" s="1"/>
  <c r="I47" i="27"/>
  <c r="O6" i="28" s="1"/>
  <c r="I46" i="27"/>
  <c r="O5" i="28" s="1"/>
  <c r="I36" i="26"/>
  <c r="I46"/>
  <c r="I63" s="1"/>
  <c r="I45"/>
  <c r="I62" s="1"/>
  <c r="I35"/>
  <c r="U45"/>
  <c r="U62" s="1"/>
  <c r="U35"/>
  <c r="T18" i="27"/>
  <c r="T23"/>
  <c r="X35" i="26"/>
  <c r="X45"/>
  <c r="X62" s="1"/>
  <c r="V34"/>
  <c r="V44"/>
  <c r="V61" s="1"/>
  <c r="K139" i="27"/>
  <c r="K47"/>
  <c r="Q6" i="28" s="1"/>
  <c r="K46" i="27"/>
  <c r="Q5" i="28" s="1"/>
  <c r="R139" i="27"/>
  <c r="R46"/>
  <c r="X5" i="28" s="1"/>
  <c r="R47" i="27"/>
  <c r="X6" i="28" s="1"/>
  <c r="H45" i="26"/>
  <c r="H62" s="1"/>
  <c r="H35"/>
  <c r="O34"/>
  <c r="O44"/>
  <c r="O61" s="1"/>
  <c r="W34"/>
  <c r="W44"/>
  <c r="W61" s="1"/>
  <c r="P23" i="27"/>
  <c r="P18"/>
  <c r="O46" i="26"/>
  <c r="O63" s="1"/>
  <c r="O36"/>
  <c r="S18"/>
  <c r="S33"/>
  <c r="S43"/>
  <c r="S45"/>
  <c r="S62" s="1"/>
  <c r="S35"/>
  <c r="X43"/>
  <c r="X18"/>
  <c r="K36"/>
  <c r="K46"/>
  <c r="K63" s="1"/>
  <c r="O35"/>
  <c r="O45"/>
  <c r="O62" s="1"/>
  <c r="E35"/>
  <c r="E45"/>
  <c r="E62" s="1"/>
  <c r="E71" s="1"/>
  <c r="N139" i="27"/>
  <c r="N46"/>
  <c r="T5" i="28" s="1"/>
  <c r="N47" i="27"/>
  <c r="T6" i="28" s="1"/>
  <c r="R33" i="26"/>
  <c r="R18"/>
  <c r="R43"/>
  <c r="G26" i="27"/>
  <c r="G36" s="1"/>
  <c r="J139"/>
  <c r="J47"/>
  <c r="P6" i="28" s="1"/>
  <c r="J46" i="27"/>
  <c r="P5" i="28" s="1"/>
  <c r="S23" i="27"/>
  <c r="S18"/>
  <c r="K33" i="26"/>
  <c r="K43"/>
  <c r="K18"/>
  <c r="K34"/>
  <c r="K44"/>
  <c r="K61" s="1"/>
  <c r="J34"/>
  <c r="J44"/>
  <c r="J61" s="1"/>
  <c r="F33"/>
  <c r="F43"/>
  <c r="F18"/>
  <c r="R45"/>
  <c r="R62" s="1"/>
  <c r="R35"/>
  <c r="U18" i="27"/>
  <c r="U23"/>
  <c r="J35" i="26"/>
  <c r="J45"/>
  <c r="J62" s="1"/>
  <c r="U46"/>
  <c r="M18" i="27"/>
  <c r="M23"/>
  <c r="Q139"/>
  <c r="Q46"/>
  <c r="W5" i="28" s="1"/>
  <c r="Q47" i="27"/>
  <c r="W6" i="28" s="1"/>
  <c r="F26" i="27"/>
  <c r="F36" s="1"/>
  <c r="F139" s="1"/>
  <c r="U26" i="26" s="1"/>
  <c r="Q36"/>
  <c r="Q46"/>
  <c r="Q63" s="1"/>
  <c r="G23" i="27"/>
  <c r="G18"/>
  <c r="W18" i="26"/>
  <c r="W43"/>
  <c r="L43"/>
  <c r="L18"/>
  <c r="L33"/>
  <c r="Q23" i="27"/>
  <c r="Q18"/>
  <c r="O43" i="26"/>
  <c r="O18"/>
  <c r="O33"/>
  <c r="P45"/>
  <c r="P62" s="1"/>
  <c r="P35"/>
  <c r="N18" i="27"/>
  <c r="N23"/>
  <c r="S34" i="26"/>
  <c r="S44"/>
  <c r="S61" s="1"/>
  <c r="E18"/>
  <c r="E33"/>
  <c r="E43"/>
  <c r="H18" i="27"/>
  <c r="H23"/>
  <c r="G34" i="26"/>
  <c r="G44"/>
  <c r="G61" s="1"/>
  <c r="V26" i="27"/>
  <c r="V36" s="1"/>
  <c r="G36" i="26"/>
  <c r="G46"/>
  <c r="G63" s="1"/>
  <c r="F23" i="27"/>
  <c r="F18"/>
  <c r="M26"/>
  <c r="M36" s="1"/>
  <c r="M139" s="1"/>
  <c r="T34" i="26"/>
  <c r="T44"/>
  <c r="T61" s="1"/>
  <c r="L45"/>
  <c r="L62" s="1"/>
  <c r="L35"/>
  <c r="H43"/>
  <c r="H18"/>
  <c r="H33"/>
  <c r="O139" i="27"/>
  <c r="O46"/>
  <c r="U5" i="28" s="1"/>
  <c r="O47" i="27"/>
  <c r="U6" i="28" s="1"/>
  <c r="V46" i="26"/>
  <c r="P43"/>
  <c r="P18"/>
  <c r="P33"/>
  <c r="R18" i="27"/>
  <c r="R23"/>
  <c r="K23"/>
  <c r="K18"/>
  <c r="R44" i="26"/>
  <c r="R61" s="1"/>
  <c r="R34"/>
  <c r="P34"/>
  <c r="P44"/>
  <c r="P61" s="1"/>
  <c r="M35"/>
  <c r="M45"/>
  <c r="M62" s="1"/>
  <c r="N34"/>
  <c r="N44"/>
  <c r="N61" s="1"/>
  <c r="N35"/>
  <c r="N45"/>
  <c r="N62" s="1"/>
  <c r="F45"/>
  <c r="F62" s="1"/>
  <c r="F35"/>
  <c r="L36"/>
  <c r="L46"/>
  <c r="L63" s="1"/>
  <c r="X34"/>
  <c r="X44"/>
  <c r="X61" s="1"/>
  <c r="S36"/>
  <c r="S46"/>
  <c r="S63" s="1"/>
  <c r="G35"/>
  <c r="G45"/>
  <c r="G62" s="1"/>
  <c r="T43"/>
  <c r="T18"/>
  <c r="W35"/>
  <c r="W45"/>
  <c r="W62" s="1"/>
  <c r="Q34"/>
  <c r="Q44"/>
  <c r="Q61" s="1"/>
  <c r="U44"/>
  <c r="U61" s="1"/>
  <c r="U34"/>
  <c r="V35"/>
  <c r="V45"/>
  <c r="V62" s="1"/>
  <c r="X139" i="27"/>
  <c r="X47"/>
  <c r="AD6" i="28" s="1"/>
  <c r="X46" i="27"/>
  <c r="AD5" i="28" s="1"/>
  <c r="W23" i="27"/>
  <c r="W18"/>
  <c r="Q35" i="26"/>
  <c r="Q45"/>
  <c r="Q62" s="1"/>
  <c r="P139" i="27"/>
  <c r="P46"/>
  <c r="V5" i="28" s="1"/>
  <c r="P47" i="27"/>
  <c r="V6" i="28" s="1"/>
  <c r="I34" i="26"/>
  <c r="I44"/>
  <c r="I61" s="1"/>
  <c r="N36"/>
  <c r="N46"/>
  <c r="N63" s="1"/>
  <c r="T26" i="27"/>
  <c r="T36" s="1"/>
  <c r="T139" s="1"/>
  <c r="E46" i="26"/>
  <c r="E63" s="1"/>
  <c r="E36"/>
  <c r="F36"/>
  <c r="F46"/>
  <c r="F63" s="1"/>
  <c r="I33"/>
  <c r="I43"/>
  <c r="I18"/>
  <c r="H139" i="27"/>
  <c r="W26" i="26" s="1"/>
  <c r="W54" s="1"/>
  <c r="H46" i="27"/>
  <c r="N5" i="28" s="1"/>
  <c r="H47" i="27"/>
  <c r="N6" i="28" s="1"/>
  <c r="W26" i="27"/>
  <c r="W36" s="1"/>
  <c r="K35" i="26"/>
  <c r="K45"/>
  <c r="K62" s="1"/>
  <c r="V23" i="27"/>
  <c r="V18"/>
  <c r="L34" i="26"/>
  <c r="L44"/>
  <c r="L61" s="1"/>
  <c r="M34"/>
  <c r="M44"/>
  <c r="M61" s="1"/>
  <c r="M46"/>
  <c r="M63" s="1"/>
  <c r="M36"/>
  <c r="AA16" i="27"/>
  <c r="E26"/>
  <c r="H34" i="26"/>
  <c r="H44"/>
  <c r="H61" s="1"/>
  <c r="V43"/>
  <c r="V18"/>
  <c r="U43"/>
  <c r="U18"/>
  <c r="G33"/>
  <c r="G43"/>
  <c r="G18"/>
  <c r="X18" i="27"/>
  <c r="X23"/>
  <c r="N33" i="26"/>
  <c r="N18"/>
  <c r="N43"/>
  <c r="L26" i="27"/>
  <c r="L36" s="1"/>
  <c r="T46" i="26"/>
  <c r="M18"/>
  <c r="M43"/>
  <c r="M33"/>
  <c r="O23" i="27"/>
  <c r="O18"/>
  <c r="R36" i="26"/>
  <c r="R46"/>
  <c r="R63" s="1"/>
  <c r="L23" i="27"/>
  <c r="L18"/>
  <c r="AA15"/>
  <c r="AA14"/>
  <c r="O38" i="26" l="1"/>
  <c r="X63"/>
  <c r="X82" s="1"/>
  <c r="AD9" i="28" s="1"/>
  <c r="E38" i="26"/>
  <c r="F70"/>
  <c r="G70" s="1"/>
  <c r="H70" s="1"/>
  <c r="I70" s="1"/>
  <c r="J70" s="1"/>
  <c r="K70" s="1"/>
  <c r="L70" s="1"/>
  <c r="M70" s="1"/>
  <c r="N70" s="1"/>
  <c r="O70" s="1"/>
  <c r="P70" s="1"/>
  <c r="Q70" s="1"/>
  <c r="R70" s="1"/>
  <c r="S70" s="1"/>
  <c r="T70" s="1"/>
  <c r="U70" s="1"/>
  <c r="V70" s="1"/>
  <c r="W70" s="1"/>
  <c r="X70" s="1"/>
  <c r="G38"/>
  <c r="U54"/>
  <c r="U63" s="1"/>
  <c r="U36"/>
  <c r="O33" i="27"/>
  <c r="O28"/>
  <c r="W46"/>
  <c r="AC5" i="28" s="1"/>
  <c r="W47" i="27"/>
  <c r="AC6" i="28" s="1"/>
  <c r="W33" i="27"/>
  <c r="W28"/>
  <c r="V47"/>
  <c r="AB6" i="28" s="1"/>
  <c r="V46" i="27"/>
  <c r="AB5" i="28" s="1"/>
  <c r="N28" i="27"/>
  <c r="N33"/>
  <c r="X83" i="26"/>
  <c r="AD10" i="28" s="1"/>
  <c r="M82" i="26"/>
  <c r="S9" i="28" s="1"/>
  <c r="M83" i="26"/>
  <c r="S10" i="28" s="1"/>
  <c r="I48" i="26"/>
  <c r="I60"/>
  <c r="N83"/>
  <c r="T10" i="28" s="1"/>
  <c r="N82" i="26"/>
  <c r="T9" i="28" s="1"/>
  <c r="S82" i="26"/>
  <c r="Y9" i="28" s="1"/>
  <c r="S83" i="26"/>
  <c r="Y10" i="28" s="1"/>
  <c r="L82" i="26"/>
  <c r="R9" i="28" s="1"/>
  <c r="L83" i="26"/>
  <c r="R10" i="28" s="1"/>
  <c r="K33" i="27"/>
  <c r="K28"/>
  <c r="M46"/>
  <c r="S5" i="28" s="1"/>
  <c r="M47" i="27"/>
  <c r="S6" i="28" s="1"/>
  <c r="G83" i="26"/>
  <c r="M10" i="28" s="1"/>
  <c r="G82" i="26"/>
  <c r="M9" i="28" s="1"/>
  <c r="Q33" i="27"/>
  <c r="Q28"/>
  <c r="S60" i="26"/>
  <c r="S48"/>
  <c r="O83"/>
  <c r="U10" i="28" s="1"/>
  <c r="O82" i="26"/>
  <c r="U9" i="28" s="1"/>
  <c r="H83" i="26"/>
  <c r="N10" i="28" s="1"/>
  <c r="H82" i="26"/>
  <c r="N9" i="28" s="1"/>
  <c r="P82" i="26"/>
  <c r="V9" i="28" s="1"/>
  <c r="P83" i="26"/>
  <c r="V10" i="28" s="1"/>
  <c r="J28" i="27"/>
  <c r="J33"/>
  <c r="J38" i="26"/>
  <c r="M38"/>
  <c r="P38"/>
  <c r="H38"/>
  <c r="W36"/>
  <c r="R82"/>
  <c r="X9" i="28" s="1"/>
  <c r="R83" i="26"/>
  <c r="X10" i="28" s="1"/>
  <c r="N60" i="26"/>
  <c r="N48"/>
  <c r="X33" i="27"/>
  <c r="X28"/>
  <c r="V28"/>
  <c r="V33"/>
  <c r="T47"/>
  <c r="Z6" i="28" s="1"/>
  <c r="T46" i="27"/>
  <c r="Z5" i="28" s="1"/>
  <c r="Z34" i="26"/>
  <c r="Z44"/>
  <c r="F33" i="27"/>
  <c r="F28"/>
  <c r="H28"/>
  <c r="H33"/>
  <c r="L48" i="26"/>
  <c r="L60"/>
  <c r="I28" i="27"/>
  <c r="I33"/>
  <c r="J82" i="26"/>
  <c r="P9" i="28" s="1"/>
  <c r="J83" i="26"/>
  <c r="P10" i="28" s="1"/>
  <c r="E33" i="27"/>
  <c r="AA23"/>
  <c r="E28"/>
  <c r="Q60" i="26"/>
  <c r="Q48"/>
  <c r="Q83"/>
  <c r="W10" i="28" s="1"/>
  <c r="Q82" i="26"/>
  <c r="W9" i="28" s="1"/>
  <c r="G47" i="27"/>
  <c r="M6" i="28" s="1"/>
  <c r="G46" i="27"/>
  <c r="M5" i="28" s="1"/>
  <c r="J60" i="26"/>
  <c r="J48"/>
  <c r="X36"/>
  <c r="AA18" i="27"/>
  <c r="R48" i="26"/>
  <c r="R60"/>
  <c r="P28" i="27"/>
  <c r="P33"/>
  <c r="Z35" i="26"/>
  <c r="Z45"/>
  <c r="I83"/>
  <c r="O10" i="28" s="1"/>
  <c r="I82" i="26"/>
  <c r="O9" i="28" s="1"/>
  <c r="L28" i="27"/>
  <c r="L33"/>
  <c r="L46"/>
  <c r="R5" i="28" s="1"/>
  <c r="L47" i="27"/>
  <c r="R6" i="28" s="1"/>
  <c r="G48" i="26"/>
  <c r="G60"/>
  <c r="U48"/>
  <c r="F83"/>
  <c r="L10" i="28" s="1"/>
  <c r="F82" i="26"/>
  <c r="L9" i="28" s="1"/>
  <c r="R33" i="27"/>
  <c r="R28"/>
  <c r="P60" i="26"/>
  <c r="P48"/>
  <c r="H48"/>
  <c r="H60"/>
  <c r="M28" i="27"/>
  <c r="M33"/>
  <c r="F60" i="26"/>
  <c r="F48"/>
  <c r="M48"/>
  <c r="M60"/>
  <c r="V48"/>
  <c r="E36" i="27"/>
  <c r="AA26"/>
  <c r="E82" i="26"/>
  <c r="E83"/>
  <c r="E72"/>
  <c r="F72" s="1"/>
  <c r="G72" s="1"/>
  <c r="H72" s="1"/>
  <c r="I72" s="1"/>
  <c r="J72" s="1"/>
  <c r="K72" s="1"/>
  <c r="L72" s="1"/>
  <c r="M72" s="1"/>
  <c r="N72" s="1"/>
  <c r="O72" s="1"/>
  <c r="P72" s="1"/>
  <c r="Q72" s="1"/>
  <c r="R72" s="1"/>
  <c r="S72" s="1"/>
  <c r="T48"/>
  <c r="E48"/>
  <c r="E60"/>
  <c r="O48"/>
  <c r="O60"/>
  <c r="W48"/>
  <c r="G28" i="27"/>
  <c r="G33"/>
  <c r="F46"/>
  <c r="L5" i="28" s="1"/>
  <c r="F47" i="27"/>
  <c r="L6" i="28" s="1"/>
  <c r="U33" i="27"/>
  <c r="U28"/>
  <c r="K60" i="26"/>
  <c r="K48"/>
  <c r="S28" i="27"/>
  <c r="S33"/>
  <c r="K83" i="26"/>
  <c r="Q10" i="28" s="1"/>
  <c r="K82" i="26"/>
  <c r="Q9" i="28" s="1"/>
  <c r="X48" i="26"/>
  <c r="T33" i="27"/>
  <c r="T28"/>
  <c r="S46"/>
  <c r="Y5" i="28" s="1"/>
  <c r="S47" i="27"/>
  <c r="Y6" i="28" s="1"/>
  <c r="F38" i="26"/>
  <c r="W139" i="27"/>
  <c r="V139"/>
  <c r="K38" i="26"/>
  <c r="L139" i="27"/>
  <c r="N38" i="26"/>
  <c r="I38"/>
  <c r="L38"/>
  <c r="G139" i="27"/>
  <c r="V26" i="26" s="1"/>
  <c r="R38"/>
  <c r="F71"/>
  <c r="G71" s="1"/>
  <c r="H71" s="1"/>
  <c r="I71" s="1"/>
  <c r="J71" s="1"/>
  <c r="K71" s="1"/>
  <c r="L71" s="1"/>
  <c r="M71" s="1"/>
  <c r="N71" s="1"/>
  <c r="O71" s="1"/>
  <c r="P71" s="1"/>
  <c r="Q71" s="1"/>
  <c r="R71" s="1"/>
  <c r="S71" s="1"/>
  <c r="T71" s="1"/>
  <c r="U71" s="1"/>
  <c r="V71" s="1"/>
  <c r="W71" s="1"/>
  <c r="X71" s="1"/>
  <c r="S38"/>
  <c r="W63"/>
  <c r="Q38"/>
  <c r="U38" i="27" l="1"/>
  <c r="U45"/>
  <c r="AA4" i="28" s="1"/>
  <c r="U44" i="27"/>
  <c r="U136"/>
  <c r="U141" s="1"/>
  <c r="M65" i="26"/>
  <c r="M81"/>
  <c r="S8" i="28" s="1"/>
  <c r="M80" i="26"/>
  <c r="M38" i="27"/>
  <c r="M45"/>
  <c r="S4" i="28" s="1"/>
  <c r="M44" i="27"/>
  <c r="M136"/>
  <c r="M141" s="1"/>
  <c r="G80" i="26"/>
  <c r="G65"/>
  <c r="G81"/>
  <c r="M8" i="28" s="1"/>
  <c r="L38" i="27"/>
  <c r="L45"/>
  <c r="R4" i="28" s="1"/>
  <c r="L44" i="27"/>
  <c r="L136"/>
  <c r="L141" s="1"/>
  <c r="R80" i="26"/>
  <c r="R65"/>
  <c r="R81"/>
  <c r="X8" i="28" s="1"/>
  <c r="Q65" i="26"/>
  <c r="Q81"/>
  <c r="W8" i="28" s="1"/>
  <c r="Q80" i="26"/>
  <c r="L65"/>
  <c r="L81"/>
  <c r="R8" i="28" s="1"/>
  <c r="L80" i="26"/>
  <c r="S80"/>
  <c r="S81"/>
  <c r="Y8" i="28" s="1"/>
  <c r="S65" i="26"/>
  <c r="K45" i="27"/>
  <c r="Q4" i="28" s="1"/>
  <c r="K44" i="27"/>
  <c r="K38"/>
  <c r="K136"/>
  <c r="K141" s="1"/>
  <c r="U82" i="26"/>
  <c r="AA9" i="28" s="1"/>
  <c r="U83" i="26"/>
  <c r="AA10" i="28" s="1"/>
  <c r="S44" i="27"/>
  <c r="S38"/>
  <c r="S45"/>
  <c r="Y4" i="28" s="1"/>
  <c r="S136" i="27"/>
  <c r="S141" s="1"/>
  <c r="G38"/>
  <c r="G44"/>
  <c r="G45"/>
  <c r="M4" i="28" s="1"/>
  <c r="G136" i="27"/>
  <c r="O65" i="26"/>
  <c r="O80"/>
  <c r="O81"/>
  <c r="U8" i="28" s="1"/>
  <c r="Z36" i="26"/>
  <c r="Z46"/>
  <c r="V54"/>
  <c r="V63" s="1"/>
  <c r="V36"/>
  <c r="T45" i="27"/>
  <c r="Z4" i="28" s="1"/>
  <c r="T38" i="27"/>
  <c r="T44"/>
  <c r="T136"/>
  <c r="T141" s="1"/>
  <c r="H65" i="26"/>
  <c r="H81"/>
  <c r="N8" i="28" s="1"/>
  <c r="H80" i="26"/>
  <c r="P45" i="27"/>
  <c r="V4" i="28" s="1"/>
  <c r="P44" i="27"/>
  <c r="P38"/>
  <c r="P136"/>
  <c r="P141" s="1"/>
  <c r="J81" i="26"/>
  <c r="P8" i="28" s="1"/>
  <c r="J65" i="26"/>
  <c r="J80"/>
  <c r="I44" i="27"/>
  <c r="I38"/>
  <c r="I45"/>
  <c r="O4" i="28" s="1"/>
  <c r="I136" i="27"/>
  <c r="H44"/>
  <c r="H38"/>
  <c r="H45"/>
  <c r="N4" i="28" s="1"/>
  <c r="H136" i="27"/>
  <c r="V44"/>
  <c r="V45"/>
  <c r="AB4" i="28" s="1"/>
  <c r="V38" i="27"/>
  <c r="V136"/>
  <c r="V141" s="1"/>
  <c r="Q44"/>
  <c r="Q45"/>
  <c r="W4" i="28" s="1"/>
  <c r="Q38" i="27"/>
  <c r="Q136"/>
  <c r="Q141" s="1"/>
  <c r="W44"/>
  <c r="W45"/>
  <c r="AC4" i="28" s="1"/>
  <c r="W38" i="27"/>
  <c r="W136"/>
  <c r="W141" s="1"/>
  <c r="O45"/>
  <c r="U4" i="28" s="1"/>
  <c r="O44" i="27"/>
  <c r="O38"/>
  <c r="O136"/>
  <c r="O141" s="1"/>
  <c r="Z48" i="26"/>
  <c r="K9" i="28"/>
  <c r="F65" i="26"/>
  <c r="F81"/>
  <c r="L8" i="28" s="1"/>
  <c r="F80" i="26"/>
  <c r="R38" i="27"/>
  <c r="R45"/>
  <c r="X4" i="28" s="1"/>
  <c r="R44" i="27"/>
  <c r="R136"/>
  <c r="R141" s="1"/>
  <c r="E45"/>
  <c r="AA33"/>
  <c r="E38"/>
  <c r="E44"/>
  <c r="E136"/>
  <c r="N65" i="26"/>
  <c r="N81"/>
  <c r="T8" i="28" s="1"/>
  <c r="N80" i="26"/>
  <c r="J44" i="27"/>
  <c r="J45"/>
  <c r="P4" i="28" s="1"/>
  <c r="J38" i="27"/>
  <c r="J136"/>
  <c r="J141" s="1"/>
  <c r="I65" i="26"/>
  <c r="I80"/>
  <c r="I81"/>
  <c r="O8" i="28" s="1"/>
  <c r="W83" i="26"/>
  <c r="AC10" i="28" s="1"/>
  <c r="W82" i="26"/>
  <c r="AC9" i="28" s="1"/>
  <c r="K80" i="26"/>
  <c r="K81"/>
  <c r="Q8" i="28" s="1"/>
  <c r="K65" i="26"/>
  <c r="K10" i="28"/>
  <c r="E65" i="26"/>
  <c r="E81"/>
  <c r="E80"/>
  <c r="E69"/>
  <c r="E47" i="27"/>
  <c r="E46"/>
  <c r="E139"/>
  <c r="P81" i="26"/>
  <c r="V8" i="28" s="1"/>
  <c r="P80" i="26"/>
  <c r="P65"/>
  <c r="F44" i="27"/>
  <c r="F45"/>
  <c r="L4" i="28" s="1"/>
  <c r="F38" i="27"/>
  <c r="F136"/>
  <c r="X44"/>
  <c r="X45"/>
  <c r="AD4" i="28" s="1"/>
  <c r="X38" i="27"/>
  <c r="X136"/>
  <c r="X141" s="1"/>
  <c r="N44"/>
  <c r="N45"/>
  <c r="T4" i="28" s="1"/>
  <c r="N38" i="27"/>
  <c r="N136"/>
  <c r="N141" s="1"/>
  <c r="AA28"/>
  <c r="W23" i="26" l="1"/>
  <c r="H141" i="27"/>
  <c r="I141"/>
  <c r="X23" i="26"/>
  <c r="P104"/>
  <c r="P109"/>
  <c r="P89"/>
  <c r="P114"/>
  <c r="P121"/>
  <c r="P126"/>
  <c r="P122"/>
  <c r="P113"/>
  <c r="P117"/>
  <c r="V7" i="28"/>
  <c r="P115" i="26"/>
  <c r="P101"/>
  <c r="P98"/>
  <c r="P135" s="1"/>
  <c r="P112"/>
  <c r="P111"/>
  <c r="P107"/>
  <c r="P118"/>
  <c r="P116"/>
  <c r="P110"/>
  <c r="P123"/>
  <c r="P125"/>
  <c r="P100"/>
  <c r="P124"/>
  <c r="P105"/>
  <c r="P108"/>
  <c r="P99"/>
  <c r="P106"/>
  <c r="P102"/>
  <c r="P139" s="1"/>
  <c r="P119"/>
  <c r="P120"/>
  <c r="P103"/>
  <c r="W76" i="27"/>
  <c r="W73"/>
  <c r="W60"/>
  <c r="W61"/>
  <c r="W66"/>
  <c r="W69"/>
  <c r="W59"/>
  <c r="W96" s="1"/>
  <c r="W65"/>
  <c r="W70"/>
  <c r="W67"/>
  <c r="W71"/>
  <c r="W74"/>
  <c r="W62"/>
  <c r="W78"/>
  <c r="W63"/>
  <c r="W80"/>
  <c r="W68"/>
  <c r="W75"/>
  <c r="W83"/>
  <c r="W82"/>
  <c r="W77"/>
  <c r="W72"/>
  <c r="W85"/>
  <c r="W79"/>
  <c r="W64"/>
  <c r="W50"/>
  <c r="W87"/>
  <c r="W81"/>
  <c r="W117" s="1"/>
  <c r="AC3" i="28"/>
  <c r="W84" i="27"/>
  <c r="W86"/>
  <c r="Q61"/>
  <c r="Q67"/>
  <c r="Q75"/>
  <c r="Q81"/>
  <c r="Q70"/>
  <c r="Q64"/>
  <c r="Q73"/>
  <c r="Q78"/>
  <c r="Q65"/>
  <c r="Q84"/>
  <c r="Q60"/>
  <c r="Q59"/>
  <c r="Q96" s="1"/>
  <c r="Q50"/>
  <c r="Q82"/>
  <c r="Q76"/>
  <c r="Q72"/>
  <c r="Q69"/>
  <c r="Q79"/>
  <c r="Q87"/>
  <c r="Q68"/>
  <c r="Q71"/>
  <c r="Q80"/>
  <c r="W3" i="28"/>
  <c r="Q66" i="27"/>
  <c r="Q83"/>
  <c r="Q77"/>
  <c r="Q63"/>
  <c r="Q74"/>
  <c r="Q62"/>
  <c r="Q99" s="1"/>
  <c r="Q86"/>
  <c r="Q85"/>
  <c r="V70"/>
  <c r="V69"/>
  <c r="V59"/>
  <c r="V96" s="1"/>
  <c r="V64"/>
  <c r="V78"/>
  <c r="AB3" i="28"/>
  <c r="V82" i="27"/>
  <c r="V83"/>
  <c r="V81"/>
  <c r="V85"/>
  <c r="V87"/>
  <c r="V62"/>
  <c r="V74"/>
  <c r="V60"/>
  <c r="V50"/>
  <c r="V61"/>
  <c r="V80"/>
  <c r="V65"/>
  <c r="V86"/>
  <c r="V79"/>
  <c r="V68"/>
  <c r="V67"/>
  <c r="V72"/>
  <c r="V77"/>
  <c r="V84"/>
  <c r="V66"/>
  <c r="V75"/>
  <c r="V71"/>
  <c r="V63"/>
  <c r="V76"/>
  <c r="V73"/>
  <c r="H80"/>
  <c r="H75"/>
  <c r="H59"/>
  <c r="H96" s="1"/>
  <c r="H84"/>
  <c r="H64"/>
  <c r="H82"/>
  <c r="H63"/>
  <c r="H83"/>
  <c r="H73"/>
  <c r="H79"/>
  <c r="H65"/>
  <c r="H69"/>
  <c r="H72"/>
  <c r="H61"/>
  <c r="H66"/>
  <c r="H77"/>
  <c r="H67"/>
  <c r="H62"/>
  <c r="H76"/>
  <c r="H68"/>
  <c r="H81"/>
  <c r="N3" i="28"/>
  <c r="H78" i="27"/>
  <c r="H74"/>
  <c r="H86"/>
  <c r="H60"/>
  <c r="H70"/>
  <c r="H50"/>
  <c r="H71"/>
  <c r="H87"/>
  <c r="H85"/>
  <c r="I72"/>
  <c r="I77"/>
  <c r="I80"/>
  <c r="I74"/>
  <c r="I69"/>
  <c r="I70"/>
  <c r="I83"/>
  <c r="I86"/>
  <c r="O3" i="28"/>
  <c r="I65" i="27"/>
  <c r="I71"/>
  <c r="I85"/>
  <c r="I76"/>
  <c r="I59"/>
  <c r="I96" s="1"/>
  <c r="I64"/>
  <c r="I66"/>
  <c r="I75"/>
  <c r="I67"/>
  <c r="I60"/>
  <c r="I61"/>
  <c r="I78"/>
  <c r="I87"/>
  <c r="I81"/>
  <c r="I117" s="1"/>
  <c r="I62"/>
  <c r="I99" s="1"/>
  <c r="I63"/>
  <c r="I82"/>
  <c r="I79"/>
  <c r="I50"/>
  <c r="I84"/>
  <c r="I73"/>
  <c r="I68"/>
  <c r="H111" i="26"/>
  <c r="H113"/>
  <c r="H101"/>
  <c r="H107"/>
  <c r="H98"/>
  <c r="H135" s="1"/>
  <c r="H122"/>
  <c r="H119"/>
  <c r="N7" i="28"/>
  <c r="H125" i="26"/>
  <c r="H108"/>
  <c r="H106"/>
  <c r="H102"/>
  <c r="H121"/>
  <c r="H99"/>
  <c r="H123"/>
  <c r="H126"/>
  <c r="H103"/>
  <c r="H112"/>
  <c r="H110"/>
  <c r="H104"/>
  <c r="H89"/>
  <c r="H117"/>
  <c r="H109"/>
  <c r="H114"/>
  <c r="H105"/>
  <c r="H120"/>
  <c r="H100"/>
  <c r="H116"/>
  <c r="H124"/>
  <c r="H115"/>
  <c r="H118"/>
  <c r="T79" i="27"/>
  <c r="T84"/>
  <c r="T72"/>
  <c r="T69"/>
  <c r="T68"/>
  <c r="T76"/>
  <c r="T71"/>
  <c r="T74"/>
  <c r="T50"/>
  <c r="T66"/>
  <c r="T87"/>
  <c r="T86"/>
  <c r="T65"/>
  <c r="T61"/>
  <c r="T80"/>
  <c r="T82"/>
  <c r="T81"/>
  <c r="T59"/>
  <c r="T96" s="1"/>
  <c r="T63"/>
  <c r="T70"/>
  <c r="T107" s="1"/>
  <c r="T64"/>
  <c r="T85"/>
  <c r="T121" s="1"/>
  <c r="T62"/>
  <c r="T67"/>
  <c r="T60"/>
  <c r="T83"/>
  <c r="Z3" i="28"/>
  <c r="T78" i="27"/>
  <c r="T77"/>
  <c r="T75"/>
  <c r="T73"/>
  <c r="T110" s="1"/>
  <c r="V82" i="26"/>
  <c r="AB9" i="28" s="1"/>
  <c r="V83" i="26"/>
  <c r="AB10" i="28" s="1"/>
  <c r="O123" i="26"/>
  <c r="O111"/>
  <c r="O102"/>
  <c r="O121"/>
  <c r="O119"/>
  <c r="O101"/>
  <c r="O100"/>
  <c r="O118"/>
  <c r="O106"/>
  <c r="O98"/>
  <c r="O135" s="1"/>
  <c r="O116"/>
  <c r="O126"/>
  <c r="O115"/>
  <c r="O108"/>
  <c r="O89"/>
  <c r="O124"/>
  <c r="O110"/>
  <c r="O112"/>
  <c r="O149" s="1"/>
  <c r="O117"/>
  <c r="O107"/>
  <c r="O114"/>
  <c r="O104"/>
  <c r="O103"/>
  <c r="O140" s="1"/>
  <c r="O99"/>
  <c r="O125"/>
  <c r="O113"/>
  <c r="O109"/>
  <c r="U7" i="28"/>
  <c r="O122" i="26"/>
  <c r="O105"/>
  <c r="O142" s="1"/>
  <c r="O120"/>
  <c r="G65" i="27"/>
  <c r="G60"/>
  <c r="G82"/>
  <c r="G64"/>
  <c r="G87"/>
  <c r="G75"/>
  <c r="G66"/>
  <c r="G68"/>
  <c r="G61"/>
  <c r="G81"/>
  <c r="G76"/>
  <c r="G77"/>
  <c r="G59"/>
  <c r="G96" s="1"/>
  <c r="G50"/>
  <c r="G67"/>
  <c r="G104" s="1"/>
  <c r="G83"/>
  <c r="G78"/>
  <c r="G84"/>
  <c r="G70"/>
  <c r="M3" i="28"/>
  <c r="G79" i="27"/>
  <c r="G74"/>
  <c r="G73"/>
  <c r="G85"/>
  <c r="G86"/>
  <c r="G69"/>
  <c r="G71"/>
  <c r="G108" s="1"/>
  <c r="G62"/>
  <c r="G72"/>
  <c r="G80"/>
  <c r="G63"/>
  <c r="M61"/>
  <c r="M84"/>
  <c r="M64"/>
  <c r="M81"/>
  <c r="M50"/>
  <c r="M77"/>
  <c r="M75"/>
  <c r="M67"/>
  <c r="M79"/>
  <c r="M82"/>
  <c r="M63"/>
  <c r="M59"/>
  <c r="M96" s="1"/>
  <c r="M66"/>
  <c r="M62"/>
  <c r="M87"/>
  <c r="S3" i="28"/>
  <c r="M69" i="27"/>
  <c r="M71"/>
  <c r="M83"/>
  <c r="M68"/>
  <c r="M60"/>
  <c r="M76"/>
  <c r="M78"/>
  <c r="M86"/>
  <c r="M74"/>
  <c r="M72"/>
  <c r="M109" s="1"/>
  <c r="M65"/>
  <c r="M102" s="1"/>
  <c r="M70"/>
  <c r="M80"/>
  <c r="M116" s="1"/>
  <c r="M73"/>
  <c r="M85"/>
  <c r="AA38"/>
  <c r="I99" i="26"/>
  <c r="I120"/>
  <c r="I119"/>
  <c r="I104"/>
  <c r="I114"/>
  <c r="I108"/>
  <c r="I98"/>
  <c r="I135" s="1"/>
  <c r="I116"/>
  <c r="I121"/>
  <c r="I117"/>
  <c r="I122"/>
  <c r="I118"/>
  <c r="I100"/>
  <c r="I137" s="1"/>
  <c r="I102"/>
  <c r="I106"/>
  <c r="I126"/>
  <c r="I89"/>
  <c r="I112"/>
  <c r="I107"/>
  <c r="I111"/>
  <c r="O7" i="28"/>
  <c r="I115" i="26"/>
  <c r="I124"/>
  <c r="I109"/>
  <c r="I123"/>
  <c r="I110"/>
  <c r="I125"/>
  <c r="I103"/>
  <c r="I113"/>
  <c r="I101"/>
  <c r="I105"/>
  <c r="J108"/>
  <c r="J126"/>
  <c r="J114"/>
  <c r="J111"/>
  <c r="J118"/>
  <c r="P7" i="28"/>
  <c r="J106" i="26"/>
  <c r="J102"/>
  <c r="J109"/>
  <c r="J146" s="1"/>
  <c r="J99"/>
  <c r="J121"/>
  <c r="J119"/>
  <c r="J107"/>
  <c r="J112"/>
  <c r="J123"/>
  <c r="J101"/>
  <c r="J103"/>
  <c r="J124"/>
  <c r="J122"/>
  <c r="J113"/>
  <c r="J104"/>
  <c r="J116"/>
  <c r="J115"/>
  <c r="J152" s="1"/>
  <c r="J105"/>
  <c r="J117"/>
  <c r="J98"/>
  <c r="J135" s="1"/>
  <c r="J100"/>
  <c r="J110"/>
  <c r="J89"/>
  <c r="J125"/>
  <c r="J120"/>
  <c r="R3" i="28"/>
  <c r="L80" i="27"/>
  <c r="L79"/>
  <c r="L78"/>
  <c r="L77"/>
  <c r="L63"/>
  <c r="L72"/>
  <c r="L62"/>
  <c r="L59"/>
  <c r="L96" s="1"/>
  <c r="L61"/>
  <c r="L85"/>
  <c r="L76"/>
  <c r="L74"/>
  <c r="L75"/>
  <c r="L69"/>
  <c r="L50"/>
  <c r="L60"/>
  <c r="L81"/>
  <c r="L117" s="1"/>
  <c r="L68"/>
  <c r="L70"/>
  <c r="L67"/>
  <c r="L86"/>
  <c r="L83"/>
  <c r="L73"/>
  <c r="L71"/>
  <c r="L87"/>
  <c r="L66"/>
  <c r="L84"/>
  <c r="L64"/>
  <c r="L82"/>
  <c r="L118" s="1"/>
  <c r="L65"/>
  <c r="K6" i="28"/>
  <c r="Y47" i="27"/>
  <c r="AE6" i="28" s="1"/>
  <c r="R86" i="27"/>
  <c r="R83"/>
  <c r="R50"/>
  <c r="R65"/>
  <c r="R71"/>
  <c r="R77"/>
  <c r="R80"/>
  <c r="R78"/>
  <c r="R76"/>
  <c r="R75"/>
  <c r="R72"/>
  <c r="R64"/>
  <c r="R73"/>
  <c r="R61"/>
  <c r="R63"/>
  <c r="R60"/>
  <c r="R62"/>
  <c r="R85"/>
  <c r="R66"/>
  <c r="R87"/>
  <c r="R70"/>
  <c r="R81"/>
  <c r="R68"/>
  <c r="R67"/>
  <c r="R69"/>
  <c r="R82"/>
  <c r="R84"/>
  <c r="R59"/>
  <c r="R96" s="1"/>
  <c r="R74"/>
  <c r="R111" s="1"/>
  <c r="X3" i="28"/>
  <c r="R79" i="27"/>
  <c r="F141"/>
  <c r="U23" i="26"/>
  <c r="K8" i="28"/>
  <c r="E59" i="27"/>
  <c r="E96" s="1"/>
  <c r="E60"/>
  <c r="E65"/>
  <c r="E77"/>
  <c r="E86"/>
  <c r="E82"/>
  <c r="E66"/>
  <c r="E63"/>
  <c r="E67"/>
  <c r="E64"/>
  <c r="E73"/>
  <c r="E81"/>
  <c r="E76"/>
  <c r="E70"/>
  <c r="E84"/>
  <c r="E87"/>
  <c r="E62"/>
  <c r="E78"/>
  <c r="Y44"/>
  <c r="AE3" i="28" s="1"/>
  <c r="E69" i="27"/>
  <c r="E74"/>
  <c r="E83"/>
  <c r="E68"/>
  <c r="E80"/>
  <c r="E72"/>
  <c r="K3" i="28"/>
  <c r="E79" i="27"/>
  <c r="E71"/>
  <c r="E61"/>
  <c r="E50"/>
  <c r="E75"/>
  <c r="E85"/>
  <c r="R7" i="28"/>
  <c r="L117" i="26"/>
  <c r="L113"/>
  <c r="L105"/>
  <c r="L112"/>
  <c r="L101"/>
  <c r="L115"/>
  <c r="L99"/>
  <c r="L122"/>
  <c r="L100"/>
  <c r="L106"/>
  <c r="L121"/>
  <c r="L110"/>
  <c r="L111"/>
  <c r="L124"/>
  <c r="L123"/>
  <c r="L104"/>
  <c r="L119"/>
  <c r="L109"/>
  <c r="L114"/>
  <c r="L102"/>
  <c r="L89"/>
  <c r="L103"/>
  <c r="L126"/>
  <c r="L118"/>
  <c r="L98"/>
  <c r="L135" s="1"/>
  <c r="L116"/>
  <c r="L153" s="1"/>
  <c r="L108"/>
  <c r="L107"/>
  <c r="L120"/>
  <c r="L125"/>
  <c r="L162" s="1"/>
  <c r="X7" i="28"/>
  <c r="R101" i="26"/>
  <c r="R110"/>
  <c r="R119"/>
  <c r="R111"/>
  <c r="R120"/>
  <c r="R121"/>
  <c r="R100"/>
  <c r="R102"/>
  <c r="R109"/>
  <c r="R114"/>
  <c r="R126"/>
  <c r="R117"/>
  <c r="R103"/>
  <c r="R125"/>
  <c r="R115"/>
  <c r="R107"/>
  <c r="R124"/>
  <c r="R122"/>
  <c r="R159" s="1"/>
  <c r="R99"/>
  <c r="R89"/>
  <c r="R106"/>
  <c r="R116"/>
  <c r="R112"/>
  <c r="R123"/>
  <c r="R104"/>
  <c r="R141" s="1"/>
  <c r="R98"/>
  <c r="R135" s="1"/>
  <c r="R113"/>
  <c r="R108"/>
  <c r="R105"/>
  <c r="R118"/>
  <c r="M107"/>
  <c r="M114"/>
  <c r="M102"/>
  <c r="M120"/>
  <c r="M111"/>
  <c r="M108"/>
  <c r="M98"/>
  <c r="M135" s="1"/>
  <c r="M119"/>
  <c r="M125"/>
  <c r="M123"/>
  <c r="M113"/>
  <c r="M118"/>
  <c r="M117"/>
  <c r="M104"/>
  <c r="M124"/>
  <c r="M101"/>
  <c r="M109"/>
  <c r="M126"/>
  <c r="M115"/>
  <c r="M103"/>
  <c r="M112"/>
  <c r="M149" s="1"/>
  <c r="S7" i="28"/>
  <c r="M100" i="26"/>
  <c r="M110"/>
  <c r="M99"/>
  <c r="M121"/>
  <c r="M89"/>
  <c r="M116"/>
  <c r="M106"/>
  <c r="M105"/>
  <c r="M142" s="1"/>
  <c r="M122"/>
  <c r="U72" i="27"/>
  <c r="U59"/>
  <c r="U96" s="1"/>
  <c r="U70"/>
  <c r="U74"/>
  <c r="AA3" i="28"/>
  <c r="U83" i="27"/>
  <c r="U69"/>
  <c r="U60"/>
  <c r="U62"/>
  <c r="U84"/>
  <c r="U76"/>
  <c r="U73"/>
  <c r="U66"/>
  <c r="U68"/>
  <c r="U86"/>
  <c r="U81"/>
  <c r="U78"/>
  <c r="U85"/>
  <c r="U82"/>
  <c r="U61"/>
  <c r="U50"/>
  <c r="U87"/>
  <c r="U63"/>
  <c r="U80"/>
  <c r="U67"/>
  <c r="U104" s="1"/>
  <c r="U77"/>
  <c r="U64"/>
  <c r="U101" s="1"/>
  <c r="U65"/>
  <c r="U75"/>
  <c r="U79"/>
  <c r="U71"/>
  <c r="U108" s="1"/>
  <c r="F69" i="26"/>
  <c r="E74"/>
  <c r="K125"/>
  <c r="K98"/>
  <c r="K135" s="1"/>
  <c r="K121"/>
  <c r="K115"/>
  <c r="K113"/>
  <c r="K99"/>
  <c r="K105"/>
  <c r="K123"/>
  <c r="K118"/>
  <c r="K117"/>
  <c r="K114"/>
  <c r="K104"/>
  <c r="K120"/>
  <c r="K110"/>
  <c r="K100"/>
  <c r="K102"/>
  <c r="K108"/>
  <c r="K112"/>
  <c r="K116"/>
  <c r="K124"/>
  <c r="Q7" i="28"/>
  <c r="K106" i="26"/>
  <c r="K109"/>
  <c r="K103"/>
  <c r="K140" s="1"/>
  <c r="K89"/>
  <c r="K126"/>
  <c r="K107"/>
  <c r="K101"/>
  <c r="K111"/>
  <c r="K122"/>
  <c r="K119"/>
  <c r="S63" i="27"/>
  <c r="S77"/>
  <c r="S81"/>
  <c r="S84"/>
  <c r="S83"/>
  <c r="S50"/>
  <c r="S64"/>
  <c r="S65"/>
  <c r="S79"/>
  <c r="S67"/>
  <c r="S87"/>
  <c r="S69"/>
  <c r="S76"/>
  <c r="S74"/>
  <c r="S60"/>
  <c r="S73"/>
  <c r="S72"/>
  <c r="S80"/>
  <c r="S68"/>
  <c r="S86"/>
  <c r="S62"/>
  <c r="S82"/>
  <c r="S78"/>
  <c r="S70"/>
  <c r="S107" s="1"/>
  <c r="S61"/>
  <c r="S66"/>
  <c r="S85"/>
  <c r="Y3" i="28"/>
  <c r="S59" i="27"/>
  <c r="S96" s="1"/>
  <c r="S75"/>
  <c r="S112" s="1"/>
  <c r="S71"/>
  <c r="K5" i="28"/>
  <c r="Y46" i="27"/>
  <c r="AE5" i="28" s="1"/>
  <c r="N103" i="26"/>
  <c r="N123"/>
  <c r="N119"/>
  <c r="N125"/>
  <c r="N113"/>
  <c r="N111"/>
  <c r="N115"/>
  <c r="N89"/>
  <c r="N99"/>
  <c r="N112"/>
  <c r="N124"/>
  <c r="N106"/>
  <c r="N108"/>
  <c r="N116"/>
  <c r="N101"/>
  <c r="N104"/>
  <c r="N100"/>
  <c r="N117"/>
  <c r="N122"/>
  <c r="N120"/>
  <c r="T7" i="28"/>
  <c r="N114" i="26"/>
  <c r="N105"/>
  <c r="N121"/>
  <c r="N126"/>
  <c r="N110"/>
  <c r="N98"/>
  <c r="N135" s="1"/>
  <c r="N107"/>
  <c r="N144" s="1"/>
  <c r="N109"/>
  <c r="N102"/>
  <c r="N118"/>
  <c r="L7" i="28"/>
  <c r="F122" i="26"/>
  <c r="F111"/>
  <c r="F115"/>
  <c r="F113"/>
  <c r="F106"/>
  <c r="F126"/>
  <c r="F117"/>
  <c r="F98"/>
  <c r="F135" s="1"/>
  <c r="F120"/>
  <c r="F124"/>
  <c r="F112"/>
  <c r="F107"/>
  <c r="F125"/>
  <c r="F99"/>
  <c r="F101"/>
  <c r="F104"/>
  <c r="F108"/>
  <c r="F105"/>
  <c r="F103"/>
  <c r="F110"/>
  <c r="F121"/>
  <c r="F158" s="1"/>
  <c r="F109"/>
  <c r="F100"/>
  <c r="F89"/>
  <c r="F116"/>
  <c r="F102"/>
  <c r="F123"/>
  <c r="F119"/>
  <c r="F114"/>
  <c r="F118"/>
  <c r="O77" i="27"/>
  <c r="O61"/>
  <c r="O83"/>
  <c r="O78"/>
  <c r="O87"/>
  <c r="O68"/>
  <c r="O69"/>
  <c r="O73"/>
  <c r="O72"/>
  <c r="O84"/>
  <c r="O80"/>
  <c r="O50"/>
  <c r="O62"/>
  <c r="O74"/>
  <c r="O60"/>
  <c r="O70"/>
  <c r="O63"/>
  <c r="O82"/>
  <c r="O65"/>
  <c r="O64"/>
  <c r="U3" i="28"/>
  <c r="O67" i="27"/>
  <c r="O75"/>
  <c r="O76"/>
  <c r="O79"/>
  <c r="O81"/>
  <c r="O59"/>
  <c r="O96" s="1"/>
  <c r="O71"/>
  <c r="O85"/>
  <c r="O86"/>
  <c r="O66"/>
  <c r="O103" s="1"/>
  <c r="N85"/>
  <c r="N71"/>
  <c r="N70"/>
  <c r="N77"/>
  <c r="N68"/>
  <c r="N59"/>
  <c r="N96" s="1"/>
  <c r="N78"/>
  <c r="N60"/>
  <c r="N67"/>
  <c r="N83"/>
  <c r="N84"/>
  <c r="N50"/>
  <c r="N76"/>
  <c r="N61"/>
  <c r="N82"/>
  <c r="N75"/>
  <c r="N65"/>
  <c r="N72"/>
  <c r="N109" s="1"/>
  <c r="N62"/>
  <c r="N81"/>
  <c r="T3" i="28"/>
  <c r="N79" i="27"/>
  <c r="N69"/>
  <c r="N63"/>
  <c r="N80"/>
  <c r="N64"/>
  <c r="N73"/>
  <c r="N66"/>
  <c r="N87"/>
  <c r="N74"/>
  <c r="N86"/>
  <c r="X87"/>
  <c r="X73"/>
  <c r="X85"/>
  <c r="X68"/>
  <c r="X61"/>
  <c r="X84"/>
  <c r="X76"/>
  <c r="X71"/>
  <c r="X78"/>
  <c r="X64"/>
  <c r="X74"/>
  <c r="X75"/>
  <c r="AD3" i="28"/>
  <c r="X77" i="27"/>
  <c r="X66"/>
  <c r="X59"/>
  <c r="X96" s="1"/>
  <c r="X83"/>
  <c r="X62"/>
  <c r="X72"/>
  <c r="X82"/>
  <c r="X86"/>
  <c r="X80"/>
  <c r="X81"/>
  <c r="X60"/>
  <c r="X63"/>
  <c r="X79"/>
  <c r="X69"/>
  <c r="X67"/>
  <c r="X50"/>
  <c r="X70"/>
  <c r="X65"/>
  <c r="F76"/>
  <c r="F50"/>
  <c r="F82"/>
  <c r="F63"/>
  <c r="F66"/>
  <c r="F59"/>
  <c r="F96" s="1"/>
  <c r="F84"/>
  <c r="F79"/>
  <c r="F73"/>
  <c r="F60"/>
  <c r="F83"/>
  <c r="F85"/>
  <c r="F67"/>
  <c r="F104" s="1"/>
  <c r="F64"/>
  <c r="F86"/>
  <c r="F80"/>
  <c r="F116" s="1"/>
  <c r="F87"/>
  <c r="L3" i="28"/>
  <c r="F74" i="27"/>
  <c r="F70"/>
  <c r="F78"/>
  <c r="F114" s="1"/>
  <c r="F69"/>
  <c r="F65"/>
  <c r="F77"/>
  <c r="F81"/>
  <c r="F71"/>
  <c r="F61"/>
  <c r="F62"/>
  <c r="F72"/>
  <c r="F75"/>
  <c r="F68"/>
  <c r="AA139"/>
  <c r="T26" i="26"/>
  <c r="E101"/>
  <c r="E102"/>
  <c r="E112"/>
  <c r="E107"/>
  <c r="E119"/>
  <c r="E106"/>
  <c r="E89"/>
  <c r="E123"/>
  <c r="E100"/>
  <c r="E99"/>
  <c r="E117"/>
  <c r="E126"/>
  <c r="E113"/>
  <c r="E124"/>
  <c r="E125"/>
  <c r="E109"/>
  <c r="E104"/>
  <c r="K7" i="28"/>
  <c r="E122" i="26"/>
  <c r="E118"/>
  <c r="E105"/>
  <c r="E116"/>
  <c r="E114"/>
  <c r="E103"/>
  <c r="E98"/>
  <c r="E135" s="1"/>
  <c r="E108"/>
  <c r="E115"/>
  <c r="E110"/>
  <c r="E147" s="1"/>
  <c r="E186" s="1"/>
  <c r="E111"/>
  <c r="E121"/>
  <c r="E120"/>
  <c r="J74" i="27"/>
  <c r="J77"/>
  <c r="J72"/>
  <c r="J68"/>
  <c r="J76"/>
  <c r="J66"/>
  <c r="J79"/>
  <c r="J69"/>
  <c r="J61"/>
  <c r="J65"/>
  <c r="P3" i="28"/>
  <c r="J70" i="27"/>
  <c r="J86"/>
  <c r="J80"/>
  <c r="J84"/>
  <c r="J64"/>
  <c r="J59"/>
  <c r="J96" s="1"/>
  <c r="J63"/>
  <c r="J67"/>
  <c r="J78"/>
  <c r="J75"/>
  <c r="J112" s="1"/>
  <c r="J73"/>
  <c r="J82"/>
  <c r="J60"/>
  <c r="J50"/>
  <c r="J87"/>
  <c r="J71"/>
  <c r="J62"/>
  <c r="J85"/>
  <c r="J83"/>
  <c r="J81"/>
  <c r="T23" i="26"/>
  <c r="AA136" i="27"/>
  <c r="E141"/>
  <c r="K4" i="28"/>
  <c r="Y45" i="27"/>
  <c r="AE4" i="28" s="1"/>
  <c r="P63" i="27"/>
  <c r="P79"/>
  <c r="P71"/>
  <c r="P50"/>
  <c r="P87"/>
  <c r="P59"/>
  <c r="P96" s="1"/>
  <c r="P72"/>
  <c r="P70"/>
  <c r="P80"/>
  <c r="P75"/>
  <c r="P84"/>
  <c r="P67"/>
  <c r="P66"/>
  <c r="P64"/>
  <c r="P65"/>
  <c r="P86"/>
  <c r="P78"/>
  <c r="P69"/>
  <c r="P68"/>
  <c r="P85"/>
  <c r="P73"/>
  <c r="P77"/>
  <c r="P81"/>
  <c r="P60"/>
  <c r="P74"/>
  <c r="P76"/>
  <c r="P113" s="1"/>
  <c r="P82"/>
  <c r="P61"/>
  <c r="V3" i="28"/>
  <c r="P62" i="27"/>
  <c r="P83"/>
  <c r="V23" i="26"/>
  <c r="G141" i="27"/>
  <c r="K72"/>
  <c r="K63"/>
  <c r="K74"/>
  <c r="K64"/>
  <c r="K66"/>
  <c r="K83"/>
  <c r="K79"/>
  <c r="K60"/>
  <c r="K75"/>
  <c r="K82"/>
  <c r="K67"/>
  <c r="K77"/>
  <c r="K76"/>
  <c r="K50"/>
  <c r="K62"/>
  <c r="K71"/>
  <c r="K69"/>
  <c r="K59"/>
  <c r="K96" s="1"/>
  <c r="K65"/>
  <c r="K73"/>
  <c r="K80"/>
  <c r="K68"/>
  <c r="K84"/>
  <c r="K70"/>
  <c r="K86"/>
  <c r="K61"/>
  <c r="K85"/>
  <c r="K81"/>
  <c r="K87"/>
  <c r="Q3" i="28"/>
  <c r="K78" i="27"/>
  <c r="S104" i="26"/>
  <c r="S109"/>
  <c r="S123"/>
  <c r="S110"/>
  <c r="S124"/>
  <c r="S107"/>
  <c r="S122"/>
  <c r="Y7" i="28"/>
  <c r="S102" i="26"/>
  <c r="S125"/>
  <c r="S105"/>
  <c r="S112"/>
  <c r="S99"/>
  <c r="S118"/>
  <c r="S103"/>
  <c r="S115"/>
  <c r="S126"/>
  <c r="S119"/>
  <c r="S98"/>
  <c r="S135" s="1"/>
  <c r="S121"/>
  <c r="S100"/>
  <c r="S116"/>
  <c r="S120"/>
  <c r="S89"/>
  <c r="S111"/>
  <c r="S113"/>
  <c r="S108"/>
  <c r="S106"/>
  <c r="S101"/>
  <c r="S114"/>
  <c r="S117"/>
  <c r="Q116"/>
  <c r="Q125"/>
  <c r="Q118"/>
  <c r="Q122"/>
  <c r="Q120"/>
  <c r="Q101"/>
  <c r="Q121"/>
  <c r="Q109"/>
  <c r="Q119"/>
  <c r="Q89"/>
  <c r="W7" i="28"/>
  <c r="Q112" i="26"/>
  <c r="Q111"/>
  <c r="Q126"/>
  <c r="Q108"/>
  <c r="Q123"/>
  <c r="Q99"/>
  <c r="Q107"/>
  <c r="Q113"/>
  <c r="Q100"/>
  <c r="Q117"/>
  <c r="Q104"/>
  <c r="Q124"/>
  <c r="Q103"/>
  <c r="Q110"/>
  <c r="Q105"/>
  <c r="Q98"/>
  <c r="Q135" s="1"/>
  <c r="Q115"/>
  <c r="Q106"/>
  <c r="Q114"/>
  <c r="Q102"/>
  <c r="G125"/>
  <c r="G118"/>
  <c r="G100"/>
  <c r="G104"/>
  <c r="G107"/>
  <c r="G103"/>
  <c r="G120"/>
  <c r="G109"/>
  <c r="G99"/>
  <c r="G112"/>
  <c r="M7" i="28"/>
  <c r="G121" i="26"/>
  <c r="G89"/>
  <c r="G101"/>
  <c r="G116"/>
  <c r="G124"/>
  <c r="G117"/>
  <c r="G106"/>
  <c r="G113"/>
  <c r="G105"/>
  <c r="G142" s="1"/>
  <c r="G126"/>
  <c r="G163" s="1"/>
  <c r="G122"/>
  <c r="G98"/>
  <c r="G135" s="1"/>
  <c r="G102"/>
  <c r="G119"/>
  <c r="G111"/>
  <c r="G110"/>
  <c r="G108"/>
  <c r="G114"/>
  <c r="G123"/>
  <c r="G115"/>
  <c r="Q113" i="27" l="1"/>
  <c r="F119"/>
  <c r="F97"/>
  <c r="L97"/>
  <c r="N137" i="26"/>
  <c r="H117" i="27"/>
  <c r="V103"/>
  <c r="S137" i="26"/>
  <c r="Q160"/>
  <c r="Q108" i="27"/>
  <c r="M105"/>
  <c r="V110"/>
  <c r="O100"/>
  <c r="S151" i="26"/>
  <c r="S156"/>
  <c r="N146"/>
  <c r="K121" i="27"/>
  <c r="M110"/>
  <c r="P156" i="26"/>
  <c r="J159"/>
  <c r="H99" i="27"/>
  <c r="Q163" i="26"/>
  <c r="X97" i="27"/>
  <c r="L157" i="26"/>
  <c r="R150"/>
  <c r="I114" i="27"/>
  <c r="Q116"/>
  <c r="P155" i="26"/>
  <c r="K161"/>
  <c r="Q142"/>
  <c r="N149"/>
  <c r="Q154"/>
  <c r="S138"/>
  <c r="U121" i="27"/>
  <c r="L123"/>
  <c r="J141" i="26"/>
  <c r="R145"/>
  <c r="I162"/>
  <c r="H114" i="27"/>
  <c r="H103"/>
  <c r="K136" i="26"/>
  <c r="P98" i="27"/>
  <c r="J107"/>
  <c r="R142" i="26"/>
  <c r="W122" i="27"/>
  <c r="P109"/>
  <c r="R118"/>
  <c r="N154" i="26"/>
  <c r="J162"/>
  <c r="O154"/>
  <c r="G160"/>
  <c r="E152"/>
  <c r="E191" s="1"/>
  <c r="P118" i="27"/>
  <c r="E142" i="26"/>
  <c r="E181" s="1"/>
  <c r="O150"/>
  <c r="G115" i="27"/>
  <c r="J147" i="26"/>
  <c r="J156"/>
  <c r="I142"/>
  <c r="H121" i="27"/>
  <c r="Q119"/>
  <c r="Q102"/>
  <c r="P152" i="26"/>
  <c r="P111" i="27"/>
  <c r="N158" i="26"/>
  <c r="I144"/>
  <c r="K113" i="27"/>
  <c r="U98"/>
  <c r="U120"/>
  <c r="P153" i="26"/>
  <c r="E121" i="27"/>
  <c r="M97"/>
  <c r="M106"/>
  <c r="G119"/>
  <c r="G105"/>
  <c r="O146" i="26"/>
  <c r="O139"/>
  <c r="H155"/>
  <c r="H137"/>
  <c r="H146"/>
  <c r="H160"/>
  <c r="I110" i="27"/>
  <c r="I107"/>
  <c r="V119"/>
  <c r="Q121"/>
  <c r="W114"/>
  <c r="W104"/>
  <c r="P145" i="26"/>
  <c r="G151"/>
  <c r="G156"/>
  <c r="G154"/>
  <c r="G136"/>
  <c r="G144"/>
  <c r="Q152"/>
  <c r="Q137"/>
  <c r="Q149"/>
  <c r="S140"/>
  <c r="S142"/>
  <c r="S159"/>
  <c r="K98" i="27"/>
  <c r="K105"/>
  <c r="K118"/>
  <c r="K100"/>
  <c r="P117"/>
  <c r="P105"/>
  <c r="P108"/>
  <c r="J108"/>
  <c r="J115"/>
  <c r="E158" i="26"/>
  <c r="E145"/>
  <c r="E184" s="1"/>
  <c r="E153"/>
  <c r="E161"/>
  <c r="F105" i="27"/>
  <c r="F111"/>
  <c r="F122"/>
  <c r="F118"/>
  <c r="X107"/>
  <c r="X110"/>
  <c r="N123"/>
  <c r="N116"/>
  <c r="N102"/>
  <c r="N121"/>
  <c r="O101"/>
  <c r="O110"/>
  <c r="F155" i="26"/>
  <c r="F139"/>
  <c r="F142"/>
  <c r="F136"/>
  <c r="F161"/>
  <c r="F148"/>
  <c r="N139"/>
  <c r="N153"/>
  <c r="N160"/>
  <c r="S108" i="27"/>
  <c r="S121"/>
  <c r="S114"/>
  <c r="S97"/>
  <c r="S123"/>
  <c r="S101"/>
  <c r="K159" i="26"/>
  <c r="K143"/>
  <c r="K147"/>
  <c r="K154"/>
  <c r="U100" i="27"/>
  <c r="U118"/>
  <c r="U113"/>
  <c r="M158" i="26"/>
  <c r="M141"/>
  <c r="R160"/>
  <c r="R154"/>
  <c r="R148"/>
  <c r="L158"/>
  <c r="L136"/>
  <c r="R117" i="27"/>
  <c r="R121"/>
  <c r="L121"/>
  <c r="L115"/>
  <c r="J149" i="26"/>
  <c r="I160"/>
  <c r="I136"/>
  <c r="M103" i="27"/>
  <c r="M115"/>
  <c r="G121"/>
  <c r="G101"/>
  <c r="O157" i="26"/>
  <c r="O153"/>
  <c r="T114" i="27"/>
  <c r="T104"/>
  <c r="T122"/>
  <c r="T111"/>
  <c r="H143" i="26"/>
  <c r="I123" i="27"/>
  <c r="I104"/>
  <c r="H108"/>
  <c r="H122"/>
  <c r="H104"/>
  <c r="H101"/>
  <c r="V98"/>
  <c r="Q100"/>
  <c r="Q123"/>
  <c r="W112"/>
  <c r="W106"/>
  <c r="P162" i="26"/>
  <c r="G158"/>
  <c r="Q139"/>
  <c r="Q145"/>
  <c r="P160"/>
  <c r="O108" i="27"/>
  <c r="J142" i="26"/>
  <c r="I156"/>
  <c r="V97" i="27"/>
  <c r="P140" i="26"/>
  <c r="P143"/>
  <c r="P161"/>
  <c r="G145"/>
  <c r="G139"/>
  <c r="G161"/>
  <c r="G141"/>
  <c r="Q158"/>
  <c r="Q155"/>
  <c r="S150"/>
  <c r="S153"/>
  <c r="S162"/>
  <c r="S144"/>
  <c r="K122" i="27"/>
  <c r="K116"/>
  <c r="K112"/>
  <c r="K103"/>
  <c r="P99"/>
  <c r="P101"/>
  <c r="J123"/>
  <c r="J100"/>
  <c r="J102"/>
  <c r="G148" i="26"/>
  <c r="G138"/>
  <c r="Q143"/>
  <c r="K102" i="27"/>
  <c r="J99"/>
  <c r="J97"/>
  <c r="J114"/>
  <c r="X106"/>
  <c r="X109"/>
  <c r="N111"/>
  <c r="N115"/>
  <c r="N108"/>
  <c r="O121"/>
  <c r="O99"/>
  <c r="N142" i="26"/>
  <c r="K153"/>
  <c r="L155"/>
  <c r="L139"/>
  <c r="E98" i="27"/>
  <c r="E111"/>
  <c r="J157" i="26"/>
  <c r="J143"/>
  <c r="J151"/>
  <c r="I147"/>
  <c r="I149"/>
  <c r="I154"/>
  <c r="I145"/>
  <c r="I157"/>
  <c r="M113" i="27"/>
  <c r="M108"/>
  <c r="M118"/>
  <c r="M120"/>
  <c r="G109"/>
  <c r="G114"/>
  <c r="G98"/>
  <c r="O136" i="26"/>
  <c r="O144"/>
  <c r="O161"/>
  <c r="O163"/>
  <c r="T97" i="27"/>
  <c r="T101"/>
  <c r="T117"/>
  <c r="H153" i="26"/>
  <c r="H151"/>
  <c r="H141"/>
  <c r="H163"/>
  <c r="I115" i="27"/>
  <c r="I101"/>
  <c r="H97"/>
  <c r="H115"/>
  <c r="H112"/>
  <c r="V105"/>
  <c r="V111"/>
  <c r="V114"/>
  <c r="V107"/>
  <c r="Q103"/>
  <c r="Q105"/>
  <c r="Q109"/>
  <c r="Q117"/>
  <c r="W119"/>
  <c r="W100"/>
  <c r="W108"/>
  <c r="P149" i="26"/>
  <c r="G111" i="27"/>
  <c r="Q161" i="26"/>
  <c r="Q150"/>
  <c r="S155"/>
  <c r="S146"/>
  <c r="K106" i="27"/>
  <c r="K109"/>
  <c r="P106"/>
  <c r="P112"/>
  <c r="P115"/>
  <c r="AA141"/>
  <c r="J119"/>
  <c r="J110"/>
  <c r="J116"/>
  <c r="J103"/>
  <c r="E143" i="26"/>
  <c r="E182" s="1"/>
  <c r="E139"/>
  <c r="E178" s="1"/>
  <c r="F102" i="27"/>
  <c r="F120"/>
  <c r="X99"/>
  <c r="X120"/>
  <c r="N104"/>
  <c r="O107"/>
  <c r="F163" i="26"/>
  <c r="N151"/>
  <c r="S105" i="27"/>
  <c r="S117"/>
  <c r="K149" i="26"/>
  <c r="U122" i="27"/>
  <c r="U106"/>
  <c r="M163" i="26"/>
  <c r="M145"/>
  <c r="L163"/>
  <c r="E106" i="27"/>
  <c r="E113"/>
  <c r="I138" i="26"/>
  <c r="I152"/>
  <c r="M99" i="27"/>
  <c r="G122"/>
  <c r="G102"/>
  <c r="O155" i="26"/>
  <c r="T105" i="27"/>
  <c r="H144" i="26"/>
  <c r="I108" i="27"/>
  <c r="H123"/>
  <c r="V100"/>
  <c r="Q111"/>
  <c r="P136" i="26"/>
  <c r="P163"/>
  <c r="S149"/>
  <c r="K111" i="27"/>
  <c r="P104"/>
  <c r="E157" i="26"/>
  <c r="E151"/>
  <c r="E190" s="1"/>
  <c r="E149"/>
  <c r="E188" s="1"/>
  <c r="F107" i="27"/>
  <c r="F115"/>
  <c r="X113"/>
  <c r="N101"/>
  <c r="N98"/>
  <c r="N119"/>
  <c r="O123"/>
  <c r="F160" i="26"/>
  <c r="F154"/>
  <c r="F152"/>
  <c r="N159"/>
  <c r="N138"/>
  <c r="S110" i="27"/>
  <c r="S120"/>
  <c r="K156" i="26"/>
  <c r="K146"/>
  <c r="K151"/>
  <c r="K142"/>
  <c r="K158"/>
  <c r="U116" i="27"/>
  <c r="U110"/>
  <c r="U97"/>
  <c r="M159" i="26"/>
  <c r="M137"/>
  <c r="M152"/>
  <c r="M161"/>
  <c r="M150"/>
  <c r="M139"/>
  <c r="R161"/>
  <c r="R140"/>
  <c r="R146"/>
  <c r="R157"/>
  <c r="R138"/>
  <c r="L144"/>
  <c r="L141"/>
  <c r="L147"/>
  <c r="L159"/>
  <c r="L149"/>
  <c r="E109" i="27"/>
  <c r="AA44"/>
  <c r="B50" s="1"/>
  <c r="E107"/>
  <c r="E101"/>
  <c r="E118"/>
  <c r="E97"/>
  <c r="R104"/>
  <c r="R101"/>
  <c r="L108"/>
  <c r="L104"/>
  <c r="L111"/>
  <c r="M123"/>
  <c r="O151" i="26"/>
  <c r="O143"/>
  <c r="H158"/>
  <c r="I121" i="27"/>
  <c r="H107"/>
  <c r="V113"/>
  <c r="V102"/>
  <c r="W115"/>
  <c r="W102"/>
  <c r="K119"/>
  <c r="E136" i="26"/>
  <c r="E175" s="1"/>
  <c r="F98" i="27"/>
  <c r="X115"/>
  <c r="X101"/>
  <c r="N113"/>
  <c r="O113"/>
  <c r="F146" i="26"/>
  <c r="N147"/>
  <c r="K163"/>
  <c r="L151"/>
  <c r="E116" i="27"/>
  <c r="J137" i="26"/>
  <c r="O158"/>
  <c r="T115" i="27"/>
  <c r="H139" i="26"/>
  <c r="I105" i="27"/>
  <c r="I97"/>
  <c r="I119"/>
  <c r="H118"/>
  <c r="V120"/>
  <c r="V116"/>
  <c r="Q114"/>
  <c r="W121"/>
  <c r="P157" i="26"/>
  <c r="P146"/>
  <c r="F109" i="27"/>
  <c r="F113"/>
  <c r="N118"/>
  <c r="O117"/>
  <c r="O104"/>
  <c r="O120"/>
  <c r="O98"/>
  <c r="F144" i="26"/>
  <c r="N141"/>
  <c r="S113" i="27"/>
  <c r="S119"/>
  <c r="M147" i="26"/>
  <c r="M155"/>
  <c r="M157"/>
  <c r="R153"/>
  <c r="R151"/>
  <c r="L154"/>
  <c r="R106" i="27"/>
  <c r="R99"/>
  <c r="R110"/>
  <c r="R113"/>
  <c r="R122"/>
  <c r="L122"/>
  <c r="L112"/>
  <c r="L98"/>
  <c r="L100"/>
  <c r="L116"/>
  <c r="P142" i="26"/>
  <c r="K123" i="27"/>
  <c r="G162" i="26"/>
  <c r="Q159"/>
  <c r="S157"/>
  <c r="S160"/>
  <c r="P119" i="27"/>
  <c r="P120"/>
  <c r="J117"/>
  <c r="J118"/>
  <c r="J120"/>
  <c r="N105"/>
  <c r="O114"/>
  <c r="N148" i="26"/>
  <c r="J160"/>
  <c r="J158"/>
  <c r="I139"/>
  <c r="G123" i="27"/>
  <c r="T102"/>
  <c r="I116"/>
  <c r="H98"/>
  <c r="V117"/>
  <c r="W123"/>
  <c r="W97"/>
  <c r="P137" i="26"/>
  <c r="G69"/>
  <c r="F74"/>
  <c r="Q140"/>
  <c r="Q146"/>
  <c r="S145"/>
  <c r="X116" i="27"/>
  <c r="G143" i="26"/>
  <c r="G140"/>
  <c r="Q148"/>
  <c r="Q157"/>
  <c r="S158"/>
  <c r="K114" i="27"/>
  <c r="K120"/>
  <c r="K99"/>
  <c r="K115"/>
  <c r="P97"/>
  <c r="P121"/>
  <c r="E159" i="26"/>
  <c r="E154"/>
  <c r="F100" i="27"/>
  <c r="X117"/>
  <c r="X103"/>
  <c r="F140" i="26"/>
  <c r="N155"/>
  <c r="N161"/>
  <c r="N156"/>
  <c r="K144"/>
  <c r="K137"/>
  <c r="V51"/>
  <c r="V28"/>
  <c r="V33"/>
  <c r="V38" s="1"/>
  <c r="U51"/>
  <c r="U28"/>
  <c r="U33"/>
  <c r="U38" s="1"/>
  <c r="G146"/>
  <c r="S154"/>
  <c r="P102" i="27"/>
  <c r="J104"/>
  <c r="J109"/>
  <c r="G159" i="26"/>
  <c r="G149"/>
  <c r="G155"/>
  <c r="Q147"/>
  <c r="Q136"/>
  <c r="Q156"/>
  <c r="Q153"/>
  <c r="S143"/>
  <c r="S152"/>
  <c r="S147"/>
  <c r="K104" i="27"/>
  <c r="E162" i="26"/>
  <c r="F99" i="27"/>
  <c r="F121"/>
  <c r="X102"/>
  <c r="X111"/>
  <c r="X121"/>
  <c r="O115"/>
  <c r="O109"/>
  <c r="F137" i="26"/>
  <c r="F138"/>
  <c r="F149"/>
  <c r="N152"/>
  <c r="S122" i="27"/>
  <c r="S106"/>
  <c r="S102"/>
  <c r="U102"/>
  <c r="U117"/>
  <c r="U111"/>
  <c r="R143" i="26"/>
  <c r="R107" i="27"/>
  <c r="R108"/>
  <c r="Y96"/>
  <c r="W28" i="26"/>
  <c r="W51"/>
  <c r="W33"/>
  <c r="W38" s="1"/>
  <c r="U107" i="27"/>
  <c r="M160" i="26"/>
  <c r="M151"/>
  <c r="R144"/>
  <c r="R139"/>
  <c r="L145"/>
  <c r="L160"/>
  <c r="L142"/>
  <c r="E108" i="27"/>
  <c r="E99"/>
  <c r="E122"/>
  <c r="R123"/>
  <c r="R97"/>
  <c r="R114"/>
  <c r="R102"/>
  <c r="L101"/>
  <c r="J153" i="26"/>
  <c r="J161"/>
  <c r="J136"/>
  <c r="J163"/>
  <c r="I150"/>
  <c r="I158"/>
  <c r="I151"/>
  <c r="M111" i="27"/>
  <c r="M98"/>
  <c r="G99"/>
  <c r="O137" i="26"/>
  <c r="T118" i="27"/>
  <c r="T106"/>
  <c r="H147" i="26"/>
  <c r="H156"/>
  <c r="H138"/>
  <c r="I118" i="27"/>
  <c r="I102"/>
  <c r="H109"/>
  <c r="H110"/>
  <c r="H116"/>
  <c r="V108"/>
  <c r="V115"/>
  <c r="V99"/>
  <c r="V101"/>
  <c r="Q97"/>
  <c r="Q110"/>
  <c r="Q112"/>
  <c r="W120"/>
  <c r="W109"/>
  <c r="W110"/>
  <c r="P154" i="26"/>
  <c r="P158"/>
  <c r="P141"/>
  <c r="T28"/>
  <c r="T51"/>
  <c r="Z51"/>
  <c r="T33"/>
  <c r="AA50" i="27"/>
  <c r="C10"/>
  <c r="E104"/>
  <c r="E103"/>
  <c r="J101"/>
  <c r="J105"/>
  <c r="E163" i="26"/>
  <c r="E192" s="1"/>
  <c r="E144"/>
  <c r="E183" s="1"/>
  <c r="X105" i="27"/>
  <c r="N110"/>
  <c r="N120"/>
  <c r="N107"/>
  <c r="O111"/>
  <c r="F156" i="26"/>
  <c r="F150"/>
  <c r="K152"/>
  <c r="U99" i="27"/>
  <c r="M138" i="26"/>
  <c r="R162"/>
  <c r="R158"/>
  <c r="R147"/>
  <c r="L156"/>
  <c r="L148"/>
  <c r="L137"/>
  <c r="L138"/>
  <c r="E119" i="27"/>
  <c r="E114"/>
  <c r="E120"/>
  <c r="E110"/>
  <c r="E102"/>
  <c r="R98"/>
  <c r="R112"/>
  <c r="R119"/>
  <c r="L102"/>
  <c r="L103"/>
  <c r="L119"/>
  <c r="L105"/>
  <c r="L106"/>
  <c r="L109"/>
  <c r="J150" i="26"/>
  <c r="J138"/>
  <c r="J139"/>
  <c r="J148"/>
  <c r="I161"/>
  <c r="I143"/>
  <c r="I159"/>
  <c r="M121" i="27"/>
  <c r="M114"/>
  <c r="M119"/>
  <c r="M100"/>
  <c r="M112"/>
  <c r="M101"/>
  <c r="G116"/>
  <c r="G106"/>
  <c r="G120"/>
  <c r="G117"/>
  <c r="G112"/>
  <c r="G97"/>
  <c r="O159" i="26"/>
  <c r="O162"/>
  <c r="O147"/>
  <c r="O152"/>
  <c r="O156"/>
  <c r="O160"/>
  <c r="T112" i="27"/>
  <c r="T119"/>
  <c r="T98"/>
  <c r="T103"/>
  <c r="T113"/>
  <c r="T120"/>
  <c r="H161" i="26"/>
  <c r="H142"/>
  <c r="H140"/>
  <c r="H162"/>
  <c r="H148"/>
  <c r="I98" i="27"/>
  <c r="I103"/>
  <c r="I122"/>
  <c r="I111"/>
  <c r="H113"/>
  <c r="H102"/>
  <c r="H100"/>
  <c r="V104"/>
  <c r="V121"/>
  <c r="V106"/>
  <c r="Q106"/>
  <c r="Q107"/>
  <c r="Q98"/>
  <c r="W118"/>
  <c r="W116"/>
  <c r="W111"/>
  <c r="W98"/>
  <c r="P147" i="26"/>
  <c r="P148"/>
  <c r="P159"/>
  <c r="Z54"/>
  <c r="T54"/>
  <c r="T63" s="1"/>
  <c r="T36"/>
  <c r="E174"/>
  <c r="X28"/>
  <c r="X51"/>
  <c r="X33"/>
  <c r="P122" i="27"/>
  <c r="P107"/>
  <c r="J106"/>
  <c r="E140" i="26"/>
  <c r="E179" s="1"/>
  <c r="F179" s="1"/>
  <c r="E155"/>
  <c r="E146"/>
  <c r="E185" s="1"/>
  <c r="E160"/>
  <c r="F117" i="27"/>
  <c r="F123"/>
  <c r="F110"/>
  <c r="F103"/>
  <c r="X104"/>
  <c r="X118"/>
  <c r="X112"/>
  <c r="X108"/>
  <c r="N122"/>
  <c r="N106"/>
  <c r="N99"/>
  <c r="N114"/>
  <c r="O122"/>
  <c r="O118"/>
  <c r="O105"/>
  <c r="F147" i="26"/>
  <c r="F186" s="1"/>
  <c r="F141"/>
  <c r="N157"/>
  <c r="N143"/>
  <c r="N162"/>
  <c r="S98" i="27"/>
  <c r="S99"/>
  <c r="S109"/>
  <c r="S115"/>
  <c r="S100"/>
  <c r="K138" i="26"/>
  <c r="K139"/>
  <c r="K141"/>
  <c r="K160"/>
  <c r="U112" i="27"/>
  <c r="U114"/>
  <c r="U103"/>
  <c r="U109"/>
  <c r="M153" i="26"/>
  <c r="M140"/>
  <c r="M156"/>
  <c r="R155"/>
  <c r="G152"/>
  <c r="G147"/>
  <c r="G150"/>
  <c r="G153"/>
  <c r="G157"/>
  <c r="G137"/>
  <c r="Q151"/>
  <c r="Q141"/>
  <c r="Q144"/>
  <c r="Q138"/>
  <c r="Q162"/>
  <c r="S148"/>
  <c r="S163"/>
  <c r="S136"/>
  <c r="S139"/>
  <c r="S161"/>
  <c r="S141"/>
  <c r="K117" i="27"/>
  <c r="K107"/>
  <c r="K110"/>
  <c r="K108"/>
  <c r="K97"/>
  <c r="K101"/>
  <c r="P110"/>
  <c r="P114"/>
  <c r="P103"/>
  <c r="P116"/>
  <c r="P123"/>
  <c r="P100"/>
  <c r="J121"/>
  <c r="J122"/>
  <c r="J98"/>
  <c r="J113"/>
  <c r="J111"/>
  <c r="E148" i="26"/>
  <c r="E187" s="1"/>
  <c r="E141"/>
  <c r="E180" s="1"/>
  <c r="E150"/>
  <c r="E189" s="1"/>
  <c r="F189" s="1"/>
  <c r="E137"/>
  <c r="E176" s="1"/>
  <c r="E156"/>
  <c r="E138"/>
  <c r="E177" s="1"/>
  <c r="F112" i="27"/>
  <c r="F108"/>
  <c r="F106"/>
  <c r="F101"/>
  <c r="X100"/>
  <c r="X122"/>
  <c r="X119"/>
  <c r="X114"/>
  <c r="X98"/>
  <c r="X123"/>
  <c r="N103"/>
  <c r="N100"/>
  <c r="N117"/>
  <c r="N112"/>
  <c r="N97"/>
  <c r="O112"/>
  <c r="O102"/>
  <c r="O97"/>
  <c r="O116"/>
  <c r="O106"/>
  <c r="O119"/>
  <c r="F151" i="26"/>
  <c r="F153"/>
  <c r="F145"/>
  <c r="F162"/>
  <c r="F157"/>
  <c r="F143"/>
  <c r="F159"/>
  <c r="N163"/>
  <c r="N145"/>
  <c r="N136"/>
  <c r="N150"/>
  <c r="N140"/>
  <c r="S103" i="27"/>
  <c r="S118"/>
  <c r="S116"/>
  <c r="S111"/>
  <c r="S104"/>
  <c r="K148" i="26"/>
  <c r="K145"/>
  <c r="K157"/>
  <c r="K155"/>
  <c r="K150"/>
  <c r="K162"/>
  <c r="U115" i="27"/>
  <c r="U123"/>
  <c r="U105"/>
  <c r="U119"/>
  <c r="M143" i="26"/>
  <c r="M136"/>
  <c r="M146"/>
  <c r="M154"/>
  <c r="M162"/>
  <c r="M148"/>
  <c r="M144"/>
  <c r="R149"/>
  <c r="R136"/>
  <c r="R152"/>
  <c r="R163"/>
  <c r="R137"/>
  <c r="R156"/>
  <c r="L140"/>
  <c r="L146"/>
  <c r="L161"/>
  <c r="L143"/>
  <c r="L152"/>
  <c r="L150"/>
  <c r="E112" i="27"/>
  <c r="E115"/>
  <c r="E105"/>
  <c r="E123"/>
  <c r="E117"/>
  <c r="E100"/>
  <c r="R115"/>
  <c r="R120"/>
  <c r="R105"/>
  <c r="R103"/>
  <c r="R100"/>
  <c r="R109"/>
  <c r="R116"/>
  <c r="L120"/>
  <c r="L110"/>
  <c r="L107"/>
  <c r="L113"/>
  <c r="L99"/>
  <c r="L114"/>
  <c r="J154" i="26"/>
  <c r="J140"/>
  <c r="J144"/>
  <c r="J155"/>
  <c r="J145"/>
  <c r="I140"/>
  <c r="I146"/>
  <c r="I148"/>
  <c r="I163"/>
  <c r="I155"/>
  <c r="I153"/>
  <c r="I141"/>
  <c r="M107" i="27"/>
  <c r="M122"/>
  <c r="M104"/>
  <c r="M117"/>
  <c r="G100"/>
  <c r="G110"/>
  <c r="G107"/>
  <c r="G113"/>
  <c r="G103"/>
  <c r="G118"/>
  <c r="O141" i="26"/>
  <c r="O145"/>
  <c r="O138"/>
  <c r="O148"/>
  <c r="T99" i="27"/>
  <c r="T100"/>
  <c r="T116"/>
  <c r="T123"/>
  <c r="T108"/>
  <c r="T109"/>
  <c r="H152" i="26"/>
  <c r="H157"/>
  <c r="H154"/>
  <c r="H149"/>
  <c r="H136"/>
  <c r="H145"/>
  <c r="H159"/>
  <c r="H150"/>
  <c r="I120" i="27"/>
  <c r="I100"/>
  <c r="I112"/>
  <c r="I113"/>
  <c r="I106"/>
  <c r="I109"/>
  <c r="H111"/>
  <c r="H105"/>
  <c r="H106"/>
  <c r="H119"/>
  <c r="H120"/>
  <c r="V112"/>
  <c r="V109"/>
  <c r="V122"/>
  <c r="V123"/>
  <c r="V118"/>
  <c r="Q122"/>
  <c r="Q115"/>
  <c r="Q118"/>
  <c r="Q120"/>
  <c r="Q101"/>
  <c r="Q104"/>
  <c r="W101"/>
  <c r="W105"/>
  <c r="W99"/>
  <c r="W107"/>
  <c r="W103"/>
  <c r="W113"/>
  <c r="P144" i="26"/>
  <c r="P138"/>
  <c r="P150"/>
  <c r="P151"/>
  <c r="F191" l="1"/>
  <c r="G191" s="1"/>
  <c r="H191" s="1"/>
  <c r="I191" s="1"/>
  <c r="J191" s="1"/>
  <c r="K191" s="1"/>
  <c r="L191" s="1"/>
  <c r="M191" s="1"/>
  <c r="N191" s="1"/>
  <c r="O191" s="1"/>
  <c r="P191" s="1"/>
  <c r="Q191" s="1"/>
  <c r="R191" s="1"/>
  <c r="S191" s="1"/>
  <c r="F181"/>
  <c r="G181" s="1"/>
  <c r="H181" s="1"/>
  <c r="I181" s="1"/>
  <c r="J181" s="1"/>
  <c r="K181" s="1"/>
  <c r="L181" s="1"/>
  <c r="M181" s="1"/>
  <c r="N181" s="1"/>
  <c r="O181" s="1"/>
  <c r="P181" s="1"/>
  <c r="Q181" s="1"/>
  <c r="R181" s="1"/>
  <c r="S181" s="1"/>
  <c r="F178"/>
  <c r="G178" s="1"/>
  <c r="H178" s="1"/>
  <c r="I178" s="1"/>
  <c r="J178" s="1"/>
  <c r="K178" s="1"/>
  <c r="L178" s="1"/>
  <c r="M178" s="1"/>
  <c r="N178" s="1"/>
  <c r="O178" s="1"/>
  <c r="P178" s="1"/>
  <c r="Q178" s="1"/>
  <c r="R178" s="1"/>
  <c r="S178" s="1"/>
  <c r="F175"/>
  <c r="G175" s="1"/>
  <c r="H175" s="1"/>
  <c r="I175" s="1"/>
  <c r="J175" s="1"/>
  <c r="K175" s="1"/>
  <c r="L175" s="1"/>
  <c r="M175" s="1"/>
  <c r="N175" s="1"/>
  <c r="O175" s="1"/>
  <c r="P175" s="1"/>
  <c r="Q175" s="1"/>
  <c r="R175" s="1"/>
  <c r="S175" s="1"/>
  <c r="F187"/>
  <c r="G187" s="1"/>
  <c r="H187" s="1"/>
  <c r="I187" s="1"/>
  <c r="J187" s="1"/>
  <c r="K187" s="1"/>
  <c r="L187" s="1"/>
  <c r="M187" s="1"/>
  <c r="N187" s="1"/>
  <c r="O187" s="1"/>
  <c r="P187" s="1"/>
  <c r="Q187" s="1"/>
  <c r="R187" s="1"/>
  <c r="S187" s="1"/>
  <c r="F184"/>
  <c r="G184" s="1"/>
  <c r="H184" s="1"/>
  <c r="I184" s="1"/>
  <c r="J184" s="1"/>
  <c r="K184" s="1"/>
  <c r="L184" s="1"/>
  <c r="M184" s="1"/>
  <c r="N184" s="1"/>
  <c r="O184" s="1"/>
  <c r="P184" s="1"/>
  <c r="Q184" s="1"/>
  <c r="R184" s="1"/>
  <c r="S184" s="1"/>
  <c r="F177"/>
  <c r="G177" s="1"/>
  <c r="H177" s="1"/>
  <c r="I177" s="1"/>
  <c r="J177" s="1"/>
  <c r="K177" s="1"/>
  <c r="L177" s="1"/>
  <c r="M177" s="1"/>
  <c r="N177" s="1"/>
  <c r="O177" s="1"/>
  <c r="P177" s="1"/>
  <c r="Q177" s="1"/>
  <c r="R177" s="1"/>
  <c r="S177" s="1"/>
  <c r="G179"/>
  <c r="H179" s="1"/>
  <c r="I179" s="1"/>
  <c r="J179" s="1"/>
  <c r="K179" s="1"/>
  <c r="L179" s="1"/>
  <c r="M179" s="1"/>
  <c r="N179" s="1"/>
  <c r="O179" s="1"/>
  <c r="P179" s="1"/>
  <c r="Q179" s="1"/>
  <c r="R179" s="1"/>
  <c r="S179" s="1"/>
  <c r="F188"/>
  <c r="G188" s="1"/>
  <c r="H188" s="1"/>
  <c r="I188" s="1"/>
  <c r="J188" s="1"/>
  <c r="K188" s="1"/>
  <c r="L188" s="1"/>
  <c r="M188" s="1"/>
  <c r="N188" s="1"/>
  <c r="O188" s="1"/>
  <c r="P188" s="1"/>
  <c r="Q188" s="1"/>
  <c r="R188" s="1"/>
  <c r="S188" s="1"/>
  <c r="Y111" i="27"/>
  <c r="Y107"/>
  <c r="L125"/>
  <c r="X125"/>
  <c r="J125"/>
  <c r="F190" i="26"/>
  <c r="G190" s="1"/>
  <c r="H190" s="1"/>
  <c r="I190" s="1"/>
  <c r="J190" s="1"/>
  <c r="K190" s="1"/>
  <c r="L190" s="1"/>
  <c r="M190" s="1"/>
  <c r="N190" s="1"/>
  <c r="O190" s="1"/>
  <c r="P190" s="1"/>
  <c r="Q190" s="1"/>
  <c r="R190" s="1"/>
  <c r="S190" s="1"/>
  <c r="F176"/>
  <c r="G176" s="1"/>
  <c r="H176" s="1"/>
  <c r="I176" s="1"/>
  <c r="J176" s="1"/>
  <c r="K176" s="1"/>
  <c r="L176" s="1"/>
  <c r="M176" s="1"/>
  <c r="N176" s="1"/>
  <c r="O176" s="1"/>
  <c r="P176" s="1"/>
  <c r="Q176" s="1"/>
  <c r="R176" s="1"/>
  <c r="S176" s="1"/>
  <c r="Y121" i="27"/>
  <c r="S165" i="26"/>
  <c r="G165"/>
  <c r="F185"/>
  <c r="G185" s="1"/>
  <c r="H185" s="1"/>
  <c r="I185" s="1"/>
  <c r="J185" s="1"/>
  <c r="K185" s="1"/>
  <c r="L185" s="1"/>
  <c r="M185" s="1"/>
  <c r="N185" s="1"/>
  <c r="O185" s="1"/>
  <c r="P185" s="1"/>
  <c r="Q185" s="1"/>
  <c r="R185" s="1"/>
  <c r="S185" s="1"/>
  <c r="F183"/>
  <c r="G183" s="1"/>
  <c r="H183" s="1"/>
  <c r="I183" s="1"/>
  <c r="J183" s="1"/>
  <c r="K183" s="1"/>
  <c r="L183" s="1"/>
  <c r="M183" s="1"/>
  <c r="N183" s="1"/>
  <c r="O183" s="1"/>
  <c r="P183" s="1"/>
  <c r="Q183" s="1"/>
  <c r="R183" s="1"/>
  <c r="S183" s="1"/>
  <c r="N165"/>
  <c r="Y98" i="27"/>
  <c r="Q125"/>
  <c r="Y113"/>
  <c r="O125"/>
  <c r="K125"/>
  <c r="U125"/>
  <c r="G186" i="26"/>
  <c r="H186" s="1"/>
  <c r="I186" s="1"/>
  <c r="J186" s="1"/>
  <c r="K186" s="1"/>
  <c r="L186" s="1"/>
  <c r="M186" s="1"/>
  <c r="N186" s="1"/>
  <c r="O186" s="1"/>
  <c r="P186" s="1"/>
  <c r="Q186" s="1"/>
  <c r="R186" s="1"/>
  <c r="S186" s="1"/>
  <c r="Y116" i="27"/>
  <c r="L165" i="26"/>
  <c r="Y109" i="27"/>
  <c r="J165" i="26"/>
  <c r="W125" i="27"/>
  <c r="H165" i="26"/>
  <c r="O165"/>
  <c r="I165"/>
  <c r="R165"/>
  <c r="M165"/>
  <c r="F182"/>
  <c r="G182" s="1"/>
  <c r="H182" s="1"/>
  <c r="I182" s="1"/>
  <c r="J182" s="1"/>
  <c r="K182" s="1"/>
  <c r="L182" s="1"/>
  <c r="M182" s="1"/>
  <c r="N182" s="1"/>
  <c r="O182" s="1"/>
  <c r="P182" s="1"/>
  <c r="Q182" s="1"/>
  <c r="R182" s="1"/>
  <c r="S182" s="1"/>
  <c r="N125" i="27"/>
  <c r="H125"/>
  <c r="G125"/>
  <c r="Y106"/>
  <c r="V125"/>
  <c r="P125"/>
  <c r="P165" i="26"/>
  <c r="Y118" i="27"/>
  <c r="F125"/>
  <c r="F180" i="26"/>
  <c r="G180" s="1"/>
  <c r="H180" s="1"/>
  <c r="I180" s="1"/>
  <c r="J180" s="1"/>
  <c r="K180" s="1"/>
  <c r="L180" s="1"/>
  <c r="M180" s="1"/>
  <c r="N180" s="1"/>
  <c r="O180" s="1"/>
  <c r="P180" s="1"/>
  <c r="Q180" s="1"/>
  <c r="R180" s="1"/>
  <c r="S180" s="1"/>
  <c r="S125" i="27"/>
  <c r="T125"/>
  <c r="R125"/>
  <c r="F192" i="26"/>
  <c r="G192" s="1"/>
  <c r="H192" s="1"/>
  <c r="I192" s="1"/>
  <c r="J192" s="1"/>
  <c r="K192" s="1"/>
  <c r="L192" s="1"/>
  <c r="M192" s="1"/>
  <c r="N192" s="1"/>
  <c r="O192" s="1"/>
  <c r="P192" s="1"/>
  <c r="Q192" s="1"/>
  <c r="R192" s="1"/>
  <c r="S192" s="1"/>
  <c r="M125" i="27"/>
  <c r="Q165" i="26"/>
  <c r="K165"/>
  <c r="X38"/>
  <c r="Z33"/>
  <c r="Z38" s="1"/>
  <c r="Z43"/>
  <c r="V56"/>
  <c r="V60"/>
  <c r="G74"/>
  <c r="H69"/>
  <c r="Y82"/>
  <c r="AE9" i="28" s="1"/>
  <c r="Y83" i="26"/>
  <c r="AE10" i="28" s="1"/>
  <c r="T56" i="26"/>
  <c r="T60"/>
  <c r="Y114" i="27"/>
  <c r="Y117"/>
  <c r="Y112"/>
  <c r="E165" i="26"/>
  <c r="E166" s="1"/>
  <c r="Y120" i="27"/>
  <c r="I125"/>
  <c r="Y99"/>
  <c r="E125"/>
  <c r="E126" s="1"/>
  <c r="Y101"/>
  <c r="T83" i="26"/>
  <c r="T82"/>
  <c r="T72"/>
  <c r="U72" s="1"/>
  <c r="V72" s="1"/>
  <c r="W72" s="1"/>
  <c r="X72" s="1"/>
  <c r="Y100" i="27"/>
  <c r="Y115"/>
  <c r="F165" i="26"/>
  <c r="Y110" i="27"/>
  <c r="Y104"/>
  <c r="Y108"/>
  <c r="E194" i="26"/>
  <c r="F174"/>
  <c r="X56"/>
  <c r="X60"/>
  <c r="W56"/>
  <c r="W60"/>
  <c r="U56"/>
  <c r="U60"/>
  <c r="Y123" i="27"/>
  <c r="Y105"/>
  <c r="G189" i="26"/>
  <c r="H189" s="1"/>
  <c r="I189" s="1"/>
  <c r="J189" s="1"/>
  <c r="K189" s="1"/>
  <c r="L189" s="1"/>
  <c r="M189" s="1"/>
  <c r="N189" s="1"/>
  <c r="O189" s="1"/>
  <c r="P189" s="1"/>
  <c r="Q189" s="1"/>
  <c r="R189" s="1"/>
  <c r="S189" s="1"/>
  <c r="Y102" i="27"/>
  <c r="Y119"/>
  <c r="Y103"/>
  <c r="T38" i="26"/>
  <c r="Y122" i="27"/>
  <c r="Y97"/>
  <c r="F126" l="1"/>
  <c r="G126" s="1"/>
  <c r="H126" s="1"/>
  <c r="I126" s="1"/>
  <c r="J126" s="1"/>
  <c r="K126" s="1"/>
  <c r="L126" s="1"/>
  <c r="M126" s="1"/>
  <c r="N126" s="1"/>
  <c r="O126" s="1"/>
  <c r="P126" s="1"/>
  <c r="Q126" s="1"/>
  <c r="R126" s="1"/>
  <c r="S126" s="1"/>
  <c r="T126" s="1"/>
  <c r="U126" s="1"/>
  <c r="V126" s="1"/>
  <c r="W126" s="1"/>
  <c r="X126" s="1"/>
  <c r="Y126"/>
  <c r="X65" i="26"/>
  <c r="X80"/>
  <c r="X81"/>
  <c r="AD8" i="28" s="1"/>
  <c r="V65" i="26"/>
  <c r="V81"/>
  <c r="AB8" i="28" s="1"/>
  <c r="V80" i="26"/>
  <c r="Z10" i="28"/>
  <c r="AA83" i="26"/>
  <c r="Z56"/>
  <c r="U81"/>
  <c r="AA8" i="28" s="1"/>
  <c r="U65" i="26"/>
  <c r="U80"/>
  <c r="W80"/>
  <c r="W81"/>
  <c r="AC8" i="28" s="1"/>
  <c r="W65" i="26"/>
  <c r="F194"/>
  <c r="G174"/>
  <c r="Z9" i="28"/>
  <c r="AA82" i="26"/>
  <c r="T81"/>
  <c r="T80"/>
  <c r="T65"/>
  <c r="I69"/>
  <c r="H74"/>
  <c r="Y80"/>
  <c r="Y81"/>
  <c r="AE8" i="28" s="1"/>
  <c r="F166" i="26"/>
  <c r="G166" s="1"/>
  <c r="H166" s="1"/>
  <c r="I166" s="1"/>
  <c r="J166" s="1"/>
  <c r="K166" s="1"/>
  <c r="L166" s="1"/>
  <c r="M166" s="1"/>
  <c r="N166" s="1"/>
  <c r="O166" s="1"/>
  <c r="P166" s="1"/>
  <c r="Q166" s="1"/>
  <c r="R166" s="1"/>
  <c r="S166" s="1"/>
  <c r="Y120" l="1"/>
  <c r="Y119"/>
  <c r="Y107"/>
  <c r="Y110"/>
  <c r="Y101"/>
  <c r="Y118"/>
  <c r="AE7" i="28"/>
  <c r="Y124" i="26"/>
  <c r="Y126"/>
  <c r="Y109"/>
  <c r="Y100"/>
  <c r="Y106"/>
  <c r="Y99"/>
  <c r="Y112"/>
  <c r="Y125"/>
  <c r="Y117"/>
  <c r="Y98"/>
  <c r="Y135" s="1"/>
  <c r="Y123"/>
  <c r="Y111"/>
  <c r="Y113"/>
  <c r="Y89"/>
  <c r="Y102"/>
  <c r="Y105"/>
  <c r="Y103"/>
  <c r="Y116"/>
  <c r="Y104"/>
  <c r="Y108"/>
  <c r="Y145" s="1"/>
  <c r="Y121"/>
  <c r="Y115"/>
  <c r="Y114"/>
  <c r="Y122"/>
  <c r="V89"/>
  <c r="AB7" i="28"/>
  <c r="V120" i="26"/>
  <c r="V107"/>
  <c r="V116"/>
  <c r="V98"/>
  <c r="V135" s="1"/>
  <c r="V111"/>
  <c r="V125"/>
  <c r="V109"/>
  <c r="V122"/>
  <c r="V119"/>
  <c r="V104"/>
  <c r="V99"/>
  <c r="V114"/>
  <c r="V113"/>
  <c r="V100"/>
  <c r="V101"/>
  <c r="V126"/>
  <c r="V115"/>
  <c r="V106"/>
  <c r="V108"/>
  <c r="V103"/>
  <c r="V117"/>
  <c r="V124"/>
  <c r="V112"/>
  <c r="V121"/>
  <c r="V110"/>
  <c r="V105"/>
  <c r="V142" s="1"/>
  <c r="V118"/>
  <c r="V102"/>
  <c r="V123"/>
  <c r="AD7" i="28"/>
  <c r="X107" i="26"/>
  <c r="X115"/>
  <c r="X123"/>
  <c r="X122"/>
  <c r="X126"/>
  <c r="X120"/>
  <c r="X105"/>
  <c r="X121"/>
  <c r="X124"/>
  <c r="X99"/>
  <c r="X117"/>
  <c r="X103"/>
  <c r="X112"/>
  <c r="X108"/>
  <c r="X118"/>
  <c r="X89"/>
  <c r="X106"/>
  <c r="X100"/>
  <c r="X137" s="1"/>
  <c r="X109"/>
  <c r="X101"/>
  <c r="X102"/>
  <c r="X119"/>
  <c r="X110"/>
  <c r="X125"/>
  <c r="X98"/>
  <c r="X135" s="1"/>
  <c r="X114"/>
  <c r="X104"/>
  <c r="X116"/>
  <c r="X113"/>
  <c r="X150" s="1"/>
  <c r="X111"/>
  <c r="W125"/>
  <c r="W105"/>
  <c r="W120"/>
  <c r="W118"/>
  <c r="W111"/>
  <c r="W107"/>
  <c r="W119"/>
  <c r="W114"/>
  <c r="AC7" i="28"/>
  <c r="W101" i="26"/>
  <c r="W121"/>
  <c r="W124"/>
  <c r="W99"/>
  <c r="W103"/>
  <c r="W116"/>
  <c r="W123"/>
  <c r="W117"/>
  <c r="W106"/>
  <c r="W100"/>
  <c r="W108"/>
  <c r="W113"/>
  <c r="W109"/>
  <c r="W102"/>
  <c r="W104"/>
  <c r="W98"/>
  <c r="W135" s="1"/>
  <c r="W126"/>
  <c r="W89"/>
  <c r="W112"/>
  <c r="W110"/>
  <c r="W115"/>
  <c r="W122"/>
  <c r="W159" s="1"/>
  <c r="I74"/>
  <c r="J69"/>
  <c r="Z7" i="28"/>
  <c r="T107" i="26"/>
  <c r="T102"/>
  <c r="T123"/>
  <c r="T125"/>
  <c r="T122"/>
  <c r="T101"/>
  <c r="T104"/>
  <c r="T119"/>
  <c r="T113"/>
  <c r="T121"/>
  <c r="T108"/>
  <c r="T120"/>
  <c r="T115"/>
  <c r="T112"/>
  <c r="T111"/>
  <c r="T124"/>
  <c r="T116"/>
  <c r="T98"/>
  <c r="T135" s="1"/>
  <c r="T106"/>
  <c r="T126"/>
  <c r="T163" s="1"/>
  <c r="T192" s="1"/>
  <c r="T103"/>
  <c r="T117"/>
  <c r="T114"/>
  <c r="T105"/>
  <c r="T118"/>
  <c r="T110"/>
  <c r="T109"/>
  <c r="T146" s="1"/>
  <c r="T185" s="1"/>
  <c r="T100"/>
  <c r="T99"/>
  <c r="T89"/>
  <c r="AA80"/>
  <c r="G194"/>
  <c r="H174"/>
  <c r="Z8" i="28"/>
  <c r="AA81" i="26"/>
  <c r="U107"/>
  <c r="U120"/>
  <c r="U101"/>
  <c r="U103"/>
  <c r="U123"/>
  <c r="U104"/>
  <c r="U106"/>
  <c r="U98"/>
  <c r="U135" s="1"/>
  <c r="U110"/>
  <c r="U116"/>
  <c r="U105"/>
  <c r="U122"/>
  <c r="U100"/>
  <c r="U124"/>
  <c r="U114"/>
  <c r="U126"/>
  <c r="AA7" i="28"/>
  <c r="U102" i="26"/>
  <c r="U112"/>
  <c r="U115"/>
  <c r="U99"/>
  <c r="U118"/>
  <c r="U125"/>
  <c r="U113"/>
  <c r="U119"/>
  <c r="U121"/>
  <c r="U158" s="1"/>
  <c r="U117"/>
  <c r="U108"/>
  <c r="U109"/>
  <c r="U111"/>
  <c r="U89"/>
  <c r="W143" l="1"/>
  <c r="X155"/>
  <c r="T157"/>
  <c r="W158"/>
  <c r="T153"/>
  <c r="U154"/>
  <c r="X145"/>
  <c r="V139"/>
  <c r="X162"/>
  <c r="V137"/>
  <c r="Y162"/>
  <c r="U151"/>
  <c r="T147"/>
  <c r="T186" s="1"/>
  <c r="T154"/>
  <c r="T149"/>
  <c r="T188" s="1"/>
  <c r="W149"/>
  <c r="W160"/>
  <c r="W151"/>
  <c r="W155"/>
  <c r="X148"/>
  <c r="X151"/>
  <c r="X156"/>
  <c r="X136"/>
  <c r="V158"/>
  <c r="V151"/>
  <c r="Y152"/>
  <c r="Y157"/>
  <c r="T138"/>
  <c r="T177" s="1"/>
  <c r="U148"/>
  <c r="U161"/>
  <c r="U162"/>
  <c r="U142"/>
  <c r="U138"/>
  <c r="T158"/>
  <c r="W141"/>
  <c r="W145"/>
  <c r="V163"/>
  <c r="Y163"/>
  <c r="Y138"/>
  <c r="W139"/>
  <c r="X139"/>
  <c r="V145"/>
  <c r="X147"/>
  <c r="U146"/>
  <c r="U185" s="1"/>
  <c r="U136"/>
  <c r="U160"/>
  <c r="T142"/>
  <c r="T181" s="1"/>
  <c r="T161"/>
  <c r="W163"/>
  <c r="V161"/>
  <c r="Y142"/>
  <c r="U155"/>
  <c r="U139"/>
  <c r="U153"/>
  <c r="U141"/>
  <c r="T152"/>
  <c r="T191" s="1"/>
  <c r="T144"/>
  <c r="T183" s="1"/>
  <c r="W137"/>
  <c r="X143"/>
  <c r="X161"/>
  <c r="V155"/>
  <c r="V149"/>
  <c r="V138"/>
  <c r="V153"/>
  <c r="AA89"/>
  <c r="C10"/>
  <c r="K69"/>
  <c r="J74"/>
  <c r="Y140"/>
  <c r="Y139"/>
  <c r="U149"/>
  <c r="U143"/>
  <c r="T139"/>
  <c r="T178" s="1"/>
  <c r="W161"/>
  <c r="X157"/>
  <c r="X152"/>
  <c r="V140"/>
  <c r="V159"/>
  <c r="Y153"/>
  <c r="Y136"/>
  <c r="U145"/>
  <c r="U150"/>
  <c r="U152"/>
  <c r="U163"/>
  <c r="U192" s="1"/>
  <c r="U159"/>
  <c r="U140"/>
  <c r="B89"/>
  <c r="T151"/>
  <c r="T190" s="1"/>
  <c r="T143"/>
  <c r="T182" s="1"/>
  <c r="T148"/>
  <c r="T187" s="1"/>
  <c r="T145"/>
  <c r="T184" s="1"/>
  <c r="T141"/>
  <c r="T180" s="1"/>
  <c r="T160"/>
  <c r="W147"/>
  <c r="W150"/>
  <c r="W154"/>
  <c r="W136"/>
  <c r="W148"/>
  <c r="W162"/>
  <c r="X141"/>
  <c r="X146"/>
  <c r="X154"/>
  <c r="X142"/>
  <c r="X160"/>
  <c r="V160"/>
  <c r="V147"/>
  <c r="V154"/>
  <c r="V152"/>
  <c r="V150"/>
  <c r="V156"/>
  <c r="V148"/>
  <c r="V157"/>
  <c r="Y141"/>
  <c r="Y146"/>
  <c r="Y155"/>
  <c r="Y156"/>
  <c r="Y160"/>
  <c r="Y159"/>
  <c r="Y149"/>
  <c r="Y148"/>
  <c r="U156"/>
  <c r="U137"/>
  <c r="U147"/>
  <c r="U144"/>
  <c r="T137"/>
  <c r="T176" s="1"/>
  <c r="T156"/>
  <c r="T162"/>
  <c r="W152"/>
  <c r="W146"/>
  <c r="W140"/>
  <c r="W138"/>
  <c r="W144"/>
  <c r="W142"/>
  <c r="X153"/>
  <c r="X138"/>
  <c r="X140"/>
  <c r="X158"/>
  <c r="X159"/>
  <c r="V143"/>
  <c r="V141"/>
  <c r="V162"/>
  <c r="V144"/>
  <c r="Y137"/>
  <c r="Y144"/>
  <c r="I174"/>
  <c r="H194"/>
  <c r="Y151"/>
  <c r="Y150"/>
  <c r="U157"/>
  <c r="T136"/>
  <c r="T175" s="1"/>
  <c r="T155"/>
  <c r="T140"/>
  <c r="T179" s="1"/>
  <c r="T150"/>
  <c r="T189" s="1"/>
  <c r="T159"/>
  <c r="W153"/>
  <c r="W156"/>
  <c r="W157"/>
  <c r="X149"/>
  <c r="X163"/>
  <c r="X144"/>
  <c r="V136"/>
  <c r="V146"/>
  <c r="Y158"/>
  <c r="Y154"/>
  <c r="Y143"/>
  <c r="Y161"/>
  <c r="Y147"/>
  <c r="V192" l="1"/>
  <c r="W192" s="1"/>
  <c r="X192" s="1"/>
  <c r="U188"/>
  <c r="V188" s="1"/>
  <c r="W188" s="1"/>
  <c r="X188" s="1"/>
  <c r="U186"/>
  <c r="V186" s="1"/>
  <c r="W186" s="1"/>
  <c r="X186" s="1"/>
  <c r="U184"/>
  <c r="V184" s="1"/>
  <c r="W184" s="1"/>
  <c r="X184" s="1"/>
  <c r="U190"/>
  <c r="V190" s="1"/>
  <c r="W190" s="1"/>
  <c r="X190" s="1"/>
  <c r="U180"/>
  <c r="V180" s="1"/>
  <c r="W180" s="1"/>
  <c r="X180" s="1"/>
  <c r="U189"/>
  <c r="V189" s="1"/>
  <c r="W189" s="1"/>
  <c r="X189" s="1"/>
  <c r="U191"/>
  <c r="V191" s="1"/>
  <c r="W191" s="1"/>
  <c r="X191" s="1"/>
  <c r="U175"/>
  <c r="V175" s="1"/>
  <c r="W175" s="1"/>
  <c r="X175" s="1"/>
  <c r="U187"/>
  <c r="V187" s="1"/>
  <c r="W187" s="1"/>
  <c r="X187" s="1"/>
  <c r="U177"/>
  <c r="V177" s="1"/>
  <c r="W177" s="1"/>
  <c r="X177" s="1"/>
  <c r="U182"/>
  <c r="V182" s="1"/>
  <c r="W182" s="1"/>
  <c r="X182" s="1"/>
  <c r="U181"/>
  <c r="V181" s="1"/>
  <c r="W181" s="1"/>
  <c r="X181" s="1"/>
  <c r="U176"/>
  <c r="V176" s="1"/>
  <c r="W176" s="1"/>
  <c r="X176" s="1"/>
  <c r="V165"/>
  <c r="U183"/>
  <c r="V183" s="1"/>
  <c r="W183" s="1"/>
  <c r="X183" s="1"/>
  <c r="X165"/>
  <c r="U178"/>
  <c r="V178" s="1"/>
  <c r="W178" s="1"/>
  <c r="X178" s="1"/>
  <c r="W165"/>
  <c r="U165"/>
  <c r="I194"/>
  <c r="J174"/>
  <c r="L69"/>
  <c r="K74"/>
  <c r="V185"/>
  <c r="W185" s="1"/>
  <c r="X185" s="1"/>
  <c r="Y166"/>
  <c r="U179"/>
  <c r="V179" s="1"/>
  <c r="W179" s="1"/>
  <c r="X179" s="1"/>
  <c r="T165"/>
  <c r="T166" s="1"/>
  <c r="U166" l="1"/>
  <c r="V166" s="1"/>
  <c r="W166" s="1"/>
  <c r="X166" s="1"/>
  <c r="K174"/>
  <c r="J194"/>
  <c r="L74"/>
  <c r="M69"/>
  <c r="L174" l="1"/>
  <c r="K194"/>
  <c r="M74"/>
  <c r="N69"/>
  <c r="M174" l="1"/>
  <c r="L194"/>
  <c r="O69"/>
  <c r="N74"/>
  <c r="N174" l="1"/>
  <c r="M194"/>
  <c r="P69"/>
  <c r="O74"/>
  <c r="O174" l="1"/>
  <c r="N194"/>
  <c r="Q69"/>
  <c r="P74"/>
  <c r="P174" l="1"/>
  <c r="O194"/>
  <c r="R69"/>
  <c r="Q74"/>
  <c r="P194" l="1"/>
  <c r="Q174"/>
  <c r="R74"/>
  <c r="S69"/>
  <c r="Q194" l="1"/>
  <c r="R174"/>
  <c r="T69"/>
  <c r="S74"/>
  <c r="S174" l="1"/>
  <c r="R194"/>
  <c r="T74"/>
  <c r="U69"/>
  <c r="S194" l="1"/>
  <c r="T174"/>
  <c r="V69"/>
  <c r="U74"/>
  <c r="T194" l="1"/>
  <c r="U174"/>
  <c r="V74"/>
  <c r="W69"/>
  <c r="V174" l="1"/>
  <c r="U194"/>
  <c r="X69"/>
  <c r="X74" s="1"/>
  <c r="W74"/>
  <c r="W174" l="1"/>
  <c r="V194"/>
  <c r="W194" l="1"/>
  <c r="X174"/>
  <c r="X194" s="1"/>
</calcChain>
</file>

<file path=xl/comments1.xml><?xml version="1.0" encoding="utf-8"?>
<comments xmlns="http://schemas.openxmlformats.org/spreadsheetml/2006/main">
  <authors>
    <author>Tina Jayaweera</author>
  </authors>
  <commentList>
    <comment ref="B22" authorId="0">
      <text>
        <r>
          <rPr>
            <b/>
            <sz val="9"/>
            <color indexed="81"/>
            <rFont val="Tahoma"/>
            <family val="2"/>
          </rPr>
          <t>Tina Jayaweera:</t>
        </r>
        <r>
          <rPr>
            <sz val="9"/>
            <color indexed="81"/>
            <rFont val="Tahoma"/>
            <family val="2"/>
          </rPr>
          <t xml:space="preserve">
Captured in HZ allocation for savings</t>
        </r>
      </text>
    </comment>
  </commentList>
</comments>
</file>

<file path=xl/comments2.xml><?xml version="1.0" encoding="utf-8"?>
<comments xmlns="http://schemas.openxmlformats.org/spreadsheetml/2006/main">
  <authors>
    <author>Tina Jayaweera</author>
  </authors>
  <commentList>
    <comment ref="B42" authorId="0">
      <text>
        <r>
          <rPr>
            <b/>
            <sz val="9"/>
            <color indexed="81"/>
            <rFont val="Tahoma"/>
            <family val="2"/>
          </rPr>
          <t>Tina Jayaweera:</t>
        </r>
        <r>
          <rPr>
            <sz val="9"/>
            <color indexed="81"/>
            <rFont val="Tahoma"/>
            <family val="2"/>
          </rPr>
          <t xml:space="preserve">
Captured in HZ allocation for savings</t>
        </r>
      </text>
    </comment>
    <comment ref="B50" authorId="0">
      <text>
        <r>
          <rPr>
            <b/>
            <sz val="9"/>
            <color indexed="81"/>
            <rFont val="Tahoma"/>
            <family val="2"/>
          </rPr>
          <t>Tina Jayaweera:</t>
        </r>
        <r>
          <rPr>
            <sz val="9"/>
            <color indexed="81"/>
            <rFont val="Tahoma"/>
            <family val="2"/>
          </rPr>
          <t xml:space="preserve">
Captured in HZ allocation for savings</t>
        </r>
      </text>
    </comment>
  </commentList>
</comments>
</file>

<file path=xl/comments3.xml><?xml version="1.0" encoding="utf-8"?>
<comments xmlns="http://schemas.openxmlformats.org/spreadsheetml/2006/main">
  <authors>
    <author xml:space="preserve"> </author>
    <author>Tina Jayaweera</author>
  </authors>
  <commentList>
    <comment ref="I6"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BH42"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42"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42"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42"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H55"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55"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55"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55"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comments4.xml><?xml version="1.0" encoding="utf-8"?>
<comments xmlns="http://schemas.openxmlformats.org/spreadsheetml/2006/main">
  <authors>
    <author xml:space="preserve"> </author>
  </authors>
  <commentList>
    <comment ref="J4"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P4"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B5"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C5"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D5"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E5" authorId="0">
      <text>
        <r>
          <rPr>
            <b/>
            <sz val="8"/>
            <color indexed="81"/>
            <rFont val="Tahoma"/>
            <family val="2"/>
          </rPr>
          <t xml:space="preserve"> :ProCost</t>
        </r>
        <r>
          <rPr>
            <sz val="8"/>
            <color indexed="81"/>
            <rFont val="Tahoma"/>
            <family val="2"/>
          </rPr>
          <t xml:space="preserve">
Physical life of the measure in years.  Must be &gt;=1.</t>
        </r>
      </text>
    </comment>
    <comment ref="F5"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G5"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H5"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I5"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J5"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K5"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L5"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M5"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N5"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O5"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P5" authorId="0">
      <text>
        <r>
          <rPr>
            <b/>
            <sz val="8"/>
            <color indexed="81"/>
            <rFont val="Tahoma"/>
            <family val="2"/>
          </rPr>
          <t xml:space="preserve"> :</t>
        </r>
        <r>
          <rPr>
            <sz val="8"/>
            <color indexed="81"/>
            <rFont val="Tahoma"/>
            <family val="2"/>
          </rPr>
          <t xml:space="preserve">
Annual gas savings, or increases, in therms.</t>
        </r>
      </text>
    </comment>
    <comment ref="Q5"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J25"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P25"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B26"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C26"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D26"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E26" authorId="0">
      <text>
        <r>
          <rPr>
            <b/>
            <sz val="8"/>
            <color indexed="81"/>
            <rFont val="Tahoma"/>
            <family val="2"/>
          </rPr>
          <t xml:space="preserve"> :ProCost</t>
        </r>
        <r>
          <rPr>
            <sz val="8"/>
            <color indexed="81"/>
            <rFont val="Tahoma"/>
            <family val="2"/>
          </rPr>
          <t xml:space="preserve">
Physical life of the measure in years.  Must be &gt;=1.</t>
        </r>
      </text>
    </comment>
    <comment ref="F26"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G26"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H26"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I26"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J26"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K26"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L26"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M26"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N26"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O26"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P26" authorId="0">
      <text>
        <r>
          <rPr>
            <b/>
            <sz val="8"/>
            <color indexed="81"/>
            <rFont val="Tahoma"/>
            <family val="2"/>
          </rPr>
          <t xml:space="preserve"> :</t>
        </r>
        <r>
          <rPr>
            <sz val="8"/>
            <color indexed="81"/>
            <rFont val="Tahoma"/>
            <family val="2"/>
          </rPr>
          <t xml:space="preserve">
Annual gas savings, or increases, in therms.</t>
        </r>
      </text>
    </comment>
    <comment ref="Q26"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J82"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P82"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B83"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C83"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D83"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E83" authorId="0">
      <text>
        <r>
          <rPr>
            <b/>
            <sz val="8"/>
            <color indexed="81"/>
            <rFont val="Tahoma"/>
            <family val="2"/>
          </rPr>
          <t xml:space="preserve"> :ProCost</t>
        </r>
        <r>
          <rPr>
            <sz val="8"/>
            <color indexed="81"/>
            <rFont val="Tahoma"/>
            <family val="2"/>
          </rPr>
          <t xml:space="preserve">
Physical life of the measure in years.  Must be &gt;=1.</t>
        </r>
      </text>
    </comment>
    <comment ref="F83"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G83"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H83"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I83"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J83"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K83"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L83"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M83"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N83"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O83"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P83" authorId="0">
      <text>
        <r>
          <rPr>
            <b/>
            <sz val="8"/>
            <color indexed="81"/>
            <rFont val="Tahoma"/>
            <family val="2"/>
          </rPr>
          <t xml:space="preserve"> :</t>
        </r>
        <r>
          <rPr>
            <sz val="8"/>
            <color indexed="81"/>
            <rFont val="Tahoma"/>
            <family val="2"/>
          </rPr>
          <t xml:space="preserve">
Annual gas savings, or increases, in therms.</t>
        </r>
      </text>
    </comment>
    <comment ref="Q83"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List>
</comments>
</file>

<file path=xl/comments5.xml><?xml version="1.0" encoding="utf-8"?>
<comments xmlns="http://schemas.openxmlformats.org/spreadsheetml/2006/main">
  <authors>
    <author xml:space="preserve"> </author>
  </authors>
  <commentList>
    <comment ref="J5"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P5"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B6"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C6"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D6"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E6" authorId="0">
      <text>
        <r>
          <rPr>
            <b/>
            <sz val="8"/>
            <color indexed="81"/>
            <rFont val="Tahoma"/>
            <family val="2"/>
          </rPr>
          <t xml:space="preserve"> :ProCost</t>
        </r>
        <r>
          <rPr>
            <sz val="8"/>
            <color indexed="81"/>
            <rFont val="Tahoma"/>
            <family val="2"/>
          </rPr>
          <t xml:space="preserve">
Physical life of the measure in years.  Must be &gt;=1.</t>
        </r>
      </text>
    </comment>
    <comment ref="F6"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G6"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H6"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I6"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J6"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K6"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L6"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M6"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N6"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O6"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P6" authorId="0">
      <text>
        <r>
          <rPr>
            <b/>
            <sz val="8"/>
            <color indexed="81"/>
            <rFont val="Tahoma"/>
            <family val="2"/>
          </rPr>
          <t xml:space="preserve"> :</t>
        </r>
        <r>
          <rPr>
            <sz val="8"/>
            <color indexed="81"/>
            <rFont val="Tahoma"/>
            <family val="2"/>
          </rPr>
          <t xml:space="preserve">
Annual gas savings, or increases, in therms.</t>
        </r>
      </text>
    </comment>
    <comment ref="Q6"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J23"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P23"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B24"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C24"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D24"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E24" authorId="0">
      <text>
        <r>
          <rPr>
            <b/>
            <sz val="8"/>
            <color indexed="81"/>
            <rFont val="Tahoma"/>
            <family val="2"/>
          </rPr>
          <t xml:space="preserve"> :ProCost</t>
        </r>
        <r>
          <rPr>
            <sz val="8"/>
            <color indexed="81"/>
            <rFont val="Tahoma"/>
            <family val="2"/>
          </rPr>
          <t xml:space="preserve">
Physical life of the measure in years.  Must be &gt;=1.</t>
        </r>
      </text>
    </comment>
    <comment ref="F24"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G24"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H24"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I24"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J24"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K24"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L24"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M24"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N24"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O24"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P24" authorId="0">
      <text>
        <r>
          <rPr>
            <b/>
            <sz val="8"/>
            <color indexed="81"/>
            <rFont val="Tahoma"/>
            <family val="2"/>
          </rPr>
          <t xml:space="preserve"> :</t>
        </r>
        <r>
          <rPr>
            <sz val="8"/>
            <color indexed="81"/>
            <rFont val="Tahoma"/>
            <family val="2"/>
          </rPr>
          <t xml:space="preserve">
Annual gas savings, or increases, in therms.</t>
        </r>
      </text>
    </comment>
    <comment ref="Q24"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List>
</comments>
</file>

<file path=xl/comments6.xml><?xml version="1.0" encoding="utf-8"?>
<comments xmlns="http://schemas.openxmlformats.org/spreadsheetml/2006/main">
  <authors>
    <author xml:space="preserve"> </author>
    <author>Hadley</author>
  </authors>
  <commentList>
    <comment ref="I6"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BH161"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161"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161"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161"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sharedStrings.xml><?xml version="1.0" encoding="utf-8"?>
<sst xmlns="http://schemas.openxmlformats.org/spreadsheetml/2006/main" count="1707" uniqueCount="594">
  <si>
    <t>Data Set Name</t>
  </si>
  <si>
    <t>Measure Index Name</t>
  </si>
  <si>
    <t>Costs must be denominated in the same year as 'Input Cost Reference Year' =</t>
  </si>
  <si>
    <t>Input Data</t>
  </si>
  <si>
    <t>Periodic Replacement Costs and Savings and Replacement Period</t>
  </si>
  <si>
    <t>Gas Inputs</t>
  </si>
  <si>
    <t>Category Name</t>
  </si>
  <si>
    <t>Measure Name</t>
  </si>
  <si>
    <t>Savings (kwh/yr)</t>
  </si>
  <si>
    <t>Life (yrs)</t>
  </si>
  <si>
    <t>Capital Cost</t>
  </si>
  <si>
    <t>Annual O&amp;M</t>
  </si>
  <si>
    <t>Shape Pointer</t>
  </si>
  <si>
    <t>Non-E Val ($/yr)</t>
  </si>
  <si>
    <t>Cost 1 ($)</t>
  </si>
  <si>
    <t xml:space="preserve">Period 1 </t>
  </si>
  <si>
    <t>Cost 2 ($)</t>
  </si>
  <si>
    <t>Period 2</t>
  </si>
  <si>
    <t>Cost 3 ($)</t>
  </si>
  <si>
    <t>Period 3</t>
  </si>
  <si>
    <t>Savings (therms/yr)</t>
  </si>
  <si>
    <t>Category</t>
  </si>
  <si>
    <t>Measure</t>
  </si>
  <si>
    <t>TRC B/C Ratio</t>
  </si>
  <si>
    <t>TRC Net Levelized Cost (Net of All Benefits) in mills/kWh</t>
  </si>
  <si>
    <t>First Cost</t>
  </si>
  <si>
    <t>Admin Cost</t>
  </si>
  <si>
    <t>First Year Program Cost</t>
  </si>
  <si>
    <t>PV Cost</t>
  </si>
  <si>
    <t>PV Benefits</t>
  </si>
  <si>
    <t>Unit Program Cost: First Year Program Cost in $/average annual kW saved</t>
  </si>
  <si>
    <t>Utility System Net Levelized Cost (Net of T&amp;D Capacity Benefits, Act Credit &amp; Risk-Mitigation) in mills/kWh</t>
  </si>
  <si>
    <t>Net Electric &amp; Gas System CO2 Avoided (Lifetime Tons)</t>
  </si>
  <si>
    <t>Jan</t>
  </si>
  <si>
    <t>Feb</t>
  </si>
  <si>
    <t>Mar</t>
  </si>
  <si>
    <t>Apr</t>
  </si>
  <si>
    <t>May</t>
  </si>
  <si>
    <t>Jun</t>
  </si>
  <si>
    <t>Jul</t>
  </si>
  <si>
    <t>Aug</t>
  </si>
  <si>
    <t>Sep</t>
  </si>
  <si>
    <t>Oct</t>
  </si>
  <si>
    <t>Nov</t>
  </si>
  <si>
    <t>Dec</t>
  </si>
  <si>
    <t>Shaped Savings Results; By Category and sorted by TRC BC ratio</t>
  </si>
  <si>
    <t>Busbar Savings</t>
  </si>
  <si>
    <t>Vintage</t>
  </si>
  <si>
    <t>Single Family</t>
  </si>
  <si>
    <t>Multifamily - Low Rise</t>
  </si>
  <si>
    <t>Multifamily - High Rise</t>
  </si>
  <si>
    <t>Manufactured</t>
  </si>
  <si>
    <t>Methodology</t>
  </si>
  <si>
    <t>Measure Bundle</t>
  </si>
  <si>
    <t>Report Year</t>
  </si>
  <si>
    <t>REG_TOTAL_STOCK_# HOMES</t>
  </si>
  <si>
    <t>Total Regional Stock</t>
  </si>
  <si>
    <t>Applicability</t>
  </si>
  <si>
    <t>MAX</t>
  </si>
  <si>
    <t>Achievability =&gt;</t>
  </si>
  <si>
    <t>SUPPLY CURVE SAVINGS BY BUNDLE</t>
  </si>
  <si>
    <t>kWh per home</t>
  </si>
  <si>
    <t>lvlcost</t>
  </si>
  <si>
    <t>segment</t>
  </si>
  <si>
    <t>measure</t>
  </si>
  <si>
    <t>RECOMBINE MEASURE BUNDLES INTO SUPPLY CURVE CUMULATIVE</t>
  </si>
  <si>
    <t>Block 1: &lt;= 0 mills/kWh</t>
  </si>
  <si>
    <t>&gt;=-9999</t>
  </si>
  <si>
    <t>&lt;=0</t>
  </si>
  <si>
    <t>Block 2: &lt;= 10 mills/kWh</t>
  </si>
  <si>
    <t>&gt;0</t>
  </si>
  <si>
    <t>&lt;=10</t>
  </si>
  <si>
    <t>Block 3: 10-20 mills/kWh</t>
  </si>
  <si>
    <t>&gt;10</t>
  </si>
  <si>
    <t>&lt;=20</t>
  </si>
  <si>
    <t>Block 4: 20-30 mills/kWh</t>
  </si>
  <si>
    <t>&gt;20</t>
  </si>
  <si>
    <t>&lt;=30</t>
  </si>
  <si>
    <t>Block 5: 30-40 mills/kWh</t>
  </si>
  <si>
    <t>&gt;30</t>
  </si>
  <si>
    <t>&lt;=40</t>
  </si>
  <si>
    <t>Block 6: 40-50 mills/kWh</t>
  </si>
  <si>
    <t>&gt;40</t>
  </si>
  <si>
    <t>&lt;=50</t>
  </si>
  <si>
    <t>Block 7: 50-60 mills/kWh</t>
  </si>
  <si>
    <t>&gt;50</t>
  </si>
  <si>
    <t>&lt;=60</t>
  </si>
  <si>
    <t>Block 8: 60-70 mills/kWh</t>
  </si>
  <si>
    <t>&gt;60</t>
  </si>
  <si>
    <t>&lt;=70</t>
  </si>
  <si>
    <t>Block 9: 70-80 mills/kWh</t>
  </si>
  <si>
    <t>&gt;70</t>
  </si>
  <si>
    <t>&lt;=80</t>
  </si>
  <si>
    <t>Block 10: 80-90 mills/kWh</t>
  </si>
  <si>
    <t>&gt;80</t>
  </si>
  <si>
    <t>&lt;=90</t>
  </si>
  <si>
    <t>Block 11: 90-100 mills/kWh</t>
  </si>
  <si>
    <t>&gt;90</t>
  </si>
  <si>
    <t>&lt;=100</t>
  </si>
  <si>
    <t>Block 12: 100-110 mills/kWh</t>
  </si>
  <si>
    <t>&gt;100</t>
  </si>
  <si>
    <t>&lt;=110</t>
  </si>
  <si>
    <t>Block 13: 110-120 mills/kWh</t>
  </si>
  <si>
    <t>&gt;110</t>
  </si>
  <si>
    <t>&lt;=120</t>
  </si>
  <si>
    <t>Block 14: 120-130 mills/kWh</t>
  </si>
  <si>
    <t>&gt;120</t>
  </si>
  <si>
    <t>&lt;=130</t>
  </si>
  <si>
    <t>Block 15: 130-140 mills/kWh</t>
  </si>
  <si>
    <t>&gt;130</t>
  </si>
  <si>
    <t>&lt;=140</t>
  </si>
  <si>
    <t>Block 16: 140-150 mills/kWh</t>
  </si>
  <si>
    <t>&gt;140</t>
  </si>
  <si>
    <t>&lt;=150</t>
  </si>
  <si>
    <t>Block 17: 150-160 mills/kWh</t>
  </si>
  <si>
    <t>&gt;150</t>
  </si>
  <si>
    <t>&lt;=160</t>
  </si>
  <si>
    <t>Block 18: 160-170 mills/kWh</t>
  </si>
  <si>
    <t>&gt;160</t>
  </si>
  <si>
    <t>&lt;=170</t>
  </si>
  <si>
    <t>Block 19: 170-180 mills/kWh</t>
  </si>
  <si>
    <t>&gt;170</t>
  </si>
  <si>
    <t>&lt;=180</t>
  </si>
  <si>
    <t>Block 20: 180-190 mills/kWh</t>
  </si>
  <si>
    <t>&gt;180</t>
  </si>
  <si>
    <t>&lt;=190</t>
  </si>
  <si>
    <t>Block 21: 190-200 mills/kWh</t>
  </si>
  <si>
    <t>&gt;190</t>
  </si>
  <si>
    <t>&lt;=200</t>
  </si>
  <si>
    <t>Block 22: &gt; 200 mills/kWh</t>
  </si>
  <si>
    <t>&gt;200</t>
  </si>
  <si>
    <t>&lt;=9999</t>
  </si>
  <si>
    <t>RECOMBINE MEASURE BUNDLES INTO SUPPLY CURVE INCREMENTAL</t>
  </si>
  <si>
    <t>Total per Year</t>
  </si>
  <si>
    <t>Total Cumulative</t>
  </si>
  <si>
    <t>Measure Life</t>
  </si>
  <si>
    <t>Measure:</t>
  </si>
  <si>
    <t>Item</t>
  </si>
  <si>
    <t>Methods &amp; Sources</t>
  </si>
  <si>
    <t>Note</t>
  </si>
  <si>
    <t>7P Updates</t>
  </si>
  <si>
    <t>Measures Described</t>
  </si>
  <si>
    <t>Energy Savings Calculation Basis</t>
  </si>
  <si>
    <t>Applicable Stock</t>
  </si>
  <si>
    <t>Baseline Saturation</t>
  </si>
  <si>
    <t>Baseline HVAC Loads</t>
  </si>
  <si>
    <t>Permutations</t>
  </si>
  <si>
    <t>Costs</t>
  </si>
  <si>
    <t>Savings Shape</t>
  </si>
  <si>
    <t>Achievable Ramp Rate</t>
  </si>
  <si>
    <t>Retro or LO</t>
  </si>
  <si>
    <t>Early Retrofit Parameters</t>
  </si>
  <si>
    <t>R or L</t>
  </si>
  <si>
    <t>Savings 2
(kWh)</t>
  </si>
  <si>
    <t>Remaining
Life (yrs)</t>
  </si>
  <si>
    <t>Salvage Value ($)</t>
  </si>
  <si>
    <t>aMW</t>
  </si>
  <si>
    <t>Existing</t>
  </si>
  <si>
    <t>ProCost Results</t>
  </si>
  <si>
    <t xml:space="preserve">Version:    </t>
  </si>
  <si>
    <t>ProCost 3.0 - Beta04</t>
  </si>
  <si>
    <t>Run Time:</t>
  </si>
  <si>
    <t>Regurgitation of ProData input parameters which were used for this run</t>
  </si>
  <si>
    <t>Run Parameters</t>
  </si>
  <si>
    <t>Marginal Cost &amp; Conservation Load Shape Parameters</t>
  </si>
  <si>
    <t>Sponsor Parameters</t>
  </si>
  <si>
    <t>Program Parameters</t>
  </si>
  <si>
    <t>Utility System Parameters</t>
  </si>
  <si>
    <t>Run Type</t>
  </si>
  <si>
    <t>Electric</t>
  </si>
  <si>
    <t>Marginal Costs and Savings Shape File</t>
  </si>
  <si>
    <t>6P MidC Final (with carbon)</t>
  </si>
  <si>
    <t>Customer</t>
  </si>
  <si>
    <t>Wholesale Elec</t>
  </si>
  <si>
    <t>Retail Elec</t>
  </si>
  <si>
    <t>Nat Gas</t>
  </si>
  <si>
    <t>Program Life (yrs)</t>
  </si>
  <si>
    <t>Gas</t>
  </si>
  <si>
    <t>Negative B/C Ratios</t>
  </si>
  <si>
    <t>Off</t>
  </si>
  <si>
    <t>Marginal Elec Avoided Cost Input Worksheet</t>
  </si>
  <si>
    <t>7P Mid</t>
  </si>
  <si>
    <t>Conservation Load Shapes</t>
  </si>
  <si>
    <t>Real After-Tax Cost of Capital</t>
  </si>
  <si>
    <t>Program Start Date</t>
  </si>
  <si>
    <t>Bulk System T&amp;D Loss Factor</t>
  </si>
  <si>
    <t>Admin Cost @ Category Level</t>
  </si>
  <si>
    <t>On</t>
  </si>
  <si>
    <t>Elec Savings Shape Input Worksheet</t>
  </si>
  <si>
    <t>GLSShapes</t>
  </si>
  <si>
    <t>6P_Gas_Final</t>
  </si>
  <si>
    <t>Financial Life (years)</t>
  </si>
  <si>
    <t>Present Value Time Zero</t>
  </si>
  <si>
    <t>Bulk System T&amp;D Credit ($/kw-yr)($/dailytherm-yr)</t>
  </si>
  <si>
    <t xml:space="preserve">Repeat Periodic Replacement </t>
  </si>
  <si>
    <t>Marginal Gas Avoided Cost Input Worksheet</t>
  </si>
  <si>
    <t>7P Gas</t>
  </si>
  <si>
    <t>Input Cost Reference Year</t>
  </si>
  <si>
    <t>Bulk System T&amp;D I2R Loss Component (%)</t>
  </si>
  <si>
    <t>N/A</t>
  </si>
  <si>
    <t>Gas Savings Shape Input Worksheet</t>
  </si>
  <si>
    <t xml:space="preserve">Sponsor Share of Initial Capital Cost </t>
  </si>
  <si>
    <t>Real Discount Rate</t>
  </si>
  <si>
    <t>Local System Dist Loss Factor</t>
  </si>
  <si>
    <t>Run Type:</t>
  </si>
  <si>
    <t>Marginal Elec CO2 per kWh Input Worksheet</t>
  </si>
  <si>
    <t>CO2 lbs per kWh .95</t>
  </si>
  <si>
    <t>CO2 lbs per therm</t>
  </si>
  <si>
    <t>Sponsor Share of Annual O&amp;M</t>
  </si>
  <si>
    <t>Capital Real Escalation Rate</t>
  </si>
  <si>
    <t>Local System Dist Credit ($/kw-yr)($/dailytherm-yr)</t>
  </si>
  <si>
    <t>Negative B/C Ratios:</t>
  </si>
  <si>
    <t>False:  (Converts Negative B/C Ratios)</t>
  </si>
  <si>
    <t>Marginal Gas CO2 per therm Input Worksheet</t>
  </si>
  <si>
    <t>Zero Dollars per ton CO2</t>
  </si>
  <si>
    <t>Sponsor Share of Periodic Replacement Cost</t>
  </si>
  <si>
    <t>Admin Cost (as % of Initial Capital Cost)</t>
  </si>
  <si>
    <t>Local System Dist I2R Loss Component (%)</t>
  </si>
  <si>
    <t>Admin Cost / Category Level:</t>
  </si>
  <si>
    <t>True:  Admin Costs added at Category Results</t>
  </si>
  <si>
    <t>Marginal Avoided Cost CO2 Input Worksheet</t>
  </si>
  <si>
    <t>LineLossShapes</t>
  </si>
  <si>
    <t>Sponsor Share of Admin Cost</t>
  </si>
  <si>
    <t>Regional Act Conservation Credit (%)</t>
  </si>
  <si>
    <t>Risk-Mitigation Credit (mills/kWh)(mills/therm) - Retro.</t>
  </si>
  <si>
    <t>Periodic O&amp;M Treatment:</t>
  </si>
  <si>
    <t>True:  (Periodic O&amp;M Repeats over measure life)</t>
  </si>
  <si>
    <t>Line Loss Shape Input Worksheet</t>
  </si>
  <si>
    <t>Last Year of Non-Customer O&amp;M &amp; Period Replacement</t>
  </si>
  <si>
    <t>Report Annual Carbon Saved for Year</t>
  </si>
  <si>
    <t>Risk-Mitigation Credit (mills/kWh)(mills/therm) - Lost Op.</t>
  </si>
  <si>
    <t>Measure Results; Sorted in same order as input</t>
  </si>
  <si>
    <t>Total Results</t>
  </si>
  <si>
    <t>Measure Input Data</t>
  </si>
  <si>
    <t>Savings</t>
  </si>
  <si>
    <t>PV Capital</t>
  </si>
  <si>
    <t>PV Admin</t>
  </si>
  <si>
    <t>PV O&amp;M</t>
  </si>
  <si>
    <t>PV Periodic Repl.</t>
  </si>
  <si>
    <t>Total PV Capital, O&amp;M and Periodic Repl Costs</t>
  </si>
  <si>
    <t>PV Wholesale Electric Utility Costs &amp; Benefits</t>
  </si>
  <si>
    <t>PV Retail Electric Utility Costs &amp; Benefits</t>
  </si>
  <si>
    <t>PV Electric Utility System Costs &amp; Benefits</t>
  </si>
  <si>
    <t>Electric Utility System Economics</t>
  </si>
  <si>
    <t>Sponsor Levelized Cost (mills/kwh)</t>
  </si>
  <si>
    <t>PV Regional Costs &amp; Benefits</t>
  </si>
  <si>
    <t>TRC Economics</t>
  </si>
  <si>
    <t>Physical CO2</t>
  </si>
  <si>
    <t>PV Gas Utility System Costs &amp; Benefits</t>
  </si>
  <si>
    <t>Gas Utility System Economics</t>
  </si>
  <si>
    <t>Site Savings (kWh)</t>
  </si>
  <si>
    <t>Site Savings (therms)</t>
  </si>
  <si>
    <t>Capital Cost ($/unit)</t>
  </si>
  <si>
    <t>Annual O&amp;M Cost ($/unit)</t>
  </si>
  <si>
    <t>PV Per. Repl. Cost ($/unit)</t>
  </si>
  <si>
    <t>Load Shape (electric)</t>
  </si>
  <si>
    <t>Diversified Load Factor (electric)</t>
  </si>
  <si>
    <t>Wholesale Power Coincidence Factor (electric)</t>
  </si>
  <si>
    <t>Wholesale Electric Energy (kWh)</t>
  </si>
  <si>
    <t>Wholesale Electric Demand (kw)</t>
  </si>
  <si>
    <t>Retail Electric Demand (kW)</t>
  </si>
  <si>
    <t>Wholesale Gas Energy (therms/yr)</t>
  </si>
  <si>
    <t>Wholesale Gas Demand (therms/day)</t>
  </si>
  <si>
    <t>Retail Gas Demand (therms/day)</t>
  </si>
  <si>
    <t>Wholesale Electric</t>
  </si>
  <si>
    <t>Retail Electric</t>
  </si>
  <si>
    <t>Natural Gas</t>
  </si>
  <si>
    <t>Total</t>
  </si>
  <si>
    <t>Wholesale Utility System Energy</t>
  </si>
  <si>
    <t>Wholesale Utility System T&amp;D Def. Cap.</t>
  </si>
  <si>
    <t>Wholesale Utility System Act C-E Credit</t>
  </si>
  <si>
    <t>Wholesale Utility System Risk Mitigation Benefit</t>
  </si>
  <si>
    <t>Wholesale Utility System Total System Benefit</t>
  </si>
  <si>
    <t>Wholesale Utility System Total Non-Consumer Cost</t>
  </si>
  <si>
    <t>Wholesale Utility System B/C Ratio</t>
  </si>
  <si>
    <t>Retail Utility System Energy</t>
  </si>
  <si>
    <t>Retail Utility System T&amp;D Def. Cap.</t>
  </si>
  <si>
    <t>Retail Utility System Act C-E Credit</t>
  </si>
  <si>
    <t>Retail Utility System Risk Mitigation Benefit</t>
  </si>
  <si>
    <t>Retail Utility System Total System Benefit</t>
  </si>
  <si>
    <t>Retail Utility System Total Non-Consumer Cost</t>
  </si>
  <si>
    <t>Retail Utility System System B/C Ratio</t>
  </si>
  <si>
    <t>Utility System Energy</t>
  </si>
  <si>
    <t>Utility System T&amp;D Def. Cap.</t>
  </si>
  <si>
    <t>Utility System Act C-E Credit</t>
  </si>
  <si>
    <t>Utility System Total Risk Mitigation Benefit</t>
  </si>
  <si>
    <t>Utility System Total System Benefit</t>
  </si>
  <si>
    <t>Utility System Total Non-Consumer Cost</t>
  </si>
  <si>
    <t>Utility System Net Levelized Cost (Net of Elec T&amp;D Capacity Benefits, Act Credit &amp; Risk-Mitigation Benefit) in mills/kwh</t>
  </si>
  <si>
    <t>Utility System System B/C Ratio</t>
  </si>
  <si>
    <t>Wholesale Electric Levelized Cost</t>
  </si>
  <si>
    <t>Retail Electric Levelized Cost</t>
  </si>
  <si>
    <t>Natural Gas Levelized Cost</t>
  </si>
  <si>
    <t>Customer Levelized Cost</t>
  </si>
  <si>
    <t>Total Levelized Cost</t>
  </si>
  <si>
    <t>PV Regional Electric Energy</t>
  </si>
  <si>
    <t>PV Regional Gas Energy</t>
  </si>
  <si>
    <t>PV Regional Electric T&amp;D Def. Cap.</t>
  </si>
  <si>
    <t>PV Regional Gas T&amp;D Def. Cap.</t>
  </si>
  <si>
    <t>PV Regional Electric System CO2</t>
  </si>
  <si>
    <t>PV Regional Gas System CO2</t>
  </si>
  <si>
    <t>PV Regional Electric System Risk-Mitigation Benefit</t>
  </si>
  <si>
    <t>PV Regional Gas System Risk-Mitigation Benefit</t>
  </si>
  <si>
    <t>PV Regional Non-E Value</t>
  </si>
  <si>
    <t>PV Regional Act Credit</t>
  </si>
  <si>
    <t>PV Regional Capital Cost</t>
  </si>
  <si>
    <t>PV Regional Admin Cost</t>
  </si>
  <si>
    <t>PV Regional Annual O&amp;M Cost</t>
  </si>
  <si>
    <t>PV Regional Periodic Replacement Cost</t>
  </si>
  <si>
    <t>PV Total Regional Benefit</t>
  </si>
  <si>
    <t>PV Total Regional Cost</t>
  </si>
  <si>
    <t>Electric System CO2 Avoided (Lifetime Tons)</t>
  </si>
  <si>
    <t>Gas System CO2 Avoided (Lifetime Tons)</t>
  </si>
  <si>
    <t>Total System CO2 Avoided (Lifetime Tons)</t>
  </si>
  <si>
    <t>Electric System CO2 Avoided (Annual Tons in 2018)</t>
  </si>
  <si>
    <t>Gas System CO2 Avoided (Annual Tons in 2018)</t>
  </si>
  <si>
    <t>Total System CO2 Avoided (Annual Tons in 2018)</t>
  </si>
  <si>
    <t>Gas Site Savings (therms)</t>
  </si>
  <si>
    <t>Load Shape (gas)</t>
  </si>
  <si>
    <t>Diversitfied Load Factor (gas)</t>
  </si>
  <si>
    <t>Wholesale Coincidence Factor (gas)</t>
  </si>
  <si>
    <t>Total Gas Utility System Energy</t>
  </si>
  <si>
    <t>Gas Utility System T&amp;D Def. Cap.</t>
  </si>
  <si>
    <t>Gas Utility System Risk Mitigation Benefit</t>
  </si>
  <si>
    <t>Gas Utility System Total System Benefit</t>
  </si>
  <si>
    <t>Gas Utility System Total Non-Consumer Cost</t>
  </si>
  <si>
    <t>Gas Utility System Net Levelized Cost (Net of Gas T&amp;D Capacity Benefits &amp; Risk-Mitigation Benefits) in cents/therm</t>
  </si>
  <si>
    <t>Gas Utility System System B/C Ratio</t>
  </si>
  <si>
    <t>(na)</t>
  </si>
  <si>
    <t>Category Results; Sorted by TRC Levelized Cost</t>
  </si>
  <si>
    <t>Supply Curve Results; Categories sorted by TRC Net Levelized Cost</t>
  </si>
  <si>
    <t>Totals for Categories with Benefits Exceeding Costs.    Levelized cost is TRC Net Levelized Cost (Net of Benefits)</t>
  </si>
  <si>
    <t>Savings Allocation by Cost Bin and Month for Segments 1 &amp; 2</t>
  </si>
  <si>
    <t>Savings Allocation by Cost Bin and Month for Segments 3 &amp; 4</t>
  </si>
  <si>
    <t>Totals Basis</t>
  </si>
  <si>
    <t>Busbar Electric Savings in kWh</t>
  </si>
  <si>
    <t>Measures with B/C &gt; 1.00</t>
  </si>
  <si>
    <t>Categories with B/C &gt; 1.00</t>
  </si>
  <si>
    <t>Supply Curve Results:  By TRC Net Levelized Cost - Net of Benefits</t>
  </si>
  <si>
    <t>ResSpHtHPZ1</t>
  </si>
  <si>
    <t>ResSpHtHPZ2</t>
  </si>
  <si>
    <t>ResSpHtHPZ3</t>
  </si>
  <si>
    <t>GDP Deflator</t>
  </si>
  <si>
    <t>&gt;210</t>
  </si>
  <si>
    <t>&gt;220</t>
  </si>
  <si>
    <t>&gt;230</t>
  </si>
  <si>
    <t>&gt;240</t>
  </si>
  <si>
    <t>&gt;250</t>
  </si>
  <si>
    <t>&gt;260</t>
  </si>
  <si>
    <t>&gt;270</t>
  </si>
  <si>
    <t>&gt;280</t>
  </si>
  <si>
    <t>&gt;290</t>
  </si>
  <si>
    <t>&gt;300</t>
  </si>
  <si>
    <t>&lt;=210</t>
  </si>
  <si>
    <t>&lt;=220</t>
  </si>
  <si>
    <t>&lt;=230</t>
  </si>
  <si>
    <t>&lt;=240</t>
  </si>
  <si>
    <t>&lt;=250</t>
  </si>
  <si>
    <t>&lt;=260</t>
  </si>
  <si>
    <t>&lt;=270</t>
  </si>
  <si>
    <t>&lt;=280</t>
  </si>
  <si>
    <t>&lt;=290</t>
  </si>
  <si>
    <t>&lt;=300</t>
  </si>
  <si>
    <t>Block 22: 200-210 mills/kWh</t>
  </si>
  <si>
    <t>Block 23: 210-220 mills/kWh</t>
  </si>
  <si>
    <t>Block 24: 220-230 mills/kWh</t>
  </si>
  <si>
    <t>Block 25: 230-240 mills/kWh</t>
  </si>
  <si>
    <t>Block 26: 240-250 mills/kWh</t>
  </si>
  <si>
    <t>Block 27: 250-260 mills/kWh</t>
  </si>
  <si>
    <t>Block 28: 260-270 mills/kWh</t>
  </si>
  <si>
    <t>Block 29: 270-280 mills/kWh</t>
  </si>
  <si>
    <t>Block 30: 280-290 mills/kWh</t>
  </si>
  <si>
    <t>Block 31: 290-300 mills/kWh</t>
  </si>
  <si>
    <t>Block 32: &gt; 300 mills/kWh</t>
  </si>
  <si>
    <t>R-All-HVAC-ASHP-All-All-E</t>
  </si>
  <si>
    <t>Heating Savings</t>
  </si>
  <si>
    <t>Cooling Savings</t>
  </si>
  <si>
    <t>Electric System CO2 Avoided (Annual Tons in 2020)</t>
  </si>
  <si>
    <t>Gas System CO2 Avoided (Annual Tons in 2020)</t>
  </si>
  <si>
    <t>Total System CO2 Avoided (Annual Tons in 2020)</t>
  </si>
  <si>
    <t>Existing Single Family Home HVAC Conversion - Convert FAF w/CAC to Heat Pump - House with "Good Insulation" - Heating Zone 1</t>
  </si>
  <si>
    <t>Existing Single Family Home HVAC Conversion - Convert FAF w/CAC to Heat Pump - House with "Good Insulation" - Heating Zone 2</t>
  </si>
  <si>
    <t>Existing Single Family Home HVAC Conversion - Convert FAF w/CAC to Heat Pump - House with "Good Insulation" - Heating Zone 3</t>
  </si>
  <si>
    <t>Existing Single Family Home HVAC Conversion - Convert FAF w/CAC to Heat Pump - House with "Fair Insulation" - Heating Zone 1</t>
  </si>
  <si>
    <t>Existing Single Family Home HVAC Conversion - Convert FAF w/CAC to Heat Pump - House with "Fair Insulation" - Heating Zone 2</t>
  </si>
  <si>
    <t>Existing Single Family Home HVAC Conversion - Convert FAF w/CAC to Heat Pump - House with "Fair Insulation" - Heating Zone 3</t>
  </si>
  <si>
    <t>Existing Single Family Home HVAC Conversion - Convert FAF w/CAC to Heat Pump - House with "Poor Insulation" - Heating Zone 1</t>
  </si>
  <si>
    <t>Existing Single Family Home HVAC Conversion - Convert FAF w/CAC to Heat Pump - House with "Poor Insulation" - Heating Zone 2</t>
  </si>
  <si>
    <t>Existing Single Family Home HVAC Conversion - Convert FAF w/CAC to Heat Pump - House with "Poor Insulation" - Heating Zone 3</t>
  </si>
  <si>
    <t>Existing Single Family Home HVAC Conversion - Convert FAF w/o CAC to Heat Pump - House with "Good Insulation" - Heating Zone 1 - Cooling Zone 1</t>
  </si>
  <si>
    <t>Existing Single Family Home HVAC Conversion - Convert FAF w/o CAC to Heat Pump - House with "Good Insulation" - Heating Zone 1 - Cooling Zone 2</t>
  </si>
  <si>
    <t>Existing Single Family Home HVAC Conversion - Convert FAF w/o CAC to Heat Pump - House with "Good Insulation" - Heating Zone 1 - Cooling Zone 3</t>
  </si>
  <si>
    <t>Existing Single Family Home HVAC Conversion - Convert FAF w/o CAC to Heat Pump - House with "Good Insulation" - Heating Zone 2 - Cooling Zone 1</t>
  </si>
  <si>
    <t>Existing Single Family Home HVAC Conversion - Convert FAF w/o CAC to Heat Pump - House with "Good Insulation" - Heating Zone 2 - Cooling Zone 2</t>
  </si>
  <si>
    <t>Existing Single Family Home HVAC Conversion - Convert FAF w/o CAC to Heat Pump - House with "Good Insulation" - Heating Zone 2 - Cooling Zone 3</t>
  </si>
  <si>
    <t>Existing Single Family Home HVAC Conversion - Convert FAF w/o CAC to Heat Pump - House with "Good Insulation" - Heating Zone 3 - Cooling Zone 1</t>
  </si>
  <si>
    <t>Existing Single Family Home HVAC Conversion - Convert FAF w/o CAC to Heat Pump - House with "Good Insulation" - Heating Zone 3 - Cooling Zone 2</t>
  </si>
  <si>
    <t>Existing Single Family Home HVAC Conversion - Convert FAF w/o CAC to Heat Pump - House with "Good Insulation" - Heating Zone 3 - Cooling Zone 3</t>
  </si>
  <si>
    <t>Existing Single Family Home HVAC Conversion - Convert FAF w/o CAC to Heat Pump - House with "Fair Insulation" - Heating Zone 1 - Cooling Zone 1</t>
  </si>
  <si>
    <t>Existing Single Family Home HVAC Conversion - Convert FAF w/o CAC to Heat Pump - House with "Fair Insulation" - Heating Zone 1 - Cooling Zone 2</t>
  </si>
  <si>
    <t>Existing Single Family Home HVAC Conversion - Convert FAF w/o CAC to Heat Pump - House with "Fair Insulation" - Heating Zone 1 - Cooling Zone 3</t>
  </si>
  <si>
    <t>Existing Single Family Home HVAC Conversion - Convert FAF w/o CAC to Heat Pump - House with "Fair Insulation" - Heating Zone 2 - Cooling Zone 1</t>
  </si>
  <si>
    <t>Existing Single Family Home HVAC Conversion - Convert FAF w/o CAC to Heat Pump - House with "Fair Insulation" - Heating Zone 2 - Cooling Zone 2</t>
  </si>
  <si>
    <t>Existing Single Family Home HVAC Conversion - Convert FAF w/o CAC to Heat Pump - House with "Fair Insulation" - Heating Zone 2 - Cooling Zone 3</t>
  </si>
  <si>
    <t>Existing Single Family Home HVAC Conversion - Convert FAF w/o CAC to Heat Pump - House with "Fair Insulation" - Heating Zone 3 - Cooling Zone 1</t>
  </si>
  <si>
    <t>Existing Single Family Home HVAC Conversion - Convert FAF w/o CAC to Heat Pump - House with "Fair Insulation" - Heating Zone 3 - Cooling Zone 2</t>
  </si>
  <si>
    <t>Existing Single Family Home HVAC Conversion - Convert FAF w/o CAC to Heat Pump - House with "Fair Insulation" - Heating Zone 3 - Cooling Zone 3</t>
  </si>
  <si>
    <t>Existing Single Family Home HVAC Conversion - Convert FAF w/o CAC to Heat Pump - House with "Poor Insulation" - Heating Zone 1 - Cooling Zone 1</t>
  </si>
  <si>
    <t>Existing Single Family Home HVAC Conversion - Convert FAF w/o CAC to Heat Pump - House with "Poor Insulation" - Heating Zone 1 - Cooling Zone 2</t>
  </si>
  <si>
    <t>Existing Single Family Home HVAC Conversion - Convert FAF w/o CAC to Heat Pump - House with "Poor Insulation" - Heating Zone 1 - Cooling Zone 3</t>
  </si>
  <si>
    <t>Existing Single Family Home HVAC Conversion - Convert FAF w/o CAC to Heat Pump - House with "Poor Insulation" - Heating Zone 2 - Cooling Zone 1</t>
  </si>
  <si>
    <t>Existing Single Family Home HVAC Conversion - Convert FAF w/o CAC to Heat Pump - House with "Poor Insulation" - Heating Zone 2 - Cooling Zone 2</t>
  </si>
  <si>
    <t>Existing Single Family Home HVAC Conversion - Convert FAF w/o CAC to Heat Pump - House with "Poor Insulation" - Heating Zone 2 - Cooling Zone 3</t>
  </si>
  <si>
    <t>Existing Single Family Home HVAC Conversion - Convert FAF w/o CAC to Heat Pump - House with "Poor Insulation" - Heating Zone 3 - Cooling Zone 1</t>
  </si>
  <si>
    <t>Existing Single Family Home HVAC Conversion - Convert FAF w/o CAC to Heat Pump - House with "Poor Insulation" - Heating Zone 3 - Cooling Zone 2</t>
  </si>
  <si>
    <t>Existing Single Family Home HVAC Conversion - Convert FAF w/o CAC to Heat Pump - House with "Poor Insulation" - Heating Zone 3 - Cooling Zone 3</t>
  </si>
  <si>
    <t>Existing Single Family Home HVAC Upgrade - Heat Pump Upgrade to 9.0 HSPF/14 SEER - Heating Zone 1</t>
  </si>
  <si>
    <t>Existing Single Family Home HVAC Upgrade - Heat Pump Upgrade to 9.0 HSPF/14 SEER - Heating Zone 2</t>
  </si>
  <si>
    <t>Existing Single Family Home HVAC Upgrade - Heat Pump Upgrade to 9.0 HSPF/14 SEER - Heating Zone 3</t>
  </si>
  <si>
    <t>Existing Single Family Home HVAC Upgrade - Central Heat Pump Upgrade to Variable Capacity Central Heat Pump - Heating Zone 1 - Cooling Zone 1</t>
  </si>
  <si>
    <t>Existing Single Family Home HVAC Upgrade - Central Heat Pump Upgrade to Variable Capacity Central Heat Pump - Heating Zone 1 - Cooling Zone 2</t>
  </si>
  <si>
    <t>Existing Single Family Home HVAC Upgrade - Central Heat Pump Upgrade to Variable Capacity Central Heat Pump - Heating Zone 1 - Cooling Zone 3</t>
  </si>
  <si>
    <t>Existing Single Family Home HVAC Upgrade - Central Heat Pump Upgrade to Variable Capacity Central Heat Pump - Heating Zone 2 - Cooling Zone 1</t>
  </si>
  <si>
    <t>Existing Single Family Home HVAC Upgrade - Central Heat Pump Upgrade to Variable Capacity Central Heat Pump - Heating Zone 2 - Cooling Zone 2</t>
  </si>
  <si>
    <t>Existing Single Family Home HVAC Upgrade - Central Heat Pump Upgrade to Variable Capacity Central Heat Pump - Heating Zone 2 - Cooling Zone 3</t>
  </si>
  <si>
    <t>Existing Single Family Home HVAC Upgrade - Central Heat Pump Upgrade to Variable Capacity Central Heat Pump - Heating Zone 3 - Cooling Zone 1</t>
  </si>
  <si>
    <t>Existing Single Family Home HVAC Upgrade - Central Heat Pump Upgrade to Variable Capacity Central Heat Pump - Heating Zone 3 - Cooling Zone 2</t>
  </si>
  <si>
    <t>Existing Single Family Home HVAC Upgrade - Central Heat Pump Upgrade to Variable Capacity Central Heat Pump - Heating Zone 3 - Cooling Zone 3</t>
  </si>
  <si>
    <t>Zonal to DHP No Screen HZ1CZ1</t>
  </si>
  <si>
    <t>Zonal to DHP No Screen HZ2CZ1</t>
  </si>
  <si>
    <t>Zonal to DHP No Screen HZ3CZ1</t>
  </si>
  <si>
    <t>Zonal to DHP No Screen HZ1CZ2</t>
  </si>
  <si>
    <t>Zonal to DHP No Screen HZ2CZ2</t>
  </si>
  <si>
    <t>Zonal to DHP No Screen HZ3CZ2</t>
  </si>
  <si>
    <t>Zonal to DHP No Screen HZ1CZ3</t>
  </si>
  <si>
    <t>Zonal to DHP No Screen HZ2CZ3</t>
  </si>
  <si>
    <t>Zonal to DHP No Screen HZ3CZ3</t>
  </si>
  <si>
    <t>Savings Allocation by Category and Month for Segments 1&amp;2</t>
  </si>
  <si>
    <t>Savings Allocation by Category and Month for Segments 3&amp;4</t>
  </si>
  <si>
    <t>Climate Zone Combination</t>
  </si>
  <si>
    <t>All</t>
  </si>
  <si>
    <t>Since we don't have statistically significant distribution of FAF and Zonal heating by CZ2/3 and HZ2/3, use overal # homes distribution</t>
  </si>
  <si>
    <t>Only HZ2&amp;3 and CZ2&amp;3</t>
  </si>
  <si>
    <t>HZ1CZ1</t>
  </si>
  <si>
    <t>HZ1</t>
  </si>
  <si>
    <t>HZ23</t>
  </si>
  <si>
    <t>HZ1CZ23</t>
  </si>
  <si>
    <t>HZ23CZ1</t>
  </si>
  <si>
    <t>HZ23CZ23</t>
  </si>
  <si>
    <t>L</t>
  </si>
  <si>
    <t>FAF</t>
  </si>
  <si>
    <t>\\nas2\Q\SeventhPlan\Conservation Analysis\Global EE Inputs\MC Files\MC_AND_LOADSHAPE_v3.0_24segment-7P-D9 - NewSegValues.xlsx</t>
  </si>
  <si>
    <t>Savings Allocation by Cost Bin and Month for Segments 1</t>
  </si>
  <si>
    <t>Savings Allocation by Cost Bin and Month for Segments 2</t>
  </si>
  <si>
    <t>Savings Allocation by Category and Month for Segments 1</t>
  </si>
  <si>
    <t>Savings Allocation by Category and Month for Segments 2</t>
  </si>
  <si>
    <t>Wholesale KW</t>
  </si>
  <si>
    <t>savingsYear</t>
  </si>
  <si>
    <t>BPA Sector</t>
  </si>
  <si>
    <t>BPA EndUse</t>
  </si>
  <si>
    <t>BPA Category</t>
  </si>
  <si>
    <t>BPA TAP</t>
  </si>
  <si>
    <t>SumOfkWhBusbar</t>
  </si>
  <si>
    <t>SumOfaMWBusbar</t>
  </si>
  <si>
    <t>Residential</t>
  </si>
  <si>
    <t>HVAC</t>
  </si>
  <si>
    <t>HVAC System</t>
  </si>
  <si>
    <t>Air Conditioners</t>
  </si>
  <si>
    <t>Air-Source Heat Pumps w/Duct Sealing</t>
  </si>
  <si>
    <t>Air-Source Heat Pumps w/o Duct Sealing</t>
  </si>
  <si>
    <t>Ductless Heat Pumps</t>
  </si>
  <si>
    <t>w/o CAC</t>
  </si>
  <si>
    <t>w/ CAC</t>
  </si>
  <si>
    <t>Conversion</t>
  </si>
  <si>
    <t>Upgrade (FAF + ASHP saturation)</t>
  </si>
  <si>
    <t>From RBSA</t>
  </si>
  <si>
    <t>SEEM</t>
  </si>
  <si>
    <t>RTF 15 yrs</t>
  </si>
  <si>
    <t>HVAC - electric furnace or ASHP</t>
  </si>
  <si>
    <t>Used 20-yr LO</t>
  </si>
  <si>
    <t>RTF basis from program data</t>
  </si>
  <si>
    <t>new version of SEEM</t>
  </si>
  <si>
    <t>6P did not include 10HSPF</t>
  </si>
  <si>
    <t>Block 2: 0-10 mills/kWh</t>
  </si>
  <si>
    <t>ResSpHtFAFZ1</t>
  </si>
  <si>
    <t>ResSpHtFAFZ2</t>
  </si>
  <si>
    <t>ResSpHtFAFZ3</t>
  </si>
  <si>
    <t>ResCACPNW</t>
  </si>
  <si>
    <t>Heating Savings (kWh)</t>
  </si>
  <si>
    <t>Cooling Savings (kWh)</t>
  </si>
  <si>
    <t>Heat Load Shape</t>
  </si>
  <si>
    <t>Cool Load Shape</t>
  </si>
  <si>
    <t>Non Electric Savings (kWh/yr)</t>
  </si>
  <si>
    <t>Non Electric Savings ($/yr)</t>
  </si>
  <si>
    <t>From: PROPOSED_2_SEEMruns_SingleFamilyExistingHVACandWeatherization_December2014.xlsm</t>
  </si>
  <si>
    <t xml:space="preserve">Cost of CC&amp;S </t>
  </si>
  <si>
    <t xml:space="preserve"> - Standard Information Workbook</t>
  </si>
  <si>
    <t>EUL</t>
  </si>
  <si>
    <t>Climate zone</t>
  </si>
  <si>
    <t>Renaming</t>
  </si>
  <si>
    <t>Collapsing HZ2 &amp; HZ3</t>
  </si>
  <si>
    <t>HZ2</t>
  </si>
  <si>
    <t>HZ3</t>
  </si>
  <si>
    <t>% Ducts in unconditioned space</t>
  </si>
  <si>
    <t>New Homes only.  Also use this to calculate New Homes not addressed due to acheivability, and send that to the NR/Retrofit pool.</t>
  </si>
  <si>
    <t>New</t>
  </si>
  <si>
    <t># homes</t>
  </si>
  <si>
    <t>MWa</t>
  </si>
  <si>
    <t>SC_New</t>
  </si>
  <si>
    <t>CALCULATE # HOMES NOT ADDRESSED BY MEASURE AND ADD TO NR/RETROFIT POOL</t>
  </si>
  <si>
    <t># HOMES RESIDUAL &amp; AVAILABLE TO NR/RETROFIT POOL</t>
  </si>
  <si>
    <t>APPLICABLE NEW STOCK MINUS TREATED</t>
  </si>
  <si>
    <t>Homes</t>
  </si>
  <si>
    <t>Total Residual to NR/Retro Pool</t>
  </si>
  <si>
    <t>='[7P Forecasts D2.xlsx]Res Forecast (Base Case)'!$D$5</t>
  </si>
  <si>
    <t>Break out HZ</t>
  </si>
  <si>
    <t>Controls Commissioning and Sizing</t>
  </si>
  <si>
    <t>Heat Pump Commisioning Controls and Sizing - Heating Zone 1</t>
  </si>
  <si>
    <t>Heat Pump Commisioning Controls and Sizing - Heating Zone 2</t>
  </si>
  <si>
    <t>Heat Pump Commisioning Controls and Sizing - Heating Zone 3</t>
  </si>
  <si>
    <t>Specification Compliance Factor</t>
  </si>
  <si>
    <t>Source: Subcommittee discussion Dec 2, 2014.</t>
  </si>
  <si>
    <t xml:space="preserve"> - Assumption (same as EUL of HP)</t>
  </si>
  <si>
    <t>SF CC&amp;S - Heating Zone 1</t>
  </si>
  <si>
    <t>SF CC&amp;S - Heating Zone 2</t>
  </si>
  <si>
    <t>SF CC&amp;S - Heating Zone 3</t>
  </si>
  <si>
    <t>Add Cost Deflator</t>
  </si>
  <si>
    <t>SF CC&amp;S + HZ23</t>
  </si>
  <si>
    <t>SF CC&amp;S + HZ1</t>
  </si>
  <si>
    <t>Climate</t>
  </si>
  <si>
    <t>Revised Measure Name</t>
  </si>
  <si>
    <t>Heating Zone 1</t>
  </si>
  <si>
    <t>HPCntrls Upgrade - Standard to PTCS - Heating Zone 1</t>
  </si>
  <si>
    <t>Heat Pump PTCS Commissioning, Controls, and Sizing</t>
  </si>
  <si>
    <t>Heating Zone 2</t>
  </si>
  <si>
    <t>HPCntrls Upgrade - Standard to PTCS - Heating Zone 2</t>
  </si>
  <si>
    <t>Heating Zone 3</t>
  </si>
  <si>
    <t>HPCntrls Upgrade - Standard to PTCS - Heating Zone 3</t>
  </si>
  <si>
    <t>Cooling Zone 1</t>
  </si>
  <si>
    <t>HPCntrls Upgrade - Standard to PTCS - Cooling Zone 1</t>
  </si>
  <si>
    <t>Cooling Zone 2</t>
  </si>
  <si>
    <t>HPCntrls Upgrade - Standard to PTCS - Cooling Zone 2</t>
  </si>
  <si>
    <t>Cooling Zone 3</t>
  </si>
  <si>
    <t>HPCntrls Upgrade - Standard to PTCS - Cooling Zone 3</t>
  </si>
  <si>
    <t xml:space="preserve">From </t>
  </si>
  <si>
    <t>MH CC&amp;S + HZ23</t>
  </si>
  <si>
    <t>MH CC&amp;S + HZ1</t>
  </si>
  <si>
    <t>MH CC&amp;S - Heating Zone 1</t>
  </si>
  <si>
    <t>MH CC&amp;S - Heating Zone 2</t>
  </si>
  <si>
    <t>MH CC&amp;S - Heating Zone 3</t>
  </si>
  <si>
    <t xml:space="preserve">Methodology:  For the Natural Replacement case.  Start with 2015 Stock decayed over time for demolition and retirement.  Add the New stock not addressed by the New Building Programs.  Then apply natural turnover rate based on measure life. The rate is the annual fraction of the stock that is replaced in any year.  Also apply the achievable penetration rate by year and the measure applicability factor.  Achievable penetration includes program ramp up.  The applicability factor represents the portion of the available stock that the measure applies to which is 100percent minus the baseline fraction that is doing the measure absent program.  The product is the annual available # of homes.  Number of homes times savings per home for aMW potential available by year for each type.  Turnover Rate, Achievable Penetration Rate and Applicability Factor are looked up from ResMaster.  Savings available for the retrofit measure apply only to the non-NR residual # of homes at the 20th year.  </t>
  </si>
  <si>
    <t>='[7P Forecasts D1.xlsx]Res Forecast (Base Case)'!$D$5</t>
  </si>
  <si>
    <t>NR</t>
  </si>
  <si>
    <t># Homes FOR EXISTING STOCK</t>
  </si>
  <si>
    <t># Homes NOT TREATED FROM NEW STOCK AND THUS AVAILABLE FOR NR POOL FROM SC-NEW</t>
  </si>
  <si>
    <t>ONLY INCLUDE AFTER ONE EUL</t>
  </si>
  <si>
    <t>New Stock into NR/Retro Pool</t>
  </si>
  <si>
    <t>EXISTING STOCK AVAILABLE TO NR/RETROFIT POOL</t>
  </si>
  <si>
    <t>APPLY MEASURE APPLICABILITY, SATURATION TURNOVER RATE FOR MAX ANNUAL # UNITS</t>
  </si>
  <si>
    <t>Saturation</t>
  </si>
  <si>
    <t>Turnover Rate</t>
  </si>
  <si>
    <t>INCREMENTAL ACHIEVABILITY</t>
  </si>
  <si>
    <t>CUMULATIVE ADOPTION</t>
  </si>
  <si>
    <t>Based on RTF estimates</t>
  </si>
  <si>
    <t>PROPOSED_2_SEEMruns_SingleFamilyExistingHVACandWeatherization_December2014.xlsm; ResMHPTCSCommissioningControlsSizing_v2_5.xls</t>
  </si>
  <si>
    <t>New for SF, based on SEEM and calibration</t>
  </si>
  <si>
    <t>Homes with FAF or ASHP</t>
  </si>
  <si>
    <t>Need same ramp rate as ASHP upgrade, since activity should occur simultaneously</t>
  </si>
  <si>
    <t>LO6Slow</t>
  </si>
  <si>
    <t>by heating zone</t>
  </si>
  <si>
    <t>No known data</t>
  </si>
  <si>
    <t>bundled with ASHP upgrade in 6P</t>
  </si>
  <si>
    <t>Ramp Rate</t>
  </si>
  <si>
    <t>Resource Type</t>
  </si>
  <si>
    <t>Measure Category</t>
  </si>
  <si>
    <t>Sector</t>
  </si>
  <si>
    <t>End Use</t>
  </si>
  <si>
    <t>kWh per unit</t>
  </si>
  <si>
    <t>kW per unit</t>
  </si>
  <si>
    <t>TRC Net Levelized Cost (Net of All Benefits)</t>
  </si>
  <si>
    <t>End Use:</t>
  </si>
  <si>
    <t>ManufacturedHomesWxSEEMWorkbookRuns12111</t>
  </si>
  <si>
    <t>Mohit's approach presented to RTF in Dec 2014</t>
  </si>
  <si>
    <t>NEB savings (kWh)</t>
  </si>
  <si>
    <t>NEB Savings ($/yr)</t>
  </si>
  <si>
    <t>ManufacturedHomesSEEMASHPConvUpgrade_V2</t>
  </si>
  <si>
    <t>redone in:</t>
  </si>
  <si>
    <t>Single-family report</t>
  </si>
  <si>
    <t>Installation of a heat pump using CC&amp;S practices</t>
  </si>
  <si>
    <t>Single-family homes</t>
  </si>
  <si>
    <t>Manufactured Homes</t>
  </si>
  <si>
    <t>This measure overlaps with WIFI tstat and applicability is shared (80% for CCS, 20% for WIFI)</t>
  </si>
  <si>
    <t>Friday, 6 March , 2015 at 1:54 PM</t>
  </si>
  <si>
    <t>Total Max Potential (aMW)</t>
  </si>
</sst>
</file>

<file path=xl/styles.xml><?xml version="1.0" encoding="utf-8"?>
<styleSheet xmlns="http://schemas.openxmlformats.org/spreadsheetml/2006/main">
  <numFmts count="16">
    <numFmt numFmtId="5" formatCode="&quot;$&quot;#,##0_);\(&quot;$&quot;#,##0\)"/>
    <numFmt numFmtId="41" formatCode="_(* #,##0_);_(* \(#,##0\);_(* &quot;-&quot;_);_(@_)"/>
    <numFmt numFmtId="44" formatCode="_(&quot;$&quot;* #,##0.00_);_(&quot;$&quot;* \(#,##0.00\);_(&quot;$&quot;* &quot;-&quot;??_);_(@_)"/>
    <numFmt numFmtId="43" formatCode="_(* #,##0.00_);_(* \(#,##0.00\);_(* &quot;-&quot;??_);_(@_)"/>
    <numFmt numFmtId="164" formatCode="0.0"/>
    <numFmt numFmtId="165" formatCode="0.00000000000000"/>
    <numFmt numFmtId="166" formatCode="0.000000"/>
    <numFmt numFmtId="167" formatCode="0.0000"/>
    <numFmt numFmtId="168" formatCode="m/d/\ h:mm"/>
    <numFmt numFmtId="169" formatCode="mmm\-yyyy"/>
    <numFmt numFmtId="170" formatCode="0.0;[Red]\-0.0"/>
    <numFmt numFmtId="171" formatCode="\ "/>
    <numFmt numFmtId="172" formatCode="0.0%"/>
    <numFmt numFmtId="173" formatCode="0.000"/>
    <numFmt numFmtId="174" formatCode="_(* #,##0_);_(* \(#,##0\);_(* &quot;-&quot;??_);_(@_)"/>
    <numFmt numFmtId="175" formatCode="_(* #,##0.00_);_(* \(#,##0.00\);_(* &quot;-&quot;?_);_(@_)"/>
  </numFmts>
  <fonts count="68">
    <font>
      <sz val="10"/>
      <name val="Arial"/>
      <family val="2"/>
    </font>
    <font>
      <sz val="10"/>
      <color theme="1"/>
      <name val="Arial"/>
      <family val="2"/>
    </font>
    <font>
      <sz val="10"/>
      <color theme="1"/>
      <name val="Arial"/>
      <family val="2"/>
    </font>
    <font>
      <sz val="10"/>
      <color theme="1"/>
      <name val="Arial"/>
      <family val="2"/>
    </font>
    <font>
      <sz val="12"/>
      <name val="Arial"/>
      <family val="2"/>
    </font>
    <font>
      <b/>
      <i/>
      <sz val="10"/>
      <name val="Arial"/>
      <family val="2"/>
    </font>
    <font>
      <sz val="10"/>
      <name val="Arial"/>
      <family val="2"/>
    </font>
    <font>
      <b/>
      <sz val="10"/>
      <color rgb="FFFF0000"/>
      <name val="Arial"/>
      <family val="2"/>
    </font>
    <font>
      <b/>
      <sz val="10"/>
      <color indexed="9"/>
      <name val="Arial"/>
      <family val="2"/>
    </font>
    <font>
      <sz val="10"/>
      <color indexed="22"/>
      <name val="Arial"/>
      <family val="2"/>
    </font>
    <font>
      <sz val="10"/>
      <color indexed="12"/>
      <name val="Arial"/>
      <family val="2"/>
    </font>
    <font>
      <sz val="10"/>
      <color indexed="8"/>
      <name val="Arial"/>
      <family val="2"/>
    </font>
    <font>
      <b/>
      <sz val="10"/>
      <name val="Arial"/>
      <family val="2"/>
    </font>
    <font>
      <sz val="10"/>
      <color indexed="9"/>
      <name val="Arial"/>
      <family val="2"/>
    </font>
    <font>
      <b/>
      <sz val="8"/>
      <color indexed="81"/>
      <name val="Tahoma"/>
      <family val="2"/>
    </font>
    <font>
      <sz val="8"/>
      <color indexed="81"/>
      <name val="Tahoma"/>
      <family val="2"/>
    </font>
    <font>
      <sz val="12"/>
      <name val="Times New Roman"/>
      <family val="1"/>
    </font>
    <font>
      <b/>
      <sz val="12"/>
      <name val="Times New Roman"/>
      <family val="1"/>
    </font>
    <font>
      <sz val="9"/>
      <color indexed="81"/>
      <name val="Tahoma"/>
      <family val="2"/>
    </font>
    <font>
      <b/>
      <sz val="9"/>
      <color indexed="81"/>
      <name val="Tahoma"/>
      <family val="2"/>
    </font>
    <font>
      <b/>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u/>
      <sz val="10"/>
      <color theme="10"/>
      <name val="Arial"/>
      <family val="2"/>
    </font>
    <font>
      <b/>
      <sz val="14"/>
      <color theme="1"/>
      <name val="Calibri"/>
      <family val="2"/>
      <scheme val="minor"/>
    </font>
    <font>
      <sz val="11"/>
      <color indexed="8"/>
      <name val="Calibri"/>
      <family val="2"/>
    </font>
    <font>
      <sz val="11"/>
      <color indexed="63"/>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Times New Roman"/>
      <family val="1"/>
    </font>
    <font>
      <b/>
      <sz val="10"/>
      <color indexed="8"/>
      <name val="Arial"/>
      <family val="2"/>
    </font>
    <font>
      <i/>
      <sz val="11"/>
      <color indexed="23"/>
      <name val="Calibri"/>
      <family val="2"/>
    </font>
    <font>
      <sz val="11"/>
      <color indexed="17"/>
      <name val="Calibri"/>
      <family val="2"/>
    </font>
    <font>
      <b/>
      <sz val="15"/>
      <color indexed="56"/>
      <name val="Calibri"/>
      <family val="2"/>
    </font>
    <font>
      <b/>
      <sz val="15"/>
      <color indexed="62"/>
      <name val="Calibri"/>
      <family val="2"/>
    </font>
    <font>
      <b/>
      <sz val="13"/>
      <color indexed="62"/>
      <name val="Calibri"/>
      <family val="2"/>
    </font>
    <font>
      <b/>
      <sz val="11"/>
      <color indexed="56"/>
      <name val="Calibri"/>
      <family val="2"/>
    </font>
    <font>
      <b/>
      <sz val="11"/>
      <color indexed="62"/>
      <name val="Calibri"/>
      <family val="2"/>
    </font>
    <font>
      <u/>
      <sz val="10"/>
      <color indexed="12"/>
      <name val="Arial"/>
      <family val="2"/>
    </font>
    <font>
      <u/>
      <sz val="7"/>
      <color indexed="12"/>
      <name val="Arial"/>
      <family val="2"/>
    </font>
    <font>
      <u/>
      <sz val="10"/>
      <color indexed="12"/>
      <name val="Times New Roman"/>
      <family val="1"/>
    </font>
    <font>
      <u/>
      <sz val="11"/>
      <color theme="10"/>
      <name val="Calibri"/>
      <family val="2"/>
    </font>
    <font>
      <u/>
      <sz val="11"/>
      <color theme="10"/>
      <name val="Calibri"/>
      <family val="2"/>
      <scheme val="minor"/>
    </font>
    <font>
      <sz val="11"/>
      <color indexed="62"/>
      <name val="Calibri"/>
      <family val="2"/>
    </font>
    <font>
      <sz val="11"/>
      <color indexed="52"/>
      <name val="Calibri"/>
      <family val="2"/>
    </font>
    <font>
      <sz val="11"/>
      <color indexed="60"/>
      <name val="Calibri"/>
      <family val="2"/>
    </font>
    <font>
      <sz val="9"/>
      <name val="Arial"/>
      <family val="2"/>
    </font>
    <font>
      <sz val="12"/>
      <name val="Helv"/>
    </font>
    <font>
      <sz val="10"/>
      <name val="MS Sans Serif"/>
      <family val="2"/>
    </font>
    <font>
      <b/>
      <sz val="11"/>
      <color indexed="63"/>
      <name val="Calibri"/>
      <family val="2"/>
    </font>
    <font>
      <b/>
      <sz val="18"/>
      <color indexed="56"/>
      <name val="Cambria"/>
      <family val="2"/>
    </font>
    <font>
      <sz val="10"/>
      <name val="Helv"/>
    </font>
    <font>
      <sz val="10"/>
      <name val="Helv"/>
      <charset val="204"/>
    </font>
    <font>
      <b/>
      <sz val="18"/>
      <color indexed="62"/>
      <name val="Cambria"/>
      <family val="2"/>
    </font>
    <font>
      <b/>
      <sz val="11"/>
      <color indexed="8"/>
      <name val="Calibri"/>
      <family val="2"/>
    </font>
    <font>
      <sz val="11"/>
      <color indexed="10"/>
      <name val="Calibri"/>
      <family val="2"/>
    </font>
    <font>
      <sz val="10"/>
      <name val="굴림"/>
      <family val="3"/>
      <charset val="129"/>
    </font>
    <font>
      <sz val="10"/>
      <color indexed="10"/>
      <name val="Arial"/>
      <family val="2"/>
    </font>
    <font>
      <b/>
      <sz val="10"/>
      <color theme="0"/>
      <name val="Calibri"/>
      <family val="2"/>
      <scheme val="minor"/>
    </font>
    <font>
      <sz val="10"/>
      <color theme="1"/>
      <name val="Calibri"/>
      <family val="2"/>
      <scheme val="minor"/>
    </font>
    <font>
      <b/>
      <sz val="8"/>
      <name val="Arial"/>
      <family val="2"/>
    </font>
    <font>
      <sz val="8"/>
      <name val="Arial"/>
      <family val="2"/>
    </font>
    <font>
      <sz val="10"/>
      <color rgb="FFFF0000"/>
      <name val="Arial"/>
      <family val="2"/>
    </font>
    <font>
      <b/>
      <sz val="14"/>
      <color rgb="FFFF0000"/>
      <name val="Calibri"/>
      <family val="2"/>
      <scheme val="minor"/>
    </font>
    <font>
      <sz val="10"/>
      <color rgb="FF0070C0"/>
      <name val="Arial"/>
      <family val="2"/>
    </font>
  </fonts>
  <fills count="83">
    <fill>
      <patternFill patternType="none"/>
    </fill>
    <fill>
      <patternFill patternType="gray125"/>
    </fill>
    <fill>
      <patternFill patternType="solid">
        <fgColor indexed="18"/>
        <bgColor indexed="64"/>
      </patternFill>
    </fill>
    <fill>
      <patternFill patternType="solid">
        <fgColor indexed="26"/>
        <bgColor indexed="64"/>
      </patternFill>
    </fill>
    <fill>
      <patternFill patternType="solid">
        <fgColor indexed="12"/>
        <bgColor indexed="64"/>
      </patternFill>
    </fill>
    <fill>
      <patternFill patternType="solid">
        <fgColor indexed="22"/>
        <bgColor indexed="64"/>
      </patternFill>
    </fill>
    <fill>
      <patternFill patternType="solid">
        <fgColor theme="4" tint="0.79998168889431442"/>
        <bgColor indexed="64"/>
      </patternFill>
    </fill>
    <fill>
      <patternFill patternType="solid">
        <fgColor indexed="57"/>
        <bgColor indexed="64"/>
      </patternFill>
    </fill>
    <fill>
      <patternFill patternType="solid">
        <fgColor indexed="47"/>
        <bgColor indexed="64"/>
      </patternFill>
    </fill>
    <fill>
      <patternFill patternType="solid">
        <fgColor indexed="44"/>
        <bgColor indexed="64"/>
      </patternFill>
    </fill>
    <fill>
      <patternFill patternType="solid">
        <fgColor rgb="FFFFFF00"/>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31"/>
      </patternFill>
    </fill>
    <fill>
      <patternFill patternType="solid">
        <fgColor indexed="9"/>
      </patternFill>
    </fill>
    <fill>
      <patternFill patternType="solid">
        <fgColor indexed="8"/>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30"/>
        <bgColor indexed="30"/>
      </patternFill>
    </fill>
    <fill>
      <patternFill patternType="solid">
        <fgColor indexed="62"/>
      </patternFill>
    </fill>
    <fill>
      <patternFill patternType="solid">
        <fgColor indexed="45"/>
        <bgColor indexed="45"/>
      </patternFill>
    </fill>
    <fill>
      <patternFill patternType="solid">
        <fgColor indexed="29"/>
        <bgColor indexed="29"/>
      </patternFill>
    </fill>
    <fill>
      <patternFill patternType="solid">
        <fgColor indexed="10"/>
      </patternFill>
    </fill>
    <fill>
      <patternFill patternType="solid">
        <fgColor indexed="42"/>
        <bgColor indexed="42"/>
      </patternFill>
    </fill>
    <fill>
      <patternFill patternType="solid">
        <fgColor indexed="11"/>
        <bgColor indexed="11"/>
      </patternFill>
    </fill>
    <fill>
      <patternFill patternType="solid">
        <fgColor indexed="57"/>
      </patternFill>
    </fill>
    <fill>
      <patternFill patternType="solid">
        <fgColor indexed="46"/>
        <bgColor indexed="46"/>
      </patternFill>
    </fill>
    <fill>
      <patternFill patternType="solid">
        <fgColor indexed="36"/>
        <bgColor indexed="36"/>
      </patternFill>
    </fill>
    <fill>
      <patternFill patternType="solid">
        <fgColor indexed="54"/>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1"/>
        <bgColor indexed="51"/>
      </patternFill>
    </fill>
    <fill>
      <patternFill patternType="solid">
        <fgColor indexed="52"/>
        <bgColor indexed="52"/>
      </patternFill>
    </fill>
    <fill>
      <patternFill patternType="solid">
        <fgColor indexed="53"/>
      </patternFill>
    </fill>
    <fill>
      <patternFill patternType="solid">
        <fgColor indexed="55"/>
      </patternFill>
    </fill>
    <fill>
      <patternFill patternType="lightUp">
        <fgColor indexed="9"/>
        <bgColor indexed="49"/>
      </patternFill>
    </fill>
    <fill>
      <patternFill patternType="lightUp">
        <fgColor indexed="9"/>
        <bgColor indexed="10"/>
      </patternFill>
    </fill>
    <fill>
      <patternFill patternType="lightUp">
        <fgColor indexed="9"/>
        <bgColor indexed="57"/>
      </patternFill>
    </fill>
    <fill>
      <patternFill patternType="solid">
        <fgColor indexed="8"/>
        <bgColor indexed="64"/>
      </patternFill>
    </fill>
    <fill>
      <patternFill patternType="solid">
        <fgColor theme="3"/>
        <bgColor indexed="64"/>
      </patternFill>
    </fill>
    <fill>
      <patternFill patternType="solid">
        <fgColor theme="6" tint="0.59999389629810485"/>
        <bgColor indexed="64"/>
      </patternFill>
    </fill>
    <fill>
      <patternFill patternType="solid">
        <fgColor indexed="60"/>
        <bgColor indexed="64"/>
      </patternFill>
    </fill>
    <fill>
      <patternFill patternType="solid">
        <fgColor indexed="31"/>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43"/>
        <bgColor indexed="64"/>
      </patternFill>
    </fill>
    <fill>
      <patternFill patternType="solid">
        <fgColor indexed="4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92D050"/>
        <bgColor indexed="64"/>
      </patternFill>
    </fill>
    <fill>
      <patternFill patternType="solid">
        <fgColor rgb="FFFF0000"/>
        <bgColor indexed="64"/>
      </patternFill>
    </fill>
  </fills>
  <borders count="47">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style="thin">
        <color indexed="64"/>
      </top>
      <bottom style="thin">
        <color indexed="64"/>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B2B2B2"/>
      </left>
      <right style="thin">
        <color rgb="FFB2B2B2"/>
      </right>
      <top style="thin">
        <color rgb="FFB2B2B2"/>
      </top>
      <bottom style="thin">
        <color rgb="FFB2B2B2"/>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530">
    <xf numFmtId="0" fontId="0" fillId="0" borderId="0">
      <alignment readingOrder="1"/>
    </xf>
    <xf numFmtId="44" fontId="6" fillId="0" borderId="0" applyFont="0" applyFill="0" applyBorder="0" applyAlignment="0" applyProtection="0"/>
    <xf numFmtId="0" fontId="4" fillId="0" borderId="0"/>
    <xf numFmtId="0" fontId="6" fillId="0" borderId="0"/>
    <xf numFmtId="0" fontId="6" fillId="0" borderId="0"/>
    <xf numFmtId="0" fontId="6" fillId="9" borderId="0" applyNumberFormat="0" applyAlignment="0">
      <alignment horizontal="right"/>
    </xf>
    <xf numFmtId="0" fontId="6" fillId="8" borderId="0" applyNumberFormat="0" applyAlignment="0"/>
    <xf numFmtId="168" fontId="16" fillId="0" borderId="0"/>
    <xf numFmtId="0" fontId="17" fillId="0" borderId="0">
      <alignment horizontal="center" wrapText="1"/>
    </xf>
    <xf numFmtId="9" fontId="6" fillId="0" borderId="0" applyFont="0" applyFill="0" applyBorder="0" applyAlignment="0" applyProtection="0"/>
    <xf numFmtId="0" fontId="21" fillId="0" borderId="0"/>
    <xf numFmtId="9" fontId="21" fillId="0" borderId="0" applyFont="0" applyFill="0" applyBorder="0" applyAlignment="0" applyProtection="0"/>
    <xf numFmtId="43" fontId="21" fillId="0" borderId="0" applyFont="0" applyFill="0" applyBorder="0" applyAlignment="0" applyProtection="0"/>
    <xf numFmtId="0" fontId="6" fillId="0" borderId="0">
      <alignment readingOrder="1"/>
    </xf>
    <xf numFmtId="0" fontId="6" fillId="0" borderId="0">
      <alignment readingOrder="1"/>
    </xf>
    <xf numFmtId="0" fontId="6" fillId="0" borderId="0">
      <alignment readingOrder="1"/>
    </xf>
    <xf numFmtId="0" fontId="26" fillId="17" borderId="0" applyNumberFormat="0" applyBorder="0" applyAlignment="0" applyProtection="0"/>
    <xf numFmtId="0" fontId="26" fillId="18" borderId="0" applyNumberFormat="0" applyBorder="0" applyAlignment="0" applyProtection="0"/>
    <xf numFmtId="0" fontId="27" fillId="19" borderId="0" applyNumberFormat="0" applyBorder="0" applyAlignment="0" applyProtection="0"/>
    <xf numFmtId="0" fontId="26" fillId="20" borderId="0" applyNumberFormat="0" applyBorder="0" applyAlignment="0" applyProtection="0"/>
    <xf numFmtId="0" fontId="27" fillId="21" borderId="0" applyNumberFormat="0" applyBorder="0" applyAlignment="0" applyProtection="0"/>
    <xf numFmtId="0" fontId="26" fillId="22" borderId="0" applyNumberFormat="0" applyBorder="0" applyAlignment="0" applyProtection="0"/>
    <xf numFmtId="0" fontId="26" fillId="20" borderId="0" applyNumberFormat="0" applyBorder="0" applyAlignment="0" applyProtection="0"/>
    <xf numFmtId="0" fontId="27" fillId="23" borderId="0" applyNumberFormat="0" applyBorder="0" applyAlignment="0" applyProtection="0"/>
    <xf numFmtId="0" fontId="26" fillId="24" borderId="0" applyNumberFormat="0" applyBorder="0" applyAlignment="0" applyProtection="0"/>
    <xf numFmtId="0" fontId="26" fillId="18" borderId="0" applyNumberFormat="0" applyBorder="0" applyAlignment="0" applyProtection="0"/>
    <xf numFmtId="0" fontId="27" fillId="19" borderId="0" applyNumberFormat="0" applyBorder="0" applyAlignment="0" applyProtection="0"/>
    <xf numFmtId="0" fontId="26" fillId="25" borderId="0" applyNumberFormat="0" applyBorder="0" applyAlignment="0" applyProtection="0"/>
    <xf numFmtId="0" fontId="27" fillId="25" borderId="0" applyNumberFormat="0" applyBorder="0" applyAlignment="0" applyProtection="0"/>
    <xf numFmtId="0" fontId="26" fillId="21" borderId="0" applyNumberFormat="0" applyBorder="0" applyAlignment="0" applyProtection="0"/>
    <xf numFmtId="0" fontId="27" fillId="21" borderId="0" applyNumberFormat="0" applyBorder="0" applyAlignment="0" applyProtection="0"/>
    <xf numFmtId="0" fontId="26" fillId="26" borderId="0" applyNumberFormat="0" applyBorder="0" applyAlignment="0" applyProtection="0"/>
    <xf numFmtId="0" fontId="26" fillId="27" borderId="0" applyNumberFormat="0" applyBorder="0" applyAlignment="0" applyProtection="0"/>
    <xf numFmtId="0" fontId="27" fillId="27" borderId="0" applyNumberFormat="0" applyBorder="0" applyAlignment="0" applyProtection="0"/>
    <xf numFmtId="0" fontId="26" fillId="28" borderId="0" applyNumberFormat="0" applyBorder="0" applyAlignment="0" applyProtection="0"/>
    <xf numFmtId="0" fontId="26" fillId="20" borderId="0" applyNumberFormat="0" applyBorder="0" applyAlignment="0" applyProtection="0"/>
    <xf numFmtId="0" fontId="27" fillId="28" borderId="0" applyNumberFormat="0" applyBorder="0" applyAlignment="0" applyProtection="0"/>
    <xf numFmtId="0" fontId="26" fillId="29" borderId="0" applyNumberFormat="0" applyBorder="0" applyAlignment="0" applyProtection="0"/>
    <xf numFmtId="0" fontId="26" fillId="20" borderId="0" applyNumberFormat="0" applyBorder="0" applyAlignment="0" applyProtection="0"/>
    <xf numFmtId="0" fontId="27" fillId="30" borderId="0" applyNumberFormat="0" applyBorder="0" applyAlignment="0" applyProtection="0"/>
    <xf numFmtId="0" fontId="26" fillId="24" borderId="0" applyNumberFormat="0" applyBorder="0" applyAlignment="0" applyProtection="0"/>
    <xf numFmtId="0" fontId="26" fillId="27" borderId="0" applyNumberFormat="0" applyBorder="0" applyAlignment="0" applyProtection="0"/>
    <xf numFmtId="0" fontId="27" fillId="27" borderId="0" applyNumberFormat="0" applyBorder="0" applyAlignment="0" applyProtection="0"/>
    <xf numFmtId="0" fontId="26" fillId="26" borderId="0" applyNumberFormat="0" applyBorder="0" applyAlignment="0" applyProtection="0"/>
    <xf numFmtId="0" fontId="27" fillId="26" borderId="0" applyNumberFormat="0" applyBorder="0" applyAlignment="0" applyProtection="0"/>
    <xf numFmtId="0" fontId="26" fillId="31" borderId="0" applyNumberFormat="0" applyBorder="0" applyAlignment="0" applyProtection="0"/>
    <xf numFmtId="0" fontId="26" fillId="21" borderId="0" applyNumberFormat="0" applyBorder="0" applyAlignment="0" applyProtection="0"/>
    <xf numFmtId="0" fontId="27" fillId="21" borderId="0" applyNumberFormat="0" applyBorder="0" applyAlignment="0" applyProtection="0"/>
    <xf numFmtId="0" fontId="28" fillId="32"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28" borderId="0" applyNumberFormat="0" applyBorder="0" applyAlignment="0" applyProtection="0"/>
    <xf numFmtId="0" fontId="28" fillId="20"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28" fillId="20" borderId="0" applyNumberFormat="0" applyBorder="0" applyAlignment="0" applyProtection="0"/>
    <xf numFmtId="0" fontId="28" fillId="30" borderId="0" applyNumberFormat="0" applyBorder="0" applyAlignment="0" applyProtection="0"/>
    <xf numFmtId="0" fontId="28" fillId="34"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5"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11" fillId="36" borderId="0" applyNumberFormat="0" applyBorder="0" applyAlignment="0" applyProtection="0"/>
    <xf numFmtId="0" fontId="11" fillId="37" borderId="0" applyNumberFormat="0" applyBorder="0" applyAlignment="0" applyProtection="0"/>
    <xf numFmtId="0" fontId="13" fillId="38" borderId="0" applyNumberFormat="0" applyBorder="0" applyAlignment="0" applyProtection="0"/>
    <xf numFmtId="0" fontId="28" fillId="39"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11" fillId="40" borderId="0" applyNumberFormat="0" applyBorder="0" applyAlignment="0" applyProtection="0"/>
    <xf numFmtId="0" fontId="11" fillId="41" borderId="0" applyNumberFormat="0" applyBorder="0" applyAlignment="0" applyProtection="0"/>
    <xf numFmtId="0" fontId="13" fillId="41"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11" fillId="43" borderId="0" applyNumberFormat="0" applyBorder="0" applyAlignment="0" applyProtection="0"/>
    <xf numFmtId="0" fontId="11" fillId="44" borderId="0" applyNumberFormat="0" applyBorder="0" applyAlignment="0" applyProtection="0"/>
    <xf numFmtId="0" fontId="13" fillId="44" borderId="0" applyNumberFormat="0" applyBorder="0" applyAlignment="0" applyProtection="0"/>
    <xf numFmtId="0" fontId="28" fillId="45" borderId="0" applyNumberFormat="0" applyBorder="0" applyAlignment="0" applyProtection="0"/>
    <xf numFmtId="0" fontId="28" fillId="20" borderId="0" applyNumberFormat="0" applyBorder="0" applyAlignment="0" applyProtection="0"/>
    <xf numFmtId="0" fontId="28" fillId="45" borderId="0" applyNumberFormat="0" applyBorder="0" applyAlignment="0" applyProtection="0"/>
    <xf numFmtId="0" fontId="11" fillId="46" borderId="0" applyNumberFormat="0" applyBorder="0" applyAlignment="0" applyProtection="0"/>
    <xf numFmtId="0" fontId="11" fillId="46" borderId="0" applyNumberFormat="0" applyBorder="0" applyAlignment="0" applyProtection="0"/>
    <xf numFmtId="0" fontId="13" fillId="47" borderId="0" applyNumberFormat="0" applyBorder="0" applyAlignment="0" applyProtection="0"/>
    <xf numFmtId="0" fontId="28" fillId="34"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11" fillId="49" borderId="0" applyNumberFormat="0" applyBorder="0" applyAlignment="0" applyProtection="0"/>
    <xf numFmtId="0" fontId="11" fillId="37" borderId="0" applyNumberFormat="0" applyBorder="0" applyAlignment="0" applyProtection="0"/>
    <xf numFmtId="0" fontId="13" fillId="50"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11" fillId="51" borderId="0" applyNumberFormat="0" applyBorder="0" applyAlignment="0" applyProtection="0"/>
    <xf numFmtId="0" fontId="11" fillId="52" borderId="0" applyNumberFormat="0" applyBorder="0" applyAlignment="0" applyProtection="0"/>
    <xf numFmtId="0" fontId="13" fillId="53"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9" fillId="20" borderId="0" applyNumberFormat="0" applyBorder="0" applyAlignment="0" applyProtection="0"/>
    <xf numFmtId="0" fontId="29" fillId="24" borderId="0" applyNumberFormat="0" applyBorder="0" applyAlignment="0" applyProtection="0"/>
    <xf numFmtId="0" fontId="29" fillId="20" borderId="0" applyNumberFormat="0" applyBorder="0" applyAlignment="0" applyProtection="0"/>
    <xf numFmtId="0" fontId="30" fillId="27" borderId="17" applyNumberFormat="0" applyAlignment="0" applyProtection="0"/>
    <xf numFmtId="0" fontId="30" fillId="18" borderId="17" applyNumberFormat="0" applyAlignment="0" applyProtection="0"/>
    <xf numFmtId="0" fontId="30" fillId="18" borderId="17" applyNumberFormat="0" applyAlignment="0" applyProtection="0"/>
    <xf numFmtId="0" fontId="31" fillId="55" borderId="18" applyNumberFormat="0" applyAlignment="0" applyProtection="0"/>
    <xf numFmtId="0" fontId="31" fillId="55" borderId="18" applyNumberFormat="0" applyAlignment="0" applyProtection="0"/>
    <xf numFmtId="41" fontId="3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6"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6"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2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0" fontId="6" fillId="9" borderId="0" applyNumberFormat="0" applyAlignment="0">
      <alignment horizontal="right"/>
    </xf>
    <xf numFmtId="0" fontId="6" fillId="9" borderId="0" applyNumberFormat="0" applyAlignment="0">
      <alignment horizontal="right"/>
    </xf>
    <xf numFmtId="0" fontId="6" fillId="9" borderId="0" applyNumberFormat="0" applyAlignment="0">
      <alignment horizontal="right"/>
    </xf>
    <xf numFmtId="0" fontId="6" fillId="9" borderId="0" applyNumberFormat="0" applyAlignment="0">
      <alignment horizontal="right"/>
    </xf>
    <xf numFmtId="0" fontId="6" fillId="9" borderId="0" applyNumberFormat="0" applyAlignment="0">
      <alignment horizontal="right"/>
    </xf>
    <xf numFmtId="0" fontId="33" fillId="56" borderId="0" applyNumberFormat="0" applyBorder="0" applyAlignment="0" applyProtection="0"/>
    <xf numFmtId="0" fontId="33" fillId="57" borderId="0" applyNumberFormat="0" applyBorder="0" applyAlignment="0" applyProtection="0"/>
    <xf numFmtId="0" fontId="33" fillId="58" borderId="0" applyNumberFormat="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20" applyNumberFormat="0" applyFill="0" applyAlignment="0" applyProtection="0"/>
    <xf numFmtId="0" fontId="8" fillId="59" borderId="21">
      <alignment horizontal="left"/>
    </xf>
    <xf numFmtId="0" fontId="38" fillId="0" borderId="22" applyNumberFormat="0" applyFill="0" applyAlignment="0" applyProtection="0"/>
    <xf numFmtId="0" fontId="39" fillId="0" borderId="23" applyNumberFormat="0" applyFill="0" applyAlignment="0" applyProtection="0"/>
    <xf numFmtId="0" fontId="40" fillId="0" borderId="24" applyNumberFormat="0" applyFill="0" applyAlignment="0" applyProtection="0"/>
    <xf numFmtId="0" fontId="40" fillId="0" borderId="24"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6" fillId="21" borderId="17" applyNumberFormat="0" applyAlignment="0" applyProtection="0"/>
    <xf numFmtId="0" fontId="46" fillId="21" borderId="17" applyNumberFormat="0" applyAlignment="0" applyProtection="0"/>
    <xf numFmtId="0" fontId="47" fillId="0" borderId="25" applyNumberFormat="0" applyFill="0" applyAlignment="0" applyProtection="0"/>
    <xf numFmtId="0" fontId="47" fillId="0" borderId="25" applyNumberFormat="0" applyFill="0" applyAlignment="0" applyProtection="0"/>
    <xf numFmtId="0" fontId="48" fillId="30" borderId="0" applyNumberFormat="0" applyBorder="0" applyAlignment="0" applyProtection="0"/>
    <xf numFmtId="0" fontId="48" fillId="30" borderId="0" applyNumberFormat="0" applyBorder="0" applyAlignment="0" applyProtection="0"/>
    <xf numFmtId="0" fontId="26" fillId="0" borderId="0"/>
    <xf numFmtId="0" fontId="6" fillId="0" borderId="0"/>
    <xf numFmtId="0" fontId="26" fillId="0" borderId="0"/>
    <xf numFmtId="0" fontId="26" fillId="0" borderId="0"/>
    <xf numFmtId="0" fontId="6" fillId="0" borderId="0"/>
    <xf numFmtId="0" fontId="6" fillId="0" borderId="0">
      <alignment readingOrder="1"/>
    </xf>
    <xf numFmtId="0" fontId="21" fillId="0" borderId="0"/>
    <xf numFmtId="0" fontId="21" fillId="0" borderId="0"/>
    <xf numFmtId="0" fontId="21" fillId="0" borderId="0"/>
    <xf numFmtId="0" fontId="3" fillId="0" borderId="0"/>
    <xf numFmtId="0" fontId="3" fillId="0" borderId="0"/>
    <xf numFmtId="0" fontId="21" fillId="0" borderId="0"/>
    <xf numFmtId="0" fontId="21" fillId="0" borderId="0"/>
    <xf numFmtId="0" fontId="3" fillId="0" borderId="0"/>
    <xf numFmtId="0" fontId="3" fillId="0" borderId="0"/>
    <xf numFmtId="0" fontId="21" fillId="0" borderId="0"/>
    <xf numFmtId="0" fontId="21" fillId="0" borderId="0"/>
    <xf numFmtId="0" fontId="21" fillId="0" borderId="0"/>
    <xf numFmtId="0" fontId="21" fillId="0" borderId="0"/>
    <xf numFmtId="0" fontId="6" fillId="0" borderId="0"/>
    <xf numFmtId="0" fontId="21" fillId="0" borderId="0"/>
    <xf numFmtId="0" fontId="21" fillId="0" borderId="0"/>
    <xf numFmtId="0" fontId="6" fillId="0" borderId="0">
      <alignment readingOrder="1"/>
    </xf>
    <xf numFmtId="0" fontId="21" fillId="0" borderId="0"/>
    <xf numFmtId="0" fontId="6" fillId="0" borderId="0"/>
    <xf numFmtId="0" fontId="6" fillId="0" borderId="0"/>
    <xf numFmtId="0" fontId="6" fillId="0" borderId="0"/>
    <xf numFmtId="0" fontId="6" fillId="0" borderId="0"/>
    <xf numFmtId="0" fontId="6" fillId="0" borderId="0"/>
    <xf numFmtId="0" fontId="6" fillId="0" borderId="0">
      <alignment readingOrder="1"/>
    </xf>
    <xf numFmtId="0" fontId="6" fillId="0" borderId="0"/>
    <xf numFmtId="0" fontId="26" fillId="0" borderId="0"/>
    <xf numFmtId="0" fontId="26" fillId="0" borderId="0"/>
    <xf numFmtId="0" fontId="21" fillId="0" borderId="0"/>
    <xf numFmtId="0" fontId="21" fillId="0" borderId="0"/>
    <xf numFmtId="0" fontId="21" fillId="0" borderId="0"/>
    <xf numFmtId="0" fontId="21" fillId="0" borderId="0"/>
    <xf numFmtId="0" fontId="6" fillId="0" borderId="0">
      <alignment readingOrder="1"/>
    </xf>
    <xf numFmtId="0" fontId="6" fillId="0" borderId="0">
      <alignment readingOrder="1"/>
    </xf>
    <xf numFmtId="0" fontId="6" fillId="0" borderId="0">
      <alignment readingOrder="1"/>
    </xf>
    <xf numFmtId="0" fontId="21" fillId="0" borderId="0"/>
    <xf numFmtId="0" fontId="21" fillId="0" borderId="0"/>
    <xf numFmtId="0" fontId="6" fillId="0" borderId="0">
      <alignment readingOrder="1"/>
    </xf>
    <xf numFmtId="0" fontId="26" fillId="0" borderId="0"/>
    <xf numFmtId="0" fontId="6" fillId="0" borderId="0">
      <alignment readingOrder="1"/>
    </xf>
    <xf numFmtId="0" fontId="21" fillId="0" borderId="0"/>
    <xf numFmtId="0" fontId="21" fillId="0" borderId="0"/>
    <xf numFmtId="0" fontId="6" fillId="0" borderId="0">
      <alignment readingOrder="1"/>
    </xf>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6" fillId="0" borderId="0">
      <alignment readingOrder="1"/>
    </xf>
    <xf numFmtId="0" fontId="6" fillId="0" borderId="0"/>
    <xf numFmtId="0" fontId="49" fillId="0" borderId="0"/>
    <xf numFmtId="0" fontId="50" fillId="0" borderId="0"/>
    <xf numFmtId="0" fontId="50" fillId="0" borderId="0"/>
    <xf numFmtId="0" fontId="50" fillId="0" borderId="0"/>
    <xf numFmtId="0" fontId="6" fillId="0" borderId="0"/>
    <xf numFmtId="0" fontId="6" fillId="0" borderId="0"/>
    <xf numFmtId="0" fontId="6" fillId="0" borderId="0"/>
    <xf numFmtId="0" fontId="50" fillId="0" borderId="0"/>
    <xf numFmtId="0" fontId="50" fillId="0" borderId="0"/>
    <xf numFmtId="0" fontId="50" fillId="0" borderId="0"/>
    <xf numFmtId="0" fontId="6" fillId="0" borderId="0"/>
    <xf numFmtId="0" fontId="6" fillId="0" borderId="0"/>
    <xf numFmtId="0" fontId="6" fillId="0" borderId="0"/>
    <xf numFmtId="0" fontId="6" fillId="0" borderId="0"/>
    <xf numFmtId="0" fontId="6" fillId="0" borderId="0"/>
    <xf numFmtId="0" fontId="6" fillId="0" borderId="0">
      <alignment readingOrder="1"/>
    </xf>
    <xf numFmtId="0" fontId="6" fillId="0" borderId="0"/>
    <xf numFmtId="0" fontId="6" fillId="0" borderId="0"/>
    <xf numFmtId="0" fontId="26"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21" fillId="0" borderId="0"/>
    <xf numFmtId="0" fontId="26" fillId="0" borderId="0"/>
    <xf numFmtId="0" fontId="21" fillId="0" borderId="0"/>
    <xf numFmtId="0" fontId="6" fillId="0" borderId="0" applyNumberFormat="0" applyFill="0" applyBorder="0" applyAlignment="0" applyProtection="0"/>
    <xf numFmtId="0" fontId="21" fillId="0" borderId="0"/>
    <xf numFmtId="0" fontId="21" fillId="0" borderId="0"/>
    <xf numFmtId="0" fontId="32" fillId="0" borderId="0"/>
    <xf numFmtId="0" fontId="21" fillId="0" borderId="0"/>
    <xf numFmtId="0" fontId="21" fillId="0" borderId="0"/>
    <xf numFmtId="0" fontId="6" fillId="0" borderId="0">
      <alignment readingOrder="1"/>
    </xf>
    <xf numFmtId="0" fontId="21" fillId="0" borderId="0"/>
    <xf numFmtId="0" fontId="21" fillId="0" borderId="0"/>
    <xf numFmtId="0" fontId="21" fillId="0" borderId="0"/>
    <xf numFmtId="0" fontId="21" fillId="0" borderId="0"/>
    <xf numFmtId="0" fontId="21"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6" fillId="0" borderId="0"/>
    <xf numFmtId="0" fontId="21" fillId="0" borderId="0"/>
    <xf numFmtId="0" fontId="21" fillId="0" borderId="0"/>
    <xf numFmtId="0" fontId="6" fillId="0" borderId="0"/>
    <xf numFmtId="0" fontId="26" fillId="0" borderId="0"/>
    <xf numFmtId="0" fontId="26" fillId="0" borderId="0"/>
    <xf numFmtId="0" fontId="21" fillId="0" borderId="0"/>
    <xf numFmtId="0" fontId="51" fillId="0" borderId="0"/>
    <xf numFmtId="0" fontId="26" fillId="0" borderId="0"/>
    <xf numFmtId="0" fontId="26" fillId="0" borderId="0"/>
    <xf numFmtId="0" fontId="26" fillId="0" borderId="0"/>
    <xf numFmtId="0" fontId="26" fillId="0" borderId="0"/>
    <xf numFmtId="0" fontId="6" fillId="0" borderId="0">
      <alignment readingOrder="1"/>
    </xf>
    <xf numFmtId="0" fontId="6" fillId="0" borderId="0">
      <alignment readingOrder="1"/>
    </xf>
    <xf numFmtId="0" fontId="6" fillId="0" borderId="0">
      <alignment readingOrder="1"/>
    </xf>
    <xf numFmtId="0" fontId="26" fillId="23" borderId="26" applyNumberFormat="0" applyFont="0" applyAlignment="0" applyProtection="0"/>
    <xf numFmtId="0" fontId="6" fillId="23" borderId="26" applyNumberFormat="0" applyFont="0" applyAlignment="0" applyProtection="0"/>
    <xf numFmtId="0" fontId="26" fillId="23" borderId="26" applyNumberFormat="0" applyFont="0" applyAlignment="0" applyProtection="0"/>
    <xf numFmtId="0" fontId="52" fillId="27" borderId="27" applyNumberFormat="0" applyAlignment="0" applyProtection="0"/>
    <xf numFmtId="0" fontId="52" fillId="18" borderId="27" applyNumberFormat="0" applyAlignment="0" applyProtection="0"/>
    <xf numFmtId="0" fontId="52" fillId="18" borderId="27" applyNumberFormat="0" applyAlignment="0" applyProtection="0"/>
    <xf numFmtId="9" fontId="2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0" fontId="53" fillId="0" borderId="0" applyNumberFormat="0" applyFill="0" applyBorder="0" applyAlignment="0" applyProtection="0"/>
    <xf numFmtId="0" fontId="54" fillId="0" borderId="0"/>
    <xf numFmtId="0" fontId="55" fillId="0" borderId="0"/>
    <xf numFmtId="169" fontId="6" fillId="0" borderId="0" applyFill="0" applyBorder="0" applyAlignment="0" applyProtection="0">
      <alignment wrapText="1"/>
    </xf>
    <xf numFmtId="0" fontId="53"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7" fillId="0" borderId="28" applyNumberFormat="0" applyFill="0" applyAlignment="0" applyProtection="0"/>
    <xf numFmtId="0" fontId="57" fillId="0" borderId="29" applyNumberFormat="0" applyFill="0" applyAlignment="0" applyProtection="0"/>
    <xf numFmtId="0" fontId="52" fillId="0" borderId="29" applyNumberFormat="0" applyFill="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9" fillId="0" borderId="0">
      <alignment vertical="center"/>
    </xf>
    <xf numFmtId="0" fontId="6" fillId="0" borderId="0"/>
    <xf numFmtId="0" fontId="6" fillId="0" borderId="0"/>
    <xf numFmtId="0" fontId="21" fillId="65" borderId="0" applyNumberFormat="0" applyBorder="0" applyAlignment="0" applyProtection="0"/>
    <xf numFmtId="0" fontId="21" fillId="65" borderId="0" applyNumberFormat="0" applyBorder="0" applyAlignment="0" applyProtection="0"/>
    <xf numFmtId="0" fontId="21" fillId="65" borderId="0" applyNumberFormat="0" applyBorder="0" applyAlignment="0" applyProtection="0"/>
    <xf numFmtId="0" fontId="21" fillId="65" borderId="0" applyNumberFormat="0" applyBorder="0" applyAlignment="0" applyProtection="0"/>
    <xf numFmtId="0" fontId="21" fillId="67" borderId="0" applyNumberFormat="0" applyBorder="0" applyAlignment="0" applyProtection="0"/>
    <xf numFmtId="0" fontId="21" fillId="67" borderId="0" applyNumberFormat="0" applyBorder="0" applyAlignment="0" applyProtection="0"/>
    <xf numFmtId="0" fontId="21" fillId="67" borderId="0" applyNumberFormat="0" applyBorder="0" applyAlignment="0" applyProtection="0"/>
    <xf numFmtId="0" fontId="21" fillId="67" borderId="0" applyNumberFormat="0" applyBorder="0" applyAlignment="0" applyProtection="0"/>
    <xf numFmtId="0" fontId="21" fillId="67" borderId="0" applyNumberFormat="0" applyBorder="0" applyAlignment="0" applyProtection="0"/>
    <xf numFmtId="0" fontId="21" fillId="69" borderId="0" applyNumberFormat="0" applyBorder="0" applyAlignment="0" applyProtection="0"/>
    <xf numFmtId="0" fontId="21" fillId="69" borderId="0" applyNumberFormat="0" applyBorder="0" applyAlignment="0" applyProtection="0"/>
    <xf numFmtId="0" fontId="21" fillId="69" borderId="0" applyNumberFormat="0" applyBorder="0" applyAlignment="0" applyProtection="0"/>
    <xf numFmtId="0" fontId="21" fillId="69" borderId="0" applyNumberFormat="0" applyBorder="0" applyAlignment="0" applyProtection="0"/>
    <xf numFmtId="0" fontId="21" fillId="71" borderId="0" applyNumberFormat="0" applyBorder="0" applyAlignment="0" applyProtection="0"/>
    <xf numFmtId="0" fontId="21" fillId="71" borderId="0" applyNumberFormat="0" applyBorder="0" applyAlignment="0" applyProtection="0"/>
    <xf numFmtId="0" fontId="21" fillId="71" borderId="0" applyNumberFormat="0" applyBorder="0" applyAlignment="0" applyProtection="0"/>
    <xf numFmtId="0" fontId="21" fillId="71" borderId="0" applyNumberFormat="0" applyBorder="0" applyAlignment="0" applyProtection="0"/>
    <xf numFmtId="0" fontId="21" fillId="73" borderId="0" applyNumberFormat="0" applyBorder="0" applyAlignment="0" applyProtection="0"/>
    <xf numFmtId="0" fontId="21" fillId="73" borderId="0" applyNumberFormat="0" applyBorder="0" applyAlignment="0" applyProtection="0"/>
    <xf numFmtId="0" fontId="21" fillId="73" borderId="0" applyNumberFormat="0" applyBorder="0" applyAlignment="0" applyProtection="0"/>
    <xf numFmtId="0" fontId="21" fillId="73" borderId="0" applyNumberFormat="0" applyBorder="0" applyAlignment="0" applyProtection="0"/>
    <xf numFmtId="0" fontId="21" fillId="73" borderId="0" applyNumberFormat="0" applyBorder="0" applyAlignment="0" applyProtection="0"/>
    <xf numFmtId="0" fontId="21" fillId="75" borderId="0" applyNumberFormat="0" applyBorder="0" applyAlignment="0" applyProtection="0"/>
    <xf numFmtId="0" fontId="21" fillId="75" borderId="0" applyNumberFormat="0" applyBorder="0" applyAlignment="0" applyProtection="0"/>
    <xf numFmtId="0" fontId="21" fillId="75" borderId="0" applyNumberFormat="0" applyBorder="0" applyAlignment="0" applyProtection="0"/>
    <xf numFmtId="0" fontId="21" fillId="75" borderId="0" applyNumberFormat="0" applyBorder="0" applyAlignment="0" applyProtection="0"/>
    <xf numFmtId="0" fontId="21" fillId="75" borderId="0" applyNumberFormat="0" applyBorder="0" applyAlignment="0" applyProtection="0"/>
    <xf numFmtId="0" fontId="21" fillId="66" borderId="0" applyNumberFormat="0" applyBorder="0" applyAlignment="0" applyProtection="0"/>
    <xf numFmtId="0" fontId="21" fillId="66" borderId="0" applyNumberFormat="0" applyBorder="0" applyAlignment="0" applyProtection="0"/>
    <xf numFmtId="0" fontId="21" fillId="66" borderId="0" applyNumberFormat="0" applyBorder="0" applyAlignment="0" applyProtection="0"/>
    <xf numFmtId="0" fontId="21" fillId="66" borderId="0" applyNumberFormat="0" applyBorder="0" applyAlignment="0" applyProtection="0"/>
    <xf numFmtId="0" fontId="21" fillId="68" borderId="0" applyNumberFormat="0" applyBorder="0" applyAlignment="0" applyProtection="0"/>
    <xf numFmtId="0" fontId="21" fillId="68" borderId="0" applyNumberFormat="0" applyBorder="0" applyAlignment="0" applyProtection="0"/>
    <xf numFmtId="0" fontId="21" fillId="68" borderId="0" applyNumberFormat="0" applyBorder="0" applyAlignment="0" applyProtection="0"/>
    <xf numFmtId="0" fontId="21" fillId="68" borderId="0" applyNumberFormat="0" applyBorder="0" applyAlignment="0" applyProtection="0"/>
    <xf numFmtId="0" fontId="21" fillId="70" borderId="0" applyNumberFormat="0" applyBorder="0" applyAlignment="0" applyProtection="0"/>
    <xf numFmtId="0" fontId="21" fillId="70" borderId="0" applyNumberFormat="0" applyBorder="0" applyAlignment="0" applyProtection="0"/>
    <xf numFmtId="0" fontId="21" fillId="70" borderId="0" applyNumberFormat="0" applyBorder="0" applyAlignment="0" applyProtection="0"/>
    <xf numFmtId="0" fontId="21" fillId="70" borderId="0" applyNumberFormat="0" applyBorder="0" applyAlignment="0" applyProtection="0"/>
    <xf numFmtId="0" fontId="21" fillId="72" borderId="0" applyNumberFormat="0" applyBorder="0" applyAlignment="0" applyProtection="0"/>
    <xf numFmtId="0" fontId="21" fillId="72" borderId="0" applyNumberFormat="0" applyBorder="0" applyAlignment="0" applyProtection="0"/>
    <xf numFmtId="0" fontId="21" fillId="72" borderId="0" applyNumberFormat="0" applyBorder="0" applyAlignment="0" applyProtection="0"/>
    <xf numFmtId="0" fontId="21" fillId="72" borderId="0" applyNumberFormat="0" applyBorder="0" applyAlignment="0" applyProtection="0"/>
    <xf numFmtId="0" fontId="21" fillId="74" borderId="0" applyNumberFormat="0" applyBorder="0" applyAlignment="0" applyProtection="0"/>
    <xf numFmtId="0" fontId="21" fillId="74" borderId="0" applyNumberFormat="0" applyBorder="0" applyAlignment="0" applyProtection="0"/>
    <xf numFmtId="0" fontId="21" fillId="74" borderId="0" applyNumberFormat="0" applyBorder="0" applyAlignment="0" applyProtection="0"/>
    <xf numFmtId="0" fontId="21" fillId="74" borderId="0" applyNumberFormat="0" applyBorder="0" applyAlignment="0" applyProtection="0"/>
    <xf numFmtId="0" fontId="21" fillId="74" borderId="0" applyNumberFormat="0" applyBorder="0" applyAlignment="0" applyProtection="0"/>
    <xf numFmtId="0" fontId="21" fillId="76" borderId="0" applyNumberFormat="0" applyBorder="0" applyAlignment="0" applyProtection="0"/>
    <xf numFmtId="0" fontId="21" fillId="76" borderId="0" applyNumberFormat="0" applyBorder="0" applyAlignment="0" applyProtection="0"/>
    <xf numFmtId="0" fontId="21" fillId="76" borderId="0" applyNumberFormat="0" applyBorder="0" applyAlignment="0" applyProtection="0"/>
    <xf numFmtId="0" fontId="21" fillId="76" borderId="0" applyNumberFormat="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6" fillId="0" borderId="0" applyFont="0" applyFill="0" applyBorder="0" applyAlignment="0" applyProtection="0"/>
    <xf numFmtId="43" fontId="26"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6" fillId="0" borderId="0" applyFont="0" applyFill="0" applyBorder="0" applyAlignment="0" applyProtection="0"/>
    <xf numFmtId="43" fontId="21"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9" borderId="0" applyNumberFormat="0" applyAlignment="0">
      <alignment horizontal="right"/>
    </xf>
    <xf numFmtId="0" fontId="6" fillId="8" borderId="0" applyNumberFormat="0" applyAlignment="0"/>
    <xf numFmtId="0" fontId="6" fillId="8" borderId="0" applyNumberFormat="0" applyAlignment="0"/>
    <xf numFmtId="0" fontId="6" fillId="8" borderId="0" applyNumberFormat="0" applyAlignment="0"/>
    <xf numFmtId="0" fontId="6" fillId="8" borderId="0" applyNumberFormat="0" applyAlignment="0"/>
    <xf numFmtId="0" fontId="26" fillId="0" borderId="0"/>
    <xf numFmtId="0" fontId="26" fillId="0" borderId="0"/>
    <xf numFmtId="0" fontId="21" fillId="0" borderId="0"/>
    <xf numFmtId="0" fontId="6" fillId="0" borderId="0">
      <alignment readingOrder="1"/>
    </xf>
    <xf numFmtId="0" fontId="21" fillId="0" borderId="0"/>
    <xf numFmtId="0" fontId="6" fillId="0" borderId="0"/>
    <xf numFmtId="0" fontId="6" fillId="0" borderId="0"/>
    <xf numFmtId="0" fontId="26" fillId="0" borderId="0"/>
    <xf numFmtId="0" fontId="21" fillId="0" borderId="0"/>
    <xf numFmtId="0" fontId="21" fillId="0" borderId="0"/>
    <xf numFmtId="0" fontId="6" fillId="0" borderId="0"/>
    <xf numFmtId="0" fontId="6" fillId="0" borderId="0"/>
    <xf numFmtId="0" fontId="26" fillId="0" borderId="0"/>
    <xf numFmtId="0" fontId="26"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6" fillId="0" borderId="0"/>
    <xf numFmtId="0" fontId="26" fillId="0" borderId="0"/>
    <xf numFmtId="0" fontId="26" fillId="0" borderId="0"/>
    <xf numFmtId="0" fontId="26" fillId="0" borderId="0"/>
    <xf numFmtId="0" fontId="26" fillId="0" borderId="0"/>
    <xf numFmtId="0" fontId="21" fillId="64" borderId="38" applyNumberFormat="0" applyFont="0" applyAlignment="0" applyProtection="0"/>
    <xf numFmtId="0" fontId="21" fillId="64" borderId="38" applyNumberFormat="0" applyFont="0" applyAlignment="0" applyProtection="0"/>
    <xf numFmtId="0" fontId="21" fillId="64" borderId="38" applyNumberFormat="0" applyFont="0" applyAlignment="0" applyProtection="0"/>
    <xf numFmtId="0" fontId="21" fillId="64" borderId="38" applyNumberFormat="0" applyFont="0" applyAlignment="0" applyProtection="0"/>
    <xf numFmtId="0" fontId="21" fillId="64" borderId="38" applyNumberFormat="0" applyFont="0" applyAlignment="0" applyProtection="0"/>
    <xf numFmtId="0" fontId="21" fillId="64" borderId="38" applyNumberFormat="0" applyFont="0" applyAlignment="0" applyProtection="0"/>
    <xf numFmtId="9" fontId="6"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6"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6"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6" fillId="0" borderId="0" applyFont="0" applyFill="0" applyBorder="0" applyAlignment="0" applyProtection="0"/>
    <xf numFmtId="9" fontId="2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43" fontId="6" fillId="0" borderId="0" applyFont="0" applyFill="0" applyBorder="0" applyAlignment="0" applyProtection="0"/>
    <xf numFmtId="0" fontId="2"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41" fillId="0" borderId="0" applyNumberFormat="0" applyFill="0" applyBorder="0" applyAlignment="0" applyProtection="0">
      <alignment vertical="top"/>
      <protection locked="0"/>
    </xf>
    <xf numFmtId="0" fontId="21" fillId="0" borderId="0"/>
    <xf numFmtId="0" fontId="21" fillId="0" borderId="0"/>
    <xf numFmtId="0" fontId="21" fillId="0" borderId="0"/>
    <xf numFmtId="0" fontId="21" fillId="0" borderId="0"/>
    <xf numFmtId="0" fontId="26" fillId="0" borderId="0"/>
    <xf numFmtId="0" fontId="26" fillId="0" borderId="0"/>
    <xf numFmtId="0" fontId="21" fillId="0" borderId="0"/>
    <xf numFmtId="0" fontId="21" fillId="0" borderId="0"/>
    <xf numFmtId="0" fontId="21" fillId="0" borderId="0"/>
    <xf numFmtId="0" fontId="21" fillId="0" borderId="0"/>
    <xf numFmtId="0" fontId="21" fillId="0" borderId="0"/>
    <xf numFmtId="0" fontId="51" fillId="0" borderId="0"/>
    <xf numFmtId="9" fontId="6" fillId="0" borderId="0" applyFont="0" applyFill="0" applyBorder="0" applyAlignment="0" applyProtection="0"/>
    <xf numFmtId="9" fontId="1" fillId="0" borderId="0" applyFont="0" applyFill="0" applyBorder="0" applyAlignment="0" applyProtection="0"/>
  </cellStyleXfs>
  <cellXfs count="215">
    <xf numFmtId="0" fontId="0" fillId="0" borderId="0" xfId="0"/>
    <xf numFmtId="0" fontId="5" fillId="0" borderId="0" xfId="2" applyFont="1"/>
    <xf numFmtId="0" fontId="7" fillId="0" borderId="0" xfId="3" applyFont="1"/>
    <xf numFmtId="0" fontId="6" fillId="0" borderId="0" xfId="2" applyFont="1"/>
    <xf numFmtId="5" fontId="6" fillId="0" borderId="0" xfId="2" applyNumberFormat="1" applyFont="1"/>
    <xf numFmtId="164" fontId="6" fillId="0" borderId="0" xfId="2" applyNumberFormat="1" applyFont="1"/>
    <xf numFmtId="164" fontId="7" fillId="0" borderId="0" xfId="2" applyNumberFormat="1" applyFont="1"/>
    <xf numFmtId="0" fontId="0" fillId="0" borderId="0" xfId="0">
      <alignment readingOrder="1"/>
    </xf>
    <xf numFmtId="0" fontId="5" fillId="0" borderId="0" xfId="2" applyFont="1" applyAlignment="1">
      <alignment horizontal="left"/>
    </xf>
    <xf numFmtId="166" fontId="0" fillId="0" borderId="0" xfId="0" applyNumberFormat="1" applyAlignment="1">
      <alignment horizontal="center" readingOrder="1"/>
    </xf>
    <xf numFmtId="167" fontId="0" fillId="0" borderId="0" xfId="0" applyNumberFormat="1" applyAlignment="1">
      <alignment horizontal="center" readingOrder="1"/>
    </xf>
    <xf numFmtId="0" fontId="6" fillId="0" borderId="0" xfId="2" applyFont="1" applyAlignment="1">
      <alignment horizontal="center"/>
    </xf>
    <xf numFmtId="0" fontId="8" fillId="2" borderId="1" xfId="2" applyFont="1" applyFill="1" applyBorder="1" applyAlignment="1">
      <alignment horizontal="centerContinuous"/>
    </xf>
    <xf numFmtId="0" fontId="9" fillId="2" borderId="1" xfId="2" applyFont="1" applyFill="1" applyBorder="1" applyAlignment="1">
      <alignment horizontal="centerContinuous"/>
    </xf>
    <xf numFmtId="0" fontId="9" fillId="2" borderId="2" xfId="2" applyFont="1" applyFill="1" applyBorder="1" applyAlignment="1">
      <alignment horizontal="centerContinuous"/>
    </xf>
    <xf numFmtId="0" fontId="10" fillId="2" borderId="3" xfId="2" applyFont="1" applyFill="1" applyBorder="1" applyAlignment="1">
      <alignment horizontal="centerContinuous"/>
    </xf>
    <xf numFmtId="0" fontId="8" fillId="0" borderId="0" xfId="2" applyFont="1" applyFill="1" applyBorder="1" applyAlignment="1">
      <alignment horizontal="centerContinuous"/>
    </xf>
    <xf numFmtId="0" fontId="9" fillId="0" borderId="0" xfId="2" applyFont="1" applyFill="1" applyBorder="1" applyAlignment="1">
      <alignment horizontal="centerContinuous"/>
    </xf>
    <xf numFmtId="0" fontId="10" fillId="0" borderId="0" xfId="2" applyFont="1" applyFill="1" applyBorder="1" applyAlignment="1">
      <alignment horizontal="centerContinuous"/>
    </xf>
    <xf numFmtId="0" fontId="11" fillId="0" borderId="0" xfId="2" applyFont="1" applyFill="1" applyBorder="1" applyAlignment="1">
      <alignment horizontal="centerContinuous"/>
    </xf>
    <xf numFmtId="0" fontId="6" fillId="0" borderId="0" xfId="2" applyFont="1" applyFill="1" applyBorder="1"/>
    <xf numFmtId="0" fontId="11" fillId="5" borderId="5" xfId="2" applyFont="1" applyFill="1" applyBorder="1" applyAlignment="1">
      <alignment horizontal="center" wrapText="1"/>
    </xf>
    <xf numFmtId="0" fontId="11" fillId="5" borderId="5" xfId="0" applyFont="1" applyFill="1" applyBorder="1" applyAlignment="1">
      <alignment horizontal="center" wrapText="1"/>
    </xf>
    <xf numFmtId="0" fontId="11" fillId="0" borderId="0" xfId="2" applyFont="1" applyFill="1" applyBorder="1" applyAlignment="1">
      <alignment horizontal="center" wrapText="1"/>
    </xf>
    <xf numFmtId="0" fontId="6" fillId="6" borderId="0" xfId="4" applyFont="1" applyFill="1" applyBorder="1" applyAlignment="1">
      <alignment wrapText="1"/>
    </xf>
    <xf numFmtId="1" fontId="6" fillId="6" borderId="0" xfId="4" applyNumberFormat="1" applyFont="1" applyFill="1" applyBorder="1" applyAlignment="1">
      <alignment wrapText="1"/>
    </xf>
    <xf numFmtId="2" fontId="6" fillId="6" borderId="0" xfId="4" applyNumberFormat="1" applyFont="1" applyFill="1" applyBorder="1" applyAlignment="1">
      <alignment wrapText="1"/>
    </xf>
    <xf numFmtId="0" fontId="13" fillId="7" borderId="6" xfId="0" applyFont="1" applyFill="1" applyBorder="1" applyAlignment="1">
      <alignment horizontal="left" readingOrder="1"/>
    </xf>
    <xf numFmtId="0" fontId="13" fillId="7" borderId="7" xfId="0" applyFont="1" applyFill="1" applyBorder="1" applyAlignment="1">
      <alignment horizontal="center" wrapText="1" readingOrder="1"/>
    </xf>
    <xf numFmtId="164" fontId="0" fillId="0" borderId="0" xfId="0" applyNumberFormat="1">
      <alignment readingOrder="1"/>
    </xf>
    <xf numFmtId="0" fontId="11" fillId="8" borderId="5" xfId="0" applyFont="1" applyFill="1" applyBorder="1" applyAlignment="1">
      <alignment horizontal="center" wrapText="1" readingOrder="1"/>
    </xf>
    <xf numFmtId="0" fontId="11" fillId="8" borderId="7" xfId="0" applyFont="1" applyFill="1" applyBorder="1" applyAlignment="1">
      <alignment horizontal="center" wrapText="1" readingOrder="1"/>
    </xf>
    <xf numFmtId="164" fontId="11" fillId="8" borderId="7" xfId="0" applyNumberFormat="1" applyFont="1" applyFill="1" applyBorder="1" applyAlignment="1">
      <alignment horizontal="center" wrapText="1" readingOrder="1"/>
    </xf>
    <xf numFmtId="164" fontId="10" fillId="0" borderId="0" xfId="0" applyNumberFormat="1" applyFont="1">
      <alignment readingOrder="1"/>
    </xf>
    <xf numFmtId="164" fontId="11" fillId="9" borderId="8" xfId="0" applyNumberFormat="1" applyFont="1" applyFill="1" applyBorder="1" applyAlignment="1">
      <alignment horizontal="centerContinuous" wrapText="1" readingOrder="1"/>
    </xf>
    <xf numFmtId="1" fontId="0" fillId="0" borderId="0" xfId="0" applyNumberFormat="1">
      <alignment readingOrder="1"/>
    </xf>
    <xf numFmtId="0" fontId="11" fillId="9" borderId="5" xfId="0" applyFont="1" applyFill="1" applyBorder="1" applyAlignment="1">
      <alignment horizontal="center" wrapText="1" readingOrder="1"/>
    </xf>
    <xf numFmtId="0" fontId="11" fillId="9" borderId="7" xfId="0" applyFont="1" applyFill="1" applyBorder="1" applyAlignment="1">
      <alignment horizontal="center" wrapText="1" readingOrder="1"/>
    </xf>
    <xf numFmtId="164" fontId="11" fillId="9" borderId="7" xfId="0" applyNumberFormat="1" applyFont="1" applyFill="1" applyBorder="1" applyAlignment="1">
      <alignment horizontal="center" wrapText="1" readingOrder="1"/>
    </xf>
    <xf numFmtId="164" fontId="11" fillId="9" borderId="9" xfId="0" applyNumberFormat="1" applyFont="1" applyFill="1" applyBorder="1" applyAlignment="1">
      <alignment horizontal="centerContinuous" wrapText="1" readingOrder="1"/>
    </xf>
    <xf numFmtId="164" fontId="11" fillId="9" borderId="10" xfId="0" applyNumberFormat="1" applyFont="1" applyFill="1" applyBorder="1" applyAlignment="1">
      <alignment horizontal="centerContinuous" wrapText="1" readingOrder="1"/>
    </xf>
    <xf numFmtId="164" fontId="0" fillId="0" borderId="0" xfId="0" applyNumberFormat="1"/>
    <xf numFmtId="0" fontId="0" fillId="10" borderId="0" xfId="0" applyFill="1"/>
    <xf numFmtId="2" fontId="0" fillId="0" borderId="0" xfId="0" applyNumberFormat="1"/>
    <xf numFmtId="164" fontId="6" fillId="6" borderId="0" xfId="4" applyNumberFormat="1" applyFont="1" applyFill="1" applyBorder="1" applyAlignment="1">
      <alignment wrapText="1"/>
    </xf>
    <xf numFmtId="0" fontId="12" fillId="0" borderId="0" xfId="0" applyFont="1">
      <alignment readingOrder="1"/>
    </xf>
    <xf numFmtId="49" fontId="0" fillId="0" borderId="0" xfId="0" applyNumberFormat="1">
      <alignment readingOrder="1"/>
    </xf>
    <xf numFmtId="164" fontId="0" fillId="0" borderId="0" xfId="0" applyNumberFormat="1" applyAlignment="1">
      <alignment horizontal="center" readingOrder="1"/>
    </xf>
    <xf numFmtId="0" fontId="0" fillId="0" borderId="0" xfId="0" applyAlignment="1">
      <alignment horizontal="center" readingOrder="1"/>
    </xf>
    <xf numFmtId="0" fontId="0" fillId="0" borderId="0" xfId="0" applyFill="1" applyAlignment="1">
      <alignment horizontal="center" readingOrder="1"/>
    </xf>
    <xf numFmtId="0" fontId="0" fillId="13" borderId="0" xfId="0" applyFill="1">
      <alignment readingOrder="1"/>
    </xf>
    <xf numFmtId="0" fontId="0" fillId="0" borderId="0" xfId="0" applyFill="1" applyAlignment="1">
      <alignment vertical="center" wrapText="1" readingOrder="1"/>
    </xf>
    <xf numFmtId="0" fontId="0" fillId="0" borderId="0" xfId="0" applyFill="1">
      <alignment readingOrder="1"/>
    </xf>
    <xf numFmtId="0" fontId="0" fillId="0" borderId="0" xfId="0" quotePrefix="1" applyFill="1">
      <alignment readingOrder="1"/>
    </xf>
    <xf numFmtId="0" fontId="20" fillId="6" borderId="5" xfId="0" applyFont="1" applyFill="1" applyBorder="1"/>
    <xf numFmtId="9" fontId="6" fillId="14" borderId="0" xfId="9" applyFill="1" applyAlignment="1">
      <alignment horizontal="center" readingOrder="1"/>
    </xf>
    <xf numFmtId="0" fontId="20" fillId="15" borderId="1" xfId="0" applyFont="1" applyFill="1" applyBorder="1"/>
    <xf numFmtId="0" fontId="20" fillId="15" borderId="4" xfId="0" applyFont="1" applyFill="1" applyBorder="1"/>
    <xf numFmtId="0" fontId="20" fillId="15" borderId="3" xfId="0" applyFont="1" applyFill="1" applyBorder="1"/>
    <xf numFmtId="0" fontId="20" fillId="15" borderId="11" xfId="0" applyFont="1" applyFill="1" applyBorder="1"/>
    <xf numFmtId="0" fontId="20" fillId="15" borderId="12" xfId="0" applyFont="1" applyFill="1" applyBorder="1"/>
    <xf numFmtId="0" fontId="20" fillId="15" borderId="13" xfId="0" applyFont="1" applyFill="1" applyBorder="1"/>
    <xf numFmtId="0" fontId="20" fillId="15" borderId="5" xfId="0" applyFont="1" applyFill="1" applyBorder="1"/>
    <xf numFmtId="0" fontId="20" fillId="14" borderId="5" xfId="0" applyFont="1" applyFill="1" applyBorder="1"/>
    <xf numFmtId="164" fontId="20" fillId="14" borderId="5" xfId="0" applyNumberFormat="1" applyFont="1" applyFill="1" applyBorder="1"/>
    <xf numFmtId="164" fontId="0" fillId="16" borderId="0" xfId="0" applyNumberFormat="1" applyFill="1" applyAlignment="1">
      <alignment horizontal="center" readingOrder="1"/>
    </xf>
    <xf numFmtId="9" fontId="20" fillId="15" borderId="5" xfId="9" applyFont="1" applyFill="1" applyBorder="1"/>
    <xf numFmtId="0" fontId="6" fillId="0" borderId="0" xfId="14">
      <alignment readingOrder="1"/>
    </xf>
    <xf numFmtId="0" fontId="25" fillId="12" borderId="14" xfId="0" applyFont="1" applyFill="1" applyBorder="1"/>
    <xf numFmtId="0" fontId="25" fillId="12" borderId="15" xfId="0" applyFont="1" applyFill="1" applyBorder="1"/>
    <xf numFmtId="0" fontId="25" fillId="12" borderId="8" xfId="0" applyFont="1" applyFill="1" applyBorder="1"/>
    <xf numFmtId="0" fontId="21" fillId="0" borderId="0" xfId="0" applyFont="1"/>
    <xf numFmtId="0" fontId="23" fillId="15" borderId="16" xfId="15" applyFont="1" applyFill="1" applyBorder="1" applyAlignment="1">
      <alignment horizontal="left" vertical="center" wrapText="1"/>
    </xf>
    <xf numFmtId="0" fontId="12" fillId="15" borderId="5" xfId="15" applyFont="1" applyFill="1" applyBorder="1" applyAlignment="1">
      <alignment horizontal="left" vertical="center" wrapText="1"/>
    </xf>
    <xf numFmtId="0" fontId="6" fillId="0" borderId="5" xfId="15" applyFont="1" applyFill="1" applyBorder="1" applyAlignment="1">
      <alignment horizontal="left" vertical="center" wrapText="1"/>
    </xf>
    <xf numFmtId="0" fontId="6" fillId="0" borderId="5" xfId="15" applyFont="1" applyBorder="1" applyAlignment="1">
      <alignment horizontal="left" vertical="center" wrapText="1" readingOrder="1"/>
    </xf>
    <xf numFmtId="0" fontId="6" fillId="0" borderId="5" xfId="15" applyNumberFormat="1" applyFont="1" applyBorder="1" applyAlignment="1">
      <alignment horizontal="left" vertical="center" wrapText="1" readingOrder="1"/>
    </xf>
    <xf numFmtId="0" fontId="23" fillId="15" borderId="5" xfId="15" applyFont="1" applyFill="1" applyBorder="1" applyAlignment="1">
      <alignment horizontal="left" vertical="center" wrapText="1"/>
    </xf>
    <xf numFmtId="0" fontId="22" fillId="0" borderId="5" xfId="15" applyFont="1" applyBorder="1" applyAlignment="1">
      <alignment horizontal="left" vertical="center" wrapText="1" readingOrder="1"/>
    </xf>
    <xf numFmtId="0" fontId="22" fillId="0" borderId="5" xfId="15" applyFont="1" applyBorder="1" applyAlignment="1">
      <alignment vertical="center" wrapText="1" readingOrder="1"/>
    </xf>
    <xf numFmtId="0" fontId="0" fillId="0" borderId="5" xfId="15" applyFont="1" applyBorder="1" applyAlignment="1">
      <alignment horizontal="left" vertical="center" wrapText="1" readingOrder="1"/>
    </xf>
    <xf numFmtId="0" fontId="9" fillId="60" borderId="7" xfId="2" applyFont="1" applyFill="1" applyBorder="1" applyAlignment="1">
      <alignment horizontal="center"/>
    </xf>
    <xf numFmtId="0" fontId="11" fillId="11" borderId="7" xfId="2" applyFont="1" applyFill="1" applyBorder="1" applyAlignment="1">
      <alignment horizontal="center" wrapText="1"/>
    </xf>
    <xf numFmtId="0" fontId="11" fillId="11" borderId="5" xfId="2" applyFont="1" applyFill="1" applyBorder="1" applyAlignment="1">
      <alignment horizontal="center" wrapText="1"/>
    </xf>
    <xf numFmtId="0" fontId="10" fillId="2" borderId="7" xfId="2" applyFont="1" applyFill="1" applyBorder="1" applyAlignment="1">
      <alignment horizontal="centerContinuous"/>
    </xf>
    <xf numFmtId="0" fontId="11" fillId="5" borderId="11" xfId="2" applyFont="1" applyFill="1" applyBorder="1" applyAlignment="1">
      <alignment horizontal="center" wrapText="1"/>
    </xf>
    <xf numFmtId="0" fontId="11" fillId="5" borderId="16" xfId="2" applyFont="1" applyFill="1" applyBorder="1" applyAlignment="1">
      <alignment horizontal="center" wrapText="1"/>
    </xf>
    <xf numFmtId="0" fontId="11" fillId="5" borderId="16" xfId="0" applyFont="1" applyFill="1" applyBorder="1" applyAlignment="1">
      <alignment horizontal="center" wrapText="1"/>
    </xf>
    <xf numFmtId="0" fontId="13" fillId="62" borderId="6" xfId="0" applyFont="1" applyFill="1" applyBorder="1" applyAlignment="1">
      <alignment horizontal="left" wrapText="1" readingOrder="1"/>
    </xf>
    <xf numFmtId="0" fontId="13" fillId="62" borderId="7" xfId="0" applyFont="1" applyFill="1" applyBorder="1" applyAlignment="1">
      <alignment horizontal="center" wrapText="1" readingOrder="1"/>
    </xf>
    <xf numFmtId="0" fontId="13" fillId="7" borderId="21" xfId="0" applyFont="1" applyFill="1" applyBorder="1" applyAlignment="1">
      <alignment horizontal="center" wrapText="1" readingOrder="1"/>
    </xf>
    <xf numFmtId="0" fontId="0" fillId="0" borderId="30" xfId="0" applyBorder="1">
      <alignment readingOrder="1"/>
    </xf>
    <xf numFmtId="0" fontId="0" fillId="0" borderId="31" xfId="0" applyBorder="1">
      <alignment readingOrder="1"/>
    </xf>
    <xf numFmtId="0" fontId="0" fillId="0" borderId="32" xfId="0" applyBorder="1">
      <alignment readingOrder="1"/>
    </xf>
    <xf numFmtId="0" fontId="0" fillId="0" borderId="33" xfId="0" applyBorder="1">
      <alignment readingOrder="1"/>
    </xf>
    <xf numFmtId="0" fontId="0" fillId="0" borderId="0" xfId="0" applyBorder="1">
      <alignment readingOrder="1"/>
    </xf>
    <xf numFmtId="0" fontId="0" fillId="0" borderId="34" xfId="0" applyBorder="1">
      <alignment readingOrder="1"/>
    </xf>
    <xf numFmtId="0" fontId="0" fillId="0" borderId="35" xfId="0" applyBorder="1">
      <alignment readingOrder="1"/>
    </xf>
    <xf numFmtId="0" fontId="0" fillId="0" borderId="36" xfId="0" applyBorder="1">
      <alignment readingOrder="1"/>
    </xf>
    <xf numFmtId="0" fontId="0" fillId="0" borderId="37" xfId="0" applyBorder="1">
      <alignment readingOrder="1"/>
    </xf>
    <xf numFmtId="0" fontId="11" fillId="63" borderId="14" xfId="0" applyFont="1" applyFill="1" applyBorder="1" applyAlignment="1">
      <alignment horizontal="centerContinuous" wrapText="1" readingOrder="1"/>
    </xf>
    <xf numFmtId="0" fontId="11" fillId="63" borderId="8" xfId="0" applyFont="1" applyFill="1" applyBorder="1" applyAlignment="1">
      <alignment horizontal="centerContinuous" wrapText="1" readingOrder="1"/>
    </xf>
    <xf numFmtId="164" fontId="11" fillId="63" borderId="14" xfId="0" applyNumberFormat="1" applyFont="1" applyFill="1" applyBorder="1" applyAlignment="1">
      <alignment horizontal="centerContinuous" wrapText="1" readingOrder="1"/>
    </xf>
    <xf numFmtId="164" fontId="11" fillId="63" borderId="15" xfId="0" applyNumberFormat="1" applyFont="1" applyFill="1" applyBorder="1" applyAlignment="1">
      <alignment horizontal="centerContinuous" wrapText="1" readingOrder="1"/>
    </xf>
    <xf numFmtId="164" fontId="11" fillId="63" borderId="8" xfId="0" applyNumberFormat="1" applyFont="1" applyFill="1" applyBorder="1" applyAlignment="1">
      <alignment horizontal="centerContinuous" wrapText="1" readingOrder="1"/>
    </xf>
    <xf numFmtId="164" fontId="11" fillId="63" borderId="21" xfId="0" applyNumberFormat="1" applyFont="1" applyFill="1" applyBorder="1" applyAlignment="1">
      <alignment horizontal="center" wrapText="1" readingOrder="1"/>
    </xf>
    <xf numFmtId="170" fontId="11" fillId="8" borderId="7" xfId="0" applyNumberFormat="1" applyFont="1" applyFill="1" applyBorder="1" applyAlignment="1">
      <alignment horizontal="center" wrapText="1" readingOrder="1"/>
    </xf>
    <xf numFmtId="164" fontId="60" fillId="0" borderId="0" xfId="0" applyNumberFormat="1" applyFont="1">
      <alignment readingOrder="1"/>
    </xf>
    <xf numFmtId="0" fontId="11" fillId="9" borderId="14" xfId="0" applyFont="1" applyFill="1" applyBorder="1" applyAlignment="1">
      <alignment horizontal="centerContinuous" wrapText="1" readingOrder="1"/>
    </xf>
    <xf numFmtId="0" fontId="11" fillId="9" borderId="15" xfId="0" applyFont="1" applyFill="1" applyBorder="1" applyAlignment="1">
      <alignment horizontal="centerContinuous" wrapText="1" readingOrder="1"/>
    </xf>
    <xf numFmtId="164" fontId="11" fillId="9" borderId="15" xfId="0" applyNumberFormat="1" applyFont="1" applyFill="1" applyBorder="1" applyAlignment="1">
      <alignment horizontal="centerContinuous" wrapText="1" readingOrder="1"/>
    </xf>
    <xf numFmtId="164" fontId="11" fillId="9" borderId="21" xfId="0" applyNumberFormat="1" applyFont="1" applyFill="1" applyBorder="1" applyAlignment="1">
      <alignment horizontal="center" wrapText="1" readingOrder="1"/>
    </xf>
    <xf numFmtId="164" fontId="11" fillId="9" borderId="14" xfId="0" applyNumberFormat="1" applyFont="1" applyFill="1" applyBorder="1" applyAlignment="1">
      <alignment horizontal="centerContinuous" wrapText="1" readingOrder="1"/>
    </xf>
    <xf numFmtId="164" fontId="12" fillId="0" borderId="0" xfId="0" applyNumberFormat="1" applyFont="1">
      <alignment readingOrder="1"/>
    </xf>
    <xf numFmtId="171" fontId="12" fillId="0" borderId="0" xfId="0" applyNumberFormat="1" applyFont="1">
      <alignment readingOrder="1"/>
    </xf>
    <xf numFmtId="171" fontId="0" fillId="0" borderId="0" xfId="0" applyNumberFormat="1">
      <alignment readingOrder="1"/>
    </xf>
    <xf numFmtId="171" fontId="60" fillId="0" borderId="0" xfId="0" applyNumberFormat="1" applyFont="1">
      <alignment readingOrder="1"/>
    </xf>
    <xf numFmtId="0" fontId="0" fillId="0" borderId="5" xfId="0" applyBorder="1"/>
    <xf numFmtId="9" fontId="0" fillId="0" borderId="0" xfId="0" applyNumberFormat="1"/>
    <xf numFmtId="9" fontId="0" fillId="0" borderId="0" xfId="9" applyFont="1"/>
    <xf numFmtId="0" fontId="6" fillId="0" borderId="0" xfId="2" applyFont="1" applyFill="1"/>
    <xf numFmtId="165" fontId="6" fillId="0" borderId="0" xfId="2" applyNumberFormat="1" applyFont="1"/>
    <xf numFmtId="172" fontId="0" fillId="78" borderId="5" xfId="9" applyNumberFormat="1" applyFont="1" applyFill="1" applyBorder="1" applyAlignment="1">
      <alignment horizontal="center"/>
    </xf>
    <xf numFmtId="0" fontId="0" fillId="8" borderId="5" xfId="0" applyFill="1" applyBorder="1"/>
    <xf numFmtId="173" fontId="0" fillId="0" borderId="0" xfId="0" applyNumberFormat="1"/>
    <xf numFmtId="1" fontId="0" fillId="0" borderId="0" xfId="0" applyNumberFormat="1"/>
    <xf numFmtId="172" fontId="0" fillId="78" borderId="7" xfId="0" applyNumberFormat="1" applyFill="1" applyBorder="1" applyAlignment="1">
      <alignment horizontal="center"/>
    </xf>
    <xf numFmtId="0" fontId="61" fillId="79" borderId="39" xfId="0" applyFont="1" applyFill="1" applyBorder="1"/>
    <xf numFmtId="0" fontId="61" fillId="79" borderId="40" xfId="0" applyFont="1" applyFill="1" applyBorder="1"/>
    <xf numFmtId="0" fontId="61" fillId="79" borderId="41" xfId="0" applyFont="1" applyFill="1" applyBorder="1"/>
    <xf numFmtId="0" fontId="62" fillId="80" borderId="39" xfId="0" applyFont="1" applyFill="1" applyBorder="1"/>
    <xf numFmtId="0" fontId="62" fillId="80" borderId="40" xfId="0" applyFont="1" applyFill="1" applyBorder="1"/>
    <xf numFmtId="3" fontId="62" fillId="80" borderId="40" xfId="0" applyNumberFormat="1" applyFont="1" applyFill="1" applyBorder="1"/>
    <xf numFmtId="173" fontId="62" fillId="80" borderId="41" xfId="0" applyNumberFormat="1" applyFont="1" applyFill="1" applyBorder="1"/>
    <xf numFmtId="0" fontId="62" fillId="0" borderId="42" xfId="0" applyFont="1" applyBorder="1"/>
    <xf numFmtId="0" fontId="62" fillId="0" borderId="43" xfId="0" applyFont="1" applyBorder="1"/>
    <xf numFmtId="3" fontId="62" fillId="0" borderId="43" xfId="0" applyNumberFormat="1" applyFont="1" applyBorder="1"/>
    <xf numFmtId="173" fontId="62" fillId="0" borderId="44" xfId="0" applyNumberFormat="1" applyFont="1" applyBorder="1"/>
    <xf numFmtId="0" fontId="62" fillId="80" borderId="42" xfId="0" applyFont="1" applyFill="1" applyBorder="1"/>
    <xf numFmtId="0" fontId="62" fillId="80" borderId="43" xfId="0" applyFont="1" applyFill="1" applyBorder="1"/>
    <xf numFmtId="3" fontId="62" fillId="80" borderId="43" xfId="0" applyNumberFormat="1" applyFont="1" applyFill="1" applyBorder="1"/>
    <xf numFmtId="173" fontId="62" fillId="80" borderId="44" xfId="0" applyNumberFormat="1" applyFont="1" applyFill="1" applyBorder="1"/>
    <xf numFmtId="0" fontId="62" fillId="0" borderId="39" xfId="0" applyFont="1" applyBorder="1"/>
    <xf numFmtId="0" fontId="62" fillId="0" borderId="40" xfId="0" applyFont="1" applyBorder="1"/>
    <xf numFmtId="3" fontId="62" fillId="0" borderId="40" xfId="0" applyNumberFormat="1" applyFont="1" applyBorder="1"/>
    <xf numFmtId="173" fontId="62" fillId="0" borderId="41" xfId="0" applyNumberFormat="1" applyFont="1" applyBorder="1"/>
    <xf numFmtId="0" fontId="6" fillId="0" borderId="0" xfId="0" applyFont="1">
      <alignment readingOrder="1"/>
    </xf>
    <xf numFmtId="44" fontId="0" fillId="0" borderId="0" xfId="0" applyNumberFormat="1">
      <alignment readingOrder="1"/>
    </xf>
    <xf numFmtId="44" fontId="0" fillId="0" borderId="0" xfId="1" applyFont="1">
      <alignment readingOrder="1"/>
    </xf>
    <xf numFmtId="0" fontId="0" fillId="6" borderId="0" xfId="0" applyFill="1">
      <alignment readingOrder="1"/>
    </xf>
    <xf numFmtId="164" fontId="0" fillId="6" borderId="0" xfId="0" applyNumberFormat="1" applyFill="1">
      <alignment readingOrder="1"/>
    </xf>
    <xf numFmtId="44" fontId="0" fillId="6" borderId="0" xfId="1" applyFont="1" applyFill="1">
      <alignment readingOrder="1"/>
    </xf>
    <xf numFmtId="164" fontId="10" fillId="6" borderId="0" xfId="0" applyNumberFormat="1" applyFont="1" applyFill="1">
      <alignment readingOrder="1"/>
    </xf>
    <xf numFmtId="44" fontId="6" fillId="6" borderId="0" xfId="4" applyNumberFormat="1" applyFont="1" applyFill="1" applyBorder="1" applyAlignment="1">
      <alignment wrapText="1"/>
    </xf>
    <xf numFmtId="44" fontId="6" fillId="6" borderId="0" xfId="1" applyFont="1" applyFill="1" applyBorder="1" applyAlignment="1">
      <alignment wrapText="1"/>
    </xf>
    <xf numFmtId="0" fontId="0" fillId="6" borderId="0" xfId="0" applyFill="1"/>
    <xf numFmtId="10" fontId="0" fillId="0" borderId="0" xfId="0" applyNumberFormat="1"/>
    <xf numFmtId="0" fontId="20" fillId="6" borderId="2" xfId="0" applyFont="1" applyFill="1" applyBorder="1"/>
    <xf numFmtId="0" fontId="20" fillId="16" borderId="5" xfId="0" applyFont="1" applyFill="1" applyBorder="1"/>
    <xf numFmtId="9" fontId="0" fillId="0" borderId="45" xfId="0" applyNumberFormat="1" applyBorder="1">
      <alignment readingOrder="1"/>
    </xf>
    <xf numFmtId="0" fontId="20" fillId="15" borderId="2" xfId="0" applyFont="1" applyFill="1" applyBorder="1"/>
    <xf numFmtId="1" fontId="0" fillId="11" borderId="0" xfId="0" applyNumberFormat="1" applyFill="1" applyAlignment="1">
      <alignment horizontal="center" readingOrder="1"/>
    </xf>
    <xf numFmtId="0" fontId="0" fillId="5" borderId="0" xfId="0" applyFill="1">
      <alignment readingOrder="1"/>
    </xf>
    <xf numFmtId="1" fontId="6" fillId="5" borderId="0" xfId="9" applyNumberFormat="1" applyFill="1">
      <alignment readingOrder="1"/>
    </xf>
    <xf numFmtId="0" fontId="0" fillId="0" borderId="0" xfId="0" applyAlignment="1">
      <alignment horizontal="center"/>
    </xf>
    <xf numFmtId="0" fontId="63" fillId="77" borderId="33" xfId="4" applyFont="1" applyFill="1" applyBorder="1" applyAlignment="1">
      <alignment horizontal="center"/>
    </xf>
    <xf numFmtId="0" fontId="63" fillId="77" borderId="33" xfId="4" applyFont="1" applyFill="1" applyBorder="1" applyAlignment="1">
      <alignment horizontal="left"/>
    </xf>
    <xf numFmtId="1" fontId="64" fillId="0" borderId="5" xfId="4" applyNumberFormat="1" applyFont="1" applyBorder="1" applyAlignment="1"/>
    <xf numFmtId="43" fontId="64" fillId="0" borderId="5" xfId="509" applyFont="1" applyBorder="1" applyAlignment="1"/>
    <xf numFmtId="0" fontId="6" fillId="0" borderId="5" xfId="0" applyFont="1" applyBorder="1">
      <alignment readingOrder="1"/>
    </xf>
    <xf numFmtId="9" fontId="0" fillId="0" borderId="5" xfId="0" applyNumberFormat="1" applyBorder="1">
      <alignment readingOrder="1"/>
    </xf>
    <xf numFmtId="0" fontId="0" fillId="81" borderId="46" xfId="0" applyFill="1" applyBorder="1"/>
    <xf numFmtId="0" fontId="66" fillId="0" borderId="14" xfId="0" applyFont="1" applyBorder="1" applyAlignment="1"/>
    <xf numFmtId="0" fontId="65" fillId="0" borderId="0" xfId="0" applyFont="1">
      <alignment readingOrder="1"/>
    </xf>
    <xf numFmtId="174" fontId="65" fillId="0" borderId="0" xfId="509" applyNumberFormat="1" applyFont="1" applyFill="1">
      <alignment readingOrder="1"/>
    </xf>
    <xf numFmtId="174" fontId="0" fillId="0" borderId="0" xfId="0" applyNumberFormat="1">
      <alignment readingOrder="1"/>
    </xf>
    <xf numFmtId="0" fontId="67" fillId="0" borderId="0" xfId="0" applyFont="1">
      <alignment readingOrder="1"/>
    </xf>
    <xf numFmtId="174" fontId="67" fillId="0" borderId="0" xfId="509" applyNumberFormat="1" applyFont="1" applyFill="1">
      <alignment readingOrder="1"/>
    </xf>
    <xf numFmtId="0" fontId="0" fillId="8" borderId="0" xfId="0" applyFill="1">
      <alignment readingOrder="1"/>
    </xf>
    <xf numFmtId="0" fontId="20" fillId="15" borderId="6" xfId="0" applyFont="1" applyFill="1" applyBorder="1"/>
    <xf numFmtId="0" fontId="20" fillId="15" borderId="21" xfId="0" applyFont="1" applyFill="1" applyBorder="1"/>
    <xf numFmtId="0" fontId="20" fillId="15" borderId="7" xfId="0" applyFont="1" applyFill="1" applyBorder="1"/>
    <xf numFmtId="9" fontId="12" fillId="77" borderId="0" xfId="0" applyNumberFormat="1" applyFont="1" applyFill="1">
      <alignment readingOrder="1"/>
    </xf>
    <xf numFmtId="0" fontId="0" fillId="77" borderId="0" xfId="0" applyFill="1">
      <alignment readingOrder="1"/>
    </xf>
    <xf numFmtId="1" fontId="0" fillId="77" borderId="0" xfId="0" applyNumberFormat="1" applyFill="1">
      <alignment readingOrder="1"/>
    </xf>
    <xf numFmtId="1" fontId="0" fillId="0" borderId="0" xfId="0" applyNumberFormat="1" applyFill="1">
      <alignment readingOrder="1"/>
    </xf>
    <xf numFmtId="175" fontId="0" fillId="0" borderId="0" xfId="0" applyNumberFormat="1">
      <alignment readingOrder="1"/>
    </xf>
    <xf numFmtId="175" fontId="0" fillId="0" borderId="0" xfId="0" applyNumberFormat="1" applyFill="1">
      <alignment readingOrder="1"/>
    </xf>
    <xf numFmtId="2" fontId="0" fillId="11" borderId="0" xfId="0" applyNumberFormat="1" applyFill="1" applyAlignment="1">
      <alignment horizontal="center" readingOrder="1"/>
    </xf>
    <xf numFmtId="43" fontId="0" fillId="11" borderId="0" xfId="509" applyFont="1" applyFill="1" applyAlignment="1">
      <alignment horizontal="center" readingOrder="1"/>
    </xf>
    <xf numFmtId="0" fontId="0" fillId="15" borderId="0" xfId="0" applyFill="1">
      <alignment readingOrder="1"/>
    </xf>
    <xf numFmtId="0" fontId="0" fillId="15" borderId="0" xfId="0" applyFill="1" applyAlignment="1">
      <alignment vertical="center" wrapText="1" readingOrder="1"/>
    </xf>
    <xf numFmtId="0" fontId="0" fillId="0" borderId="0" xfId="0" applyFont="1" applyFill="1" applyBorder="1"/>
    <xf numFmtId="172" fontId="0" fillId="82" borderId="5" xfId="9" applyNumberFormat="1" applyFont="1" applyFill="1" applyBorder="1" applyAlignment="1">
      <alignment horizontal="center"/>
    </xf>
    <xf numFmtId="172" fontId="0" fillId="82" borderId="7" xfId="0" applyNumberFormat="1" applyFill="1" applyBorder="1" applyAlignment="1">
      <alignment horizontal="center"/>
    </xf>
    <xf numFmtId="164" fontId="0" fillId="13" borderId="0" xfId="0" applyNumberFormat="1" applyFill="1">
      <alignment readingOrder="1"/>
    </xf>
    <xf numFmtId="0" fontId="0" fillId="12" borderId="0" xfId="0" applyFill="1" applyAlignment="1">
      <alignment horizontal="left" vertical="center" readingOrder="1"/>
    </xf>
    <xf numFmtId="0" fontId="11" fillId="3" borderId="1" xfId="2" applyFont="1" applyFill="1" applyBorder="1" applyAlignment="1">
      <alignment horizontal="center"/>
    </xf>
    <xf numFmtId="0" fontId="11" fillId="3" borderId="4" xfId="2" applyFont="1" applyFill="1" applyBorder="1" applyAlignment="1">
      <alignment horizontal="center"/>
    </xf>
    <xf numFmtId="0" fontId="11" fillId="3" borderId="3" xfId="2" applyFont="1" applyFill="1" applyBorder="1" applyAlignment="1">
      <alignment horizontal="center"/>
    </xf>
    <xf numFmtId="0" fontId="8" fillId="4" borderId="2" xfId="0" applyFont="1" applyFill="1" applyBorder="1" applyAlignment="1">
      <alignment horizontal="center"/>
    </xf>
    <xf numFmtId="0" fontId="12" fillId="0" borderId="2" xfId="0" applyFont="1" applyBorder="1" applyAlignment="1">
      <alignment horizontal="center"/>
    </xf>
    <xf numFmtId="0" fontId="12" fillId="61" borderId="5" xfId="2" applyFont="1" applyFill="1" applyBorder="1" applyAlignment="1">
      <alignment horizontal="center"/>
    </xf>
    <xf numFmtId="0" fontId="8" fillId="2" borderId="6" xfId="2" applyFont="1" applyFill="1" applyBorder="1" applyAlignment="1">
      <alignment horizontal="center"/>
    </xf>
    <xf numFmtId="0" fontId="8" fillId="2" borderId="21" xfId="2" applyFont="1" applyFill="1" applyBorder="1" applyAlignment="1">
      <alignment horizontal="center"/>
    </xf>
    <xf numFmtId="0" fontId="8" fillId="2" borderId="7" xfId="2" applyFont="1" applyFill="1" applyBorder="1" applyAlignment="1">
      <alignment horizontal="center"/>
    </xf>
    <xf numFmtId="0" fontId="11" fillId="3" borderId="6" xfId="2" applyFont="1" applyFill="1" applyBorder="1" applyAlignment="1">
      <alignment horizontal="center"/>
    </xf>
    <xf numFmtId="0" fontId="11" fillId="3" borderId="21" xfId="2" applyFont="1" applyFill="1" applyBorder="1" applyAlignment="1">
      <alignment horizontal="center"/>
    </xf>
    <xf numFmtId="0" fontId="11" fillId="3" borderId="7" xfId="2" applyFont="1" applyFill="1" applyBorder="1" applyAlignment="1">
      <alignment horizontal="center"/>
    </xf>
    <xf numFmtId="0" fontId="8" fillId="4" borderId="1" xfId="0" applyFont="1" applyFill="1" applyBorder="1" applyAlignment="1">
      <alignment horizontal="center"/>
    </xf>
    <xf numFmtId="0" fontId="8" fillId="4" borderId="3" xfId="0" applyFont="1" applyFill="1" applyBorder="1" applyAlignment="1">
      <alignment horizontal="center"/>
    </xf>
    <xf numFmtId="0" fontId="8" fillId="4" borderId="6" xfId="0" applyFont="1" applyFill="1" applyBorder="1" applyAlignment="1">
      <alignment horizontal="center"/>
    </xf>
    <xf numFmtId="0" fontId="8" fillId="4" borderId="7" xfId="0" applyFont="1" applyFill="1" applyBorder="1" applyAlignment="1">
      <alignment horizontal="center"/>
    </xf>
    <xf numFmtId="0" fontId="8" fillId="4" borderId="5" xfId="0" applyFont="1" applyFill="1" applyBorder="1" applyAlignment="1">
      <alignment horizontal="center"/>
    </xf>
    <xf numFmtId="0" fontId="12" fillId="0" borderId="5" xfId="0" applyFont="1" applyBorder="1" applyAlignment="1">
      <alignment horizontal="center"/>
    </xf>
  </cellXfs>
  <cellStyles count="530">
    <cellStyle name="20% - Accent1 2" xfId="16"/>
    <cellStyle name="20% - Accent1 2 2" xfId="17"/>
    <cellStyle name="20% - Accent1 3" xfId="18"/>
    <cellStyle name="20% - Accent1 3 2" xfId="365"/>
    <cellStyle name="20% - Accent1 4" xfId="366"/>
    <cellStyle name="20% - Accent1 4 2" xfId="367"/>
    <cellStyle name="20% - Accent1 5" xfId="368"/>
    <cellStyle name="20% - Accent2 2" xfId="19"/>
    <cellStyle name="20% - Accent2 2 2" xfId="369"/>
    <cellStyle name="20% - Accent2 3" xfId="20"/>
    <cellStyle name="20% - Accent2 3 2" xfId="370"/>
    <cellStyle name="20% - Accent2 4" xfId="371"/>
    <cellStyle name="20% - Accent2 4 2" xfId="372"/>
    <cellStyle name="20% - Accent2 5" xfId="373"/>
    <cellStyle name="20% - Accent3 2" xfId="21"/>
    <cellStyle name="20% - Accent3 2 2" xfId="22"/>
    <cellStyle name="20% - Accent3 3" xfId="23"/>
    <cellStyle name="20% - Accent3 3 2" xfId="374"/>
    <cellStyle name="20% - Accent3 4" xfId="375"/>
    <cellStyle name="20% - Accent3 4 2" xfId="376"/>
    <cellStyle name="20% - Accent3 5" xfId="377"/>
    <cellStyle name="20% - Accent4 2" xfId="24"/>
    <cellStyle name="20% - Accent4 2 2" xfId="25"/>
    <cellStyle name="20% - Accent4 3" xfId="26"/>
    <cellStyle name="20% - Accent4 3 2" xfId="378"/>
    <cellStyle name="20% - Accent4 4" xfId="379"/>
    <cellStyle name="20% - Accent4 4 2" xfId="380"/>
    <cellStyle name="20% - Accent4 5" xfId="381"/>
    <cellStyle name="20% - Accent5 2" xfId="27"/>
    <cellStyle name="20% - Accent5 2 2" xfId="382"/>
    <cellStyle name="20% - Accent5 3" xfId="28"/>
    <cellStyle name="20% - Accent5 3 2" xfId="383"/>
    <cellStyle name="20% - Accent5 4" xfId="384"/>
    <cellStyle name="20% - Accent5 4 2" xfId="385"/>
    <cellStyle name="20% - Accent5 5" xfId="386"/>
    <cellStyle name="20% - Accent6 2" xfId="29"/>
    <cellStyle name="20% - Accent6 2 2" xfId="387"/>
    <cellStyle name="20% - Accent6 3" xfId="30"/>
    <cellStyle name="20% - Accent6 3 2" xfId="388"/>
    <cellStyle name="20% - Accent6 4" xfId="389"/>
    <cellStyle name="20% - Accent6 4 2" xfId="390"/>
    <cellStyle name="20% - Accent6 5" xfId="391"/>
    <cellStyle name="40% - Accent1 2" xfId="31"/>
    <cellStyle name="40% - Accent1 2 2" xfId="32"/>
    <cellStyle name="40% - Accent1 3" xfId="33"/>
    <cellStyle name="40% - Accent1 3 2" xfId="392"/>
    <cellStyle name="40% - Accent1 4" xfId="393"/>
    <cellStyle name="40% - Accent1 4 2" xfId="394"/>
    <cellStyle name="40% - Accent1 5" xfId="395"/>
    <cellStyle name="40% - Accent2 2" xfId="34"/>
    <cellStyle name="40% - Accent2 2 2" xfId="35"/>
    <cellStyle name="40% - Accent2 3" xfId="36"/>
    <cellStyle name="40% - Accent2 3 2" xfId="396"/>
    <cellStyle name="40% - Accent2 4" xfId="397"/>
    <cellStyle name="40% - Accent2 4 2" xfId="398"/>
    <cellStyle name="40% - Accent2 5" xfId="399"/>
    <cellStyle name="40% - Accent3 2" xfId="37"/>
    <cellStyle name="40% - Accent3 2 2" xfId="38"/>
    <cellStyle name="40% - Accent3 3" xfId="39"/>
    <cellStyle name="40% - Accent3 3 2" xfId="400"/>
    <cellStyle name="40% - Accent3 4" xfId="401"/>
    <cellStyle name="40% - Accent3 4 2" xfId="402"/>
    <cellStyle name="40% - Accent3 5" xfId="403"/>
    <cellStyle name="40% - Accent4 2" xfId="40"/>
    <cellStyle name="40% - Accent4 2 2" xfId="41"/>
    <cellStyle name="40% - Accent4 3" xfId="42"/>
    <cellStyle name="40% - Accent4 3 2" xfId="404"/>
    <cellStyle name="40% - Accent4 4" xfId="405"/>
    <cellStyle name="40% - Accent4 4 2" xfId="406"/>
    <cellStyle name="40% - Accent4 5" xfId="407"/>
    <cellStyle name="40% - Accent5 2" xfId="43"/>
    <cellStyle name="40% - Accent5 2 2" xfId="408"/>
    <cellStyle name="40% - Accent5 3" xfId="44"/>
    <cellStyle name="40% - Accent5 3 2" xfId="409"/>
    <cellStyle name="40% - Accent5 4" xfId="410"/>
    <cellStyle name="40% - Accent5 4 2" xfId="411"/>
    <cellStyle name="40% - Accent5 5" xfId="412"/>
    <cellStyle name="40% - Accent6 2" xfId="45"/>
    <cellStyle name="40% - Accent6 2 2" xfId="46"/>
    <cellStyle name="40% - Accent6 3" xfId="47"/>
    <cellStyle name="40% - Accent6 3 2" xfId="413"/>
    <cellStyle name="40% - Accent6 4" xfId="414"/>
    <cellStyle name="40% - Accent6 4 2" xfId="415"/>
    <cellStyle name="40% - Accent6 5" xfId="416"/>
    <cellStyle name="60% - Accent1 2" xfId="48"/>
    <cellStyle name="60% - Accent1 2 2" xfId="49"/>
    <cellStyle name="60% - Accent1 3" xfId="50"/>
    <cellStyle name="60% - Accent2 2" xfId="51"/>
    <cellStyle name="60% - Accent2 2 2" xfId="52"/>
    <cellStyle name="60% - Accent2 3" xfId="53"/>
    <cellStyle name="60% - Accent3 2" xfId="54"/>
    <cellStyle name="60% - Accent3 2 2" xfId="55"/>
    <cellStyle name="60% - Accent3 3" xfId="56"/>
    <cellStyle name="60% - Accent4 2" xfId="57"/>
    <cellStyle name="60% - Accent4 2 2" xfId="58"/>
    <cellStyle name="60% - Accent4 3" xfId="59"/>
    <cellStyle name="60% - Accent5 2" xfId="60"/>
    <cellStyle name="60% - Accent5 3" xfId="61"/>
    <cellStyle name="60% - Accent6 2" xfId="62"/>
    <cellStyle name="60% - Accent6 2 2" xfId="63"/>
    <cellStyle name="60% - Accent6 3" xfId="64"/>
    <cellStyle name="Accent1 - 20%" xfId="65"/>
    <cellStyle name="Accent1 - 40%" xfId="66"/>
    <cellStyle name="Accent1 - 60%" xfId="67"/>
    <cellStyle name="Accent1 2" xfId="68"/>
    <cellStyle name="Accent1 2 2" xfId="69"/>
    <cellStyle name="Accent1 3" xfId="70"/>
    <cellStyle name="Accent2 - 20%" xfId="71"/>
    <cellStyle name="Accent2 - 40%" xfId="72"/>
    <cellStyle name="Accent2 - 60%" xfId="73"/>
    <cellStyle name="Accent2 2" xfId="74"/>
    <cellStyle name="Accent2 3" xfId="75"/>
    <cellStyle name="Accent3 - 20%" xfId="76"/>
    <cellStyle name="Accent3 - 40%" xfId="77"/>
    <cellStyle name="Accent3 - 60%" xfId="78"/>
    <cellStyle name="Accent3 2" xfId="79"/>
    <cellStyle name="Accent3 2 2" xfId="80"/>
    <cellStyle name="Accent3 3" xfId="81"/>
    <cellStyle name="Accent4 - 20%" xfId="82"/>
    <cellStyle name="Accent4 - 40%" xfId="83"/>
    <cellStyle name="Accent4 - 60%" xfId="84"/>
    <cellStyle name="Accent4 2" xfId="85"/>
    <cellStyle name="Accent4 2 2" xfId="86"/>
    <cellStyle name="Accent4 3" xfId="87"/>
    <cellStyle name="Accent5 - 20%" xfId="88"/>
    <cellStyle name="Accent5 - 40%" xfId="89"/>
    <cellStyle name="Accent5 - 60%" xfId="90"/>
    <cellStyle name="Accent5 2" xfId="91"/>
    <cellStyle name="Accent5 3" xfId="92"/>
    <cellStyle name="Accent6 - 20%" xfId="93"/>
    <cellStyle name="Accent6 - 40%" xfId="94"/>
    <cellStyle name="Accent6 - 60%" xfId="95"/>
    <cellStyle name="Accent6 2" xfId="96"/>
    <cellStyle name="Accent6 3" xfId="97"/>
    <cellStyle name="Bad 2" xfId="98"/>
    <cellStyle name="Bad 2 2" xfId="99"/>
    <cellStyle name="Bad 3" xfId="100"/>
    <cellStyle name="Calculation 2" xfId="101"/>
    <cellStyle name="Calculation 2 2" xfId="102"/>
    <cellStyle name="Calculation 3" xfId="103"/>
    <cellStyle name="Check Cell 2" xfId="104"/>
    <cellStyle name="Check Cell 3" xfId="105"/>
    <cellStyle name="Comma" xfId="509" builtinId="3"/>
    <cellStyle name="Comma [0] 2" xfId="106"/>
    <cellStyle name="Comma 10" xfId="511"/>
    <cellStyle name="Comma 11" xfId="512"/>
    <cellStyle name="Comma 2" xfId="107"/>
    <cellStyle name="Comma 2 2" xfId="108"/>
    <cellStyle name="Comma 2 2 2" xfId="109"/>
    <cellStyle name="Comma 2 2 3" xfId="110"/>
    <cellStyle name="Comma 2 2 3 2" xfId="417"/>
    <cellStyle name="Comma 2 2 4" xfId="418"/>
    <cellStyle name="Comma 2 2 4 2" xfId="419"/>
    <cellStyle name="Comma 2 2 5" xfId="420"/>
    <cellStyle name="Comma 2 2 5 2" xfId="421"/>
    <cellStyle name="Comma 2 2 6" xfId="422"/>
    <cellStyle name="Comma 2 2 6 2" xfId="423"/>
    <cellStyle name="Comma 2 2 7" xfId="424"/>
    <cellStyle name="Comma 2 2 8" xfId="425"/>
    <cellStyle name="Comma 2 3" xfId="111"/>
    <cellStyle name="Comma 2 3 2" xfId="513"/>
    <cellStyle name="Comma 2 4" xfId="112"/>
    <cellStyle name="Comma 2 5" xfId="113"/>
    <cellStyle name="Comma 3" xfId="12"/>
    <cellStyle name="Comma 3 10" xfId="426"/>
    <cellStyle name="Comma 3 2" xfId="114"/>
    <cellStyle name="Comma 3 2 2" xfId="115"/>
    <cellStyle name="Comma 3 2 3" xfId="116"/>
    <cellStyle name="Comma 3 3" xfId="117"/>
    <cellStyle name="Comma 3 3 2" xfId="118"/>
    <cellStyle name="Comma 3 3 3" xfId="119"/>
    <cellStyle name="Comma 3 3 4" xfId="120"/>
    <cellStyle name="Comma 3 4" xfId="121"/>
    <cellStyle name="Comma 3 4 2" xfId="427"/>
    <cellStyle name="Comma 3 5" xfId="428"/>
    <cellStyle name="Comma 3 5 2" xfId="429"/>
    <cellStyle name="Comma 3 6" xfId="430"/>
    <cellStyle name="Comma 3 6 2" xfId="431"/>
    <cellStyle name="Comma 3 7" xfId="432"/>
    <cellStyle name="Comma 3 8" xfId="433"/>
    <cellStyle name="Comma 3 9" xfId="434"/>
    <cellStyle name="Comma 4" xfId="122"/>
    <cellStyle name="Comma 4 2" xfId="123"/>
    <cellStyle name="Comma 4 2 2" xfId="124"/>
    <cellStyle name="Comma 4 3" xfId="125"/>
    <cellStyle name="Comma 5" xfId="126"/>
    <cellStyle name="Comma 5 2" xfId="127"/>
    <cellStyle name="Comma 5 3" xfId="128"/>
    <cellStyle name="Comma 6" xfId="129"/>
    <cellStyle name="Comma 7" xfId="130"/>
    <cellStyle name="Comma 8" xfId="131"/>
    <cellStyle name="Comma 9" xfId="514"/>
    <cellStyle name="Currency" xfId="1" builtinId="4"/>
    <cellStyle name="Currency 2" xfId="132"/>
    <cellStyle name="Currency 2 2" xfId="133"/>
    <cellStyle name="Currency 2 2 2" xfId="134"/>
    <cellStyle name="Currency 2 2 3" xfId="135"/>
    <cellStyle name="Currency 2 3" xfId="136"/>
    <cellStyle name="Currency 2 4" xfId="137"/>
    <cellStyle name="Currency 2 5" xfId="138"/>
    <cellStyle name="Currency 3" xfId="139"/>
    <cellStyle name="Currency 3 2" xfId="140"/>
    <cellStyle name="Currency 3 2 2" xfId="141"/>
    <cellStyle name="Currency 3 2 3" xfId="142"/>
    <cellStyle name="Currency 3 3" xfId="143"/>
    <cellStyle name="Currency 3 4" xfId="144"/>
    <cellStyle name="Currency 3 5" xfId="435"/>
    <cellStyle name="Currency 4" xfId="145"/>
    <cellStyle name="Currency 4 2" xfId="436"/>
    <cellStyle name="Currency 4 3" xfId="437"/>
    <cellStyle name="Currency 5" xfId="146"/>
    <cellStyle name="Currency 5 2" xfId="147"/>
    <cellStyle name="Currency 5 2 2" xfId="148"/>
    <cellStyle name="Currency 5 3" xfId="149"/>
    <cellStyle name="Currency 6" xfId="150"/>
    <cellStyle name="Currency 6 2" xfId="151"/>
    <cellStyle name="Currency 7" xfId="152"/>
    <cellStyle name="Currency 7 2" xfId="153"/>
    <cellStyle name="Currency 8" xfId="154"/>
    <cellStyle name="Data Field" xfId="5"/>
    <cellStyle name="Data Field 2" xfId="155"/>
    <cellStyle name="Data Field 2 2" xfId="156"/>
    <cellStyle name="Data Field 2 3" xfId="157"/>
    <cellStyle name="Data Field 3" xfId="158"/>
    <cellStyle name="Data Field 4" xfId="159"/>
    <cellStyle name="Data Field 5" xfId="438"/>
    <cellStyle name="Data Name" xfId="6"/>
    <cellStyle name="Data Name 2" xfId="439"/>
    <cellStyle name="Data Name 2 2" xfId="440"/>
    <cellStyle name="Data Name 3" xfId="441"/>
    <cellStyle name="Data Name 4" xfId="442"/>
    <cellStyle name="Date/Time" xfId="7"/>
    <cellStyle name="Emphasis 1" xfId="160"/>
    <cellStyle name="Emphasis 2" xfId="161"/>
    <cellStyle name="Emphasis 3" xfId="162"/>
    <cellStyle name="Explanatory Text 2" xfId="163"/>
    <cellStyle name="Explanatory Text 3" xfId="164"/>
    <cellStyle name="Good 2" xfId="165"/>
    <cellStyle name="Good 3" xfId="166"/>
    <cellStyle name="Heading" xfId="8"/>
    <cellStyle name="Heading 1 2" xfId="167"/>
    <cellStyle name="Heading 1 2 2" xfId="168"/>
    <cellStyle name="Heading 1 3" xfId="169"/>
    <cellStyle name="Heading 2 2" xfId="170"/>
    <cellStyle name="Heading 2 3" xfId="171"/>
    <cellStyle name="Heading 3 2" xfId="172"/>
    <cellStyle name="Heading 3 2 2" xfId="173"/>
    <cellStyle name="Heading 3 3" xfId="174"/>
    <cellStyle name="Heading 4 2" xfId="175"/>
    <cellStyle name="Heading 4 2 2" xfId="176"/>
    <cellStyle name="Heading 4 3" xfId="177"/>
    <cellStyle name="Hyperlink 2" xfId="178"/>
    <cellStyle name="Hyperlink 2 2" xfId="179"/>
    <cellStyle name="Hyperlink 2 2 2" xfId="180"/>
    <cellStyle name="Hyperlink 2 3" xfId="515"/>
    <cellStyle name="Hyperlink 2_ResWXMF_FY10v2_0" xfId="181"/>
    <cellStyle name="Hyperlink 3" xfId="182"/>
    <cellStyle name="Hyperlink 3 2" xfId="183"/>
    <cellStyle name="Hyperlink 3 2 2" xfId="184"/>
    <cellStyle name="Hyperlink 4" xfId="185"/>
    <cellStyle name="Hyperlink 5" xfId="186"/>
    <cellStyle name="Hyperlink 6" xfId="187"/>
    <cellStyle name="Hyperlink 7" xfId="188"/>
    <cellStyle name="Hyperlink 8" xfId="189"/>
    <cellStyle name="Input 2" xfId="190"/>
    <cellStyle name="Input 3" xfId="191"/>
    <cellStyle name="Linked Cell 2" xfId="192"/>
    <cellStyle name="Linked Cell 3" xfId="193"/>
    <cellStyle name="Neutral 2" xfId="194"/>
    <cellStyle name="Neutral 3" xfId="195"/>
    <cellStyle name="Normal" xfId="0" builtinId="0"/>
    <cellStyle name="Normal 10" xfId="196"/>
    <cellStyle name="Normal 10 2" xfId="197"/>
    <cellStyle name="Normal 11" xfId="198"/>
    <cellStyle name="Normal 11 2" xfId="443"/>
    <cellStyle name="Normal 12" xfId="199"/>
    <cellStyle name="Normal 12 2" xfId="444"/>
    <cellStyle name="Normal 13" xfId="14"/>
    <cellStyle name="Normal 13 2" xfId="200"/>
    <cellStyle name="Normal 13 3" xfId="201"/>
    <cellStyle name="Normal 14" xfId="202"/>
    <cellStyle name="Normal 14 2" xfId="203"/>
    <cellStyle name="Normal 14 2 2" xfId="204"/>
    <cellStyle name="Normal 14 3" xfId="205"/>
    <cellStyle name="Normal 14 3 2" xfId="206"/>
    <cellStyle name="Normal 14 4" xfId="207"/>
    <cellStyle name="Normal 14 5" xfId="516"/>
    <cellStyle name="Normal 15" xfId="208"/>
    <cellStyle name="Normal 15 2" xfId="209"/>
    <cellStyle name="Normal 15 2 2" xfId="210"/>
    <cellStyle name="Normal 15 3" xfId="211"/>
    <cellStyle name="Normal 15 4" xfId="212"/>
    <cellStyle name="Normal 15 5" xfId="517"/>
    <cellStyle name="Normal 16" xfId="213"/>
    <cellStyle name="Normal 16 2" xfId="214"/>
    <cellStyle name="Normal 16 3" xfId="215"/>
    <cellStyle name="Normal 16 4" xfId="518"/>
    <cellStyle name="Normal 17" xfId="216"/>
    <cellStyle name="Normal 17 2" xfId="217"/>
    <cellStyle name="Normal 18" xfId="218"/>
    <cellStyle name="Normal 19" xfId="219"/>
    <cellStyle name="Normal 2" xfId="10"/>
    <cellStyle name="Normal 2 10" xfId="445"/>
    <cellStyle name="Normal 2 11" xfId="446"/>
    <cellStyle name="Normal 2 12" xfId="447"/>
    <cellStyle name="Normal 2 2" xfId="13"/>
    <cellStyle name="Normal 2 2 2" xfId="220"/>
    <cellStyle name="Normal 2 2 2 2" xfId="221"/>
    <cellStyle name="Normal 2 2 2 3" xfId="222"/>
    <cellStyle name="Normal 2 2 3" xfId="223"/>
    <cellStyle name="Normal 2 2 3 2" xfId="224"/>
    <cellStyle name="Normal 2 2 3 3" xfId="225"/>
    <cellStyle name="Normal 2 2 4" xfId="226"/>
    <cellStyle name="Normal 2 2 4 2" xfId="448"/>
    <cellStyle name="Normal 2 2 5" xfId="449"/>
    <cellStyle name="Normal 2 2 6" xfId="519"/>
    <cellStyle name="Normal 2 3" xfId="227"/>
    <cellStyle name="Normal 2 3 2" xfId="228"/>
    <cellStyle name="Normal 2 3 2 2" xfId="229"/>
    <cellStyle name="Normal 2 3 2 2 2" xfId="230"/>
    <cellStyle name="Normal 2 3 2 3" xfId="520"/>
    <cellStyle name="Normal 2 3 3" xfId="231"/>
    <cellStyle name="Normal 2 3 3 2" xfId="232"/>
    <cellStyle name="Normal 2 3 4" xfId="521"/>
    <cellStyle name="Normal 2 4" xfId="233"/>
    <cellStyle name="Normal 2 4 2" xfId="234"/>
    <cellStyle name="Normal 2 4 2 2" xfId="235"/>
    <cellStyle name="Normal 2 4 2 3" xfId="236"/>
    <cellStyle name="Normal 2 4 2 4" xfId="237"/>
    <cellStyle name="Normal 2 4 3" xfId="238"/>
    <cellStyle name="Normal 2 5" xfId="239"/>
    <cellStyle name="Normal 2 5 2" xfId="450"/>
    <cellStyle name="Normal 2 6" xfId="240"/>
    <cellStyle name="Normal 2 6 2" xfId="241"/>
    <cellStyle name="Normal 2 6 2 2" xfId="242"/>
    <cellStyle name="Normal 2 6 2 3" xfId="243"/>
    <cellStyle name="Normal 2 6 3" xfId="244"/>
    <cellStyle name="Normal 2 6 3 2" xfId="245"/>
    <cellStyle name="Normal 2 6 4" xfId="246"/>
    <cellStyle name="Normal 2 6 4 2" xfId="247"/>
    <cellStyle name="Normal 2 6 5" xfId="248"/>
    <cellStyle name="Normal 2 6 6" xfId="249"/>
    <cellStyle name="Normal 2 7" xfId="250"/>
    <cellStyle name="Normal 2 7 2" xfId="251"/>
    <cellStyle name="Normal 2 7 2 2" xfId="252"/>
    <cellStyle name="Normal 2 7 3" xfId="253"/>
    <cellStyle name="Normal 2 8" xfId="254"/>
    <cellStyle name="Normal 2 8 2" xfId="451"/>
    <cellStyle name="Normal 2 9" xfId="255"/>
    <cellStyle name="Normal 2 9 2" xfId="452"/>
    <cellStyle name="Normal 20" xfId="256"/>
    <cellStyle name="Normal 21" xfId="257"/>
    <cellStyle name="Normal 22" xfId="258"/>
    <cellStyle name="Normal 23" xfId="259"/>
    <cellStyle name="Normal 24" xfId="260"/>
    <cellStyle name="Normal 25" xfId="261"/>
    <cellStyle name="Normal 26" xfId="262"/>
    <cellStyle name="Normal 27" xfId="263"/>
    <cellStyle name="Normal 28" xfId="264"/>
    <cellStyle name="Normal 29" xfId="265"/>
    <cellStyle name="Normal 3" xfId="266"/>
    <cellStyle name="Normal 3 2" xfId="267"/>
    <cellStyle name="Normal 3 2 2" xfId="268"/>
    <cellStyle name="Normal 3 2 3" xfId="269"/>
    <cellStyle name="Normal 3 3" xfId="270"/>
    <cellStyle name="Normal 3 3 2" xfId="271"/>
    <cellStyle name="Normal 3 3 2 2" xfId="272"/>
    <cellStyle name="Normal 3 4" xfId="273"/>
    <cellStyle name="Normal 3 4 2" xfId="453"/>
    <cellStyle name="Normal 3 5" xfId="454"/>
    <cellStyle name="Normal 3 66" xfId="274"/>
    <cellStyle name="Normal 30" xfId="275"/>
    <cellStyle name="Normal 31" xfId="276"/>
    <cellStyle name="Normal 32" xfId="277"/>
    <cellStyle name="Normal 33" xfId="278"/>
    <cellStyle name="Normal 34" xfId="279"/>
    <cellStyle name="Normal 35" xfId="280"/>
    <cellStyle name="Normal 36" xfId="281"/>
    <cellStyle name="Normal 37" xfId="282"/>
    <cellStyle name="Normal 38" xfId="283"/>
    <cellStyle name="Normal 39" xfId="284"/>
    <cellStyle name="Normal 4" xfId="285"/>
    <cellStyle name="Normal 4 2" xfId="286"/>
    <cellStyle name="Normal 4 2 2" xfId="455"/>
    <cellStyle name="Normal 4 3" xfId="287"/>
    <cellStyle name="Normal 4 3 2" xfId="288"/>
    <cellStyle name="Normal 4 3 2 2" xfId="289"/>
    <cellStyle name="Normal 4 3 2 3" xfId="290"/>
    <cellStyle name="Normal 4 3 3" xfId="291"/>
    <cellStyle name="Normal 4 3 4" xfId="522"/>
    <cellStyle name="Normal 4 4" xfId="292"/>
    <cellStyle name="Normal 4 4 2" xfId="293"/>
    <cellStyle name="Normal 4 4 3" xfId="294"/>
    <cellStyle name="Normal 4 5" xfId="295"/>
    <cellStyle name="Normal 4 5 2" xfId="296"/>
    <cellStyle name="Normal 4 5 3" xfId="297"/>
    <cellStyle name="Normal 4 6" xfId="298"/>
    <cellStyle name="Normal 4 7" xfId="299"/>
    <cellStyle name="Normal 4 8" xfId="523"/>
    <cellStyle name="Normal 40" xfId="300"/>
    <cellStyle name="Normal 41" xfId="301"/>
    <cellStyle name="Normal 42" xfId="302"/>
    <cellStyle name="Normal 43" xfId="303"/>
    <cellStyle name="Normal 44" xfId="304"/>
    <cellStyle name="Normal 45" xfId="305"/>
    <cellStyle name="Normal 46" xfId="306"/>
    <cellStyle name="Normal 47" xfId="307"/>
    <cellStyle name="Normal 48" xfId="308"/>
    <cellStyle name="Normal 48 2" xfId="309"/>
    <cellStyle name="Normal 49" xfId="310"/>
    <cellStyle name="Normal 5" xfId="311"/>
    <cellStyle name="Normal 5 2" xfId="312"/>
    <cellStyle name="Normal 5 2 2" xfId="456"/>
    <cellStyle name="Normal 5 3" xfId="457"/>
    <cellStyle name="Normal 5 3 2" xfId="458"/>
    <cellStyle name="Normal 5 4" xfId="459"/>
    <cellStyle name="Normal 5 4 2" xfId="460"/>
    <cellStyle name="Normal 5 5" xfId="461"/>
    <cellStyle name="Normal 5 5 2" xfId="462"/>
    <cellStyle name="Normal 5 6" xfId="463"/>
    <cellStyle name="Normal 5 6 2" xfId="464"/>
    <cellStyle name="Normal 5 7" xfId="465"/>
    <cellStyle name="Normal 50" xfId="313"/>
    <cellStyle name="Normal 51" xfId="510"/>
    <cellStyle name="Normal 6" xfId="314"/>
    <cellStyle name="Normal 6 2" xfId="524"/>
    <cellStyle name="Normal 6 3" xfId="525"/>
    <cellStyle name="Normal 6 4" xfId="526"/>
    <cellStyle name="Normal 6 5" xfId="527"/>
    <cellStyle name="Normal 7" xfId="315"/>
    <cellStyle name="Normal 7 2" xfId="316"/>
    <cellStyle name="Normal 7 2 2" xfId="466"/>
    <cellStyle name="Normal 7 3" xfId="467"/>
    <cellStyle name="Normal 8" xfId="317"/>
    <cellStyle name="Normal 8 2" xfId="318"/>
    <cellStyle name="Normal 8 2 2" xfId="468"/>
    <cellStyle name="Normal 8 3" xfId="469"/>
    <cellStyle name="Normal 9" xfId="319"/>
    <cellStyle name="Normal 9 2" xfId="320"/>
    <cellStyle name="Normal 9 3" xfId="321"/>
    <cellStyle name="Normal_EStarWASHERResTiersFY07v1_3_postJan07" xfId="4"/>
    <cellStyle name="Normal_MTDUCT" xfId="2"/>
    <cellStyle name="Normal_PC-LPDPackage-6P-D14" xfId="15"/>
    <cellStyle name="Normal_ProCostFinAssumptions_Sector" xfId="3"/>
    <cellStyle name="Note 2" xfId="322"/>
    <cellStyle name="Note 2 2" xfId="323"/>
    <cellStyle name="Note 2 2 2" xfId="470"/>
    <cellStyle name="Note 2 3" xfId="471"/>
    <cellStyle name="Note 2 3 2" xfId="472"/>
    <cellStyle name="Note 2 4" xfId="473"/>
    <cellStyle name="Note 2 4 2" xfId="474"/>
    <cellStyle name="Note 2 5" xfId="475"/>
    <cellStyle name="Note 3" xfId="324"/>
    <cellStyle name="Output 2" xfId="325"/>
    <cellStyle name="Output 2 2" xfId="326"/>
    <cellStyle name="Output 3" xfId="327"/>
    <cellStyle name="Percent" xfId="9" builtinId="5"/>
    <cellStyle name="Percent 2" xfId="328"/>
    <cellStyle name="Percent 2 10" xfId="476"/>
    <cellStyle name="Percent 2 2" xfId="329"/>
    <cellStyle name="Percent 2 2 2" xfId="330"/>
    <cellStyle name="Percent 2 2 2 2" xfId="331"/>
    <cellStyle name="Percent 2 2 2 2 2" xfId="528"/>
    <cellStyle name="Percent 2 2 2 3" xfId="332"/>
    <cellStyle name="Percent 2 2 3" xfId="333"/>
    <cellStyle name="Percent 2 2 4" xfId="334"/>
    <cellStyle name="Percent 2 3" xfId="335"/>
    <cellStyle name="Percent 2 3 2" xfId="336"/>
    <cellStyle name="Percent 2 3 2 2" xfId="477"/>
    <cellStyle name="Percent 2 3 2 2 2" xfId="478"/>
    <cellStyle name="Percent 2 3 2 3" xfId="479"/>
    <cellStyle name="Percent 2 3 2 3 2" xfId="480"/>
    <cellStyle name="Percent 2 3 2 4" xfId="481"/>
    <cellStyle name="Percent 2 3 2 4 2" xfId="482"/>
    <cellStyle name="Percent 2 3 2 5" xfId="483"/>
    <cellStyle name="Percent 2 3 2 6" xfId="484"/>
    <cellStyle name="Percent 2 3 3" xfId="337"/>
    <cellStyle name="Percent 2 4" xfId="485"/>
    <cellStyle name="Percent 2 4 2" xfId="486"/>
    <cellStyle name="Percent 2 4 3" xfId="487"/>
    <cellStyle name="Percent 2 5" xfId="488"/>
    <cellStyle name="Percent 2 5 2" xfId="489"/>
    <cellStyle name="Percent 2 6" xfId="490"/>
    <cellStyle name="Percent 2 6 2" xfId="491"/>
    <cellStyle name="Percent 2 7" xfId="492"/>
    <cellStyle name="Percent 2 7 2" xfId="493"/>
    <cellStyle name="Percent 2 8" xfId="494"/>
    <cellStyle name="Percent 2 9" xfId="495"/>
    <cellStyle name="Percent 3" xfId="11"/>
    <cellStyle name="Percent 3 2" xfId="338"/>
    <cellStyle name="Percent 3 2 2" xfId="339"/>
    <cellStyle name="Percent 3 2 2 2" xfId="496"/>
    <cellStyle name="Percent 3 2 3" xfId="340"/>
    <cellStyle name="Percent 3 2 3 2" xfId="497"/>
    <cellStyle name="Percent 3 2 4" xfId="498"/>
    <cellStyle name="Percent 3 2 4 2" xfId="499"/>
    <cellStyle name="Percent 3 2 5" xfId="500"/>
    <cellStyle name="Percent 3 2 5 2" xfId="501"/>
    <cellStyle name="Percent 3 2 6" xfId="502"/>
    <cellStyle name="Percent 3 2 7" xfId="503"/>
    <cellStyle name="Percent 3 2 8" xfId="504"/>
    <cellStyle name="Percent 3 3" xfId="341"/>
    <cellStyle name="Percent 3 4" xfId="342"/>
    <cellStyle name="Percent 3 5" xfId="505"/>
    <cellStyle name="Percent 4" xfId="343"/>
    <cellStyle name="Percent 4 2" xfId="344"/>
    <cellStyle name="Percent 4 2 2" xfId="506"/>
    <cellStyle name="Percent 4 3" xfId="507"/>
    <cellStyle name="Percent 5" xfId="345"/>
    <cellStyle name="Percent 5 2" xfId="508"/>
    <cellStyle name="Percent 6" xfId="346"/>
    <cellStyle name="Percent 6 2" xfId="347"/>
    <cellStyle name="Percent 7" xfId="348"/>
    <cellStyle name="Percent 8" xfId="349"/>
    <cellStyle name="Percent 9" xfId="529"/>
    <cellStyle name="Sheet Title" xfId="350"/>
    <cellStyle name="Style 1" xfId="351"/>
    <cellStyle name="Style 1 2" xfId="352"/>
    <cellStyle name="Style 28" xfId="353"/>
    <cellStyle name="Title 2" xfId="354"/>
    <cellStyle name="Title 2 2" xfId="355"/>
    <cellStyle name="Title 3" xfId="356"/>
    <cellStyle name="Total 2" xfId="357"/>
    <cellStyle name="Total 2 2" xfId="358"/>
    <cellStyle name="Total 3" xfId="359"/>
    <cellStyle name="Warning Text 2" xfId="360"/>
    <cellStyle name="Warning Text 3" xfId="361"/>
    <cellStyle name="표준 2_WP-1 보고자료 (2009.06.03)" xfId="362"/>
    <cellStyle name="표준_ENERGY CONSUMP" xfId="363"/>
    <cellStyle name="常规_海外市场服务网站资料操作BOM" xfId="36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21</xdr:row>
      <xdr:rowOff>0</xdr:rowOff>
    </xdr:from>
    <xdr:to>
      <xdr:col>22</xdr:col>
      <xdr:colOff>266700</xdr:colOff>
      <xdr:row>44</xdr:row>
      <xdr:rowOff>0</xdr:rowOff>
    </xdr:to>
    <xdr:pic>
      <xdr:nvPicPr>
        <xdr:cNvPr id="3379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191125" y="3400425"/>
          <a:ext cx="9410700" cy="3724275"/>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2095500</xdr:colOff>
      <xdr:row>7</xdr:row>
      <xdr:rowOff>0</xdr:rowOff>
    </xdr:from>
    <xdr:to>
      <xdr:col>1</xdr:col>
      <xdr:colOff>1019175</xdr:colOff>
      <xdr:row>7</xdr:row>
      <xdr:rowOff>0</xdr:rowOff>
    </xdr:to>
    <xdr:sp macro="" textlink="">
      <xdr:nvSpPr>
        <xdr:cNvPr id="2" name="AutoShape 1"/>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3" name="AutoShape 2"/>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4" name="AutoShape 3"/>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5" name="AutoShape 4"/>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6" name="AutoShape 5"/>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7" name="AutoShape 6"/>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8" name="AutoShape 7"/>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9" name="AutoShape 8"/>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10" name="AutoShape 9"/>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11" name="AutoShape 10"/>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12" name="AutoShape 11"/>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13" name="AutoShape 12"/>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14" name="AutoShape 13"/>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15" name="AutoShape 14"/>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16" name="AutoShape 15"/>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17" name="AutoShape 16"/>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18" name="AutoShape 17"/>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19" name="AutoShape 18"/>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20" name="AutoShape 19"/>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21" name="AutoShape 20"/>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22" name="AutoShape 21"/>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23" name="AutoShape 22"/>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24" name="AutoShape 23"/>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25" name="AutoShape 24"/>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26" name="AutoShape 25"/>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27" name="AutoShape 26"/>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28" name="AutoShape 27"/>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29" name="AutoShape 1"/>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30" name="AutoShape 2"/>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31" name="AutoShape 3"/>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32" name="AutoShape 4"/>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33" name="AutoShape 5"/>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34" name="AutoShape 6"/>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35" name="AutoShape 7"/>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36" name="AutoShape 8"/>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37" name="AutoShape 9"/>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38" name="AutoShape 10"/>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39" name="AutoShape 11"/>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40" name="AutoShape 12"/>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41" name="AutoShape 13"/>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42" name="AutoShape 14"/>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43" name="AutoShape 15"/>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44" name="AutoShape 16"/>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45" name="AutoShape 17"/>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46" name="AutoShape 18"/>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47" name="AutoShape 19"/>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48" name="AutoShape 20"/>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49" name="AutoShape 21"/>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50" name="AutoShape 22"/>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51" name="AutoShape 23"/>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52" name="AutoShape 24"/>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53" name="AutoShape 25"/>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54" name="AutoShape 26"/>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55" name="AutoShape 27"/>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eventhPlan/Conservation%20Analysis/Global%20EE%20Inputs/Units%20Forecasts/7P%20Forecasts%20D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s_Mast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BSA%20Saturation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Res%20HVAC/PROPOSED_2_SEEMruns_SingleFamilyExistingHVACandWeatherization_December2014.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eventhPlan/Conservation%20Analysis/RTFStandardInformationWorkbook_v2_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OG"/>
      <sheetName val="Forecast Switchboard"/>
      <sheetName val="Lists&amp;Tables"/>
      <sheetName val="Res Forecast (Low)"/>
      <sheetName val="Res Forecast (Base Case)"/>
      <sheetName val="Res Forecast (High)"/>
      <sheetName val="Com Forecast (Low)"/>
      <sheetName val="Com Forecast (Base Case)"/>
      <sheetName val="Com Forecast (High)"/>
      <sheetName val="Ind Forecast (Base Case)"/>
      <sheetName val="Ag Forecast (Low)"/>
      <sheetName val="Ag Forecast (Base Case)"/>
      <sheetName val="Ag Forecast (High)"/>
      <sheetName val="Pop Forecast (High Case)"/>
      <sheetName val="Pop Forecast (Base Case)"/>
      <sheetName val="Pop Forecast (Low Case)"/>
      <sheetName val="DEI (Base Case)"/>
    </sheetNames>
    <definedNames>
      <definedName name="rng_ForecastColumnLookup" refersTo="='Forecast Switchboard'!$H$20:$AE$20"/>
      <definedName name="rng_ForecastRowLookup" refersTo="='Forecast Switchboard'!$G$21:$G$501"/>
      <definedName name="switch_ForecastScenario" refersTo="='Forecast Switchboard'!$H$3"/>
      <definedName name="switch_ForecastState" refersTo="='Forecast Switchboard'!$H$4"/>
      <definedName name="tbl_Forecast" refersTo="='Forecast Switchboard'!$H$21:$AE$501"/>
    </definedNames>
    <sheetDataSet>
      <sheetData sheetId="0"/>
      <sheetData sheetId="1">
        <row r="3">
          <cell r="H3" t="str">
            <v>Base</v>
          </cell>
        </row>
        <row r="4">
          <cell r="H4" t="str">
            <v>Region</v>
          </cell>
        </row>
        <row r="20">
          <cell r="H20" t="str">
            <v>Sector</v>
          </cell>
          <cell r="I20" t="str">
            <v>Building/Industry Type</v>
          </cell>
          <cell r="J20" t="str">
            <v>Vintage / Subcategory</v>
          </cell>
          <cell r="K20" t="str">
            <v>Forecast Units</v>
          </cell>
          <cell r="L20">
            <v>2016</v>
          </cell>
          <cell r="M20">
            <v>2017</v>
          </cell>
          <cell r="N20">
            <v>2018</v>
          </cell>
          <cell r="O20">
            <v>2019</v>
          </cell>
          <cell r="P20">
            <v>2020</v>
          </cell>
          <cell r="Q20">
            <v>2021</v>
          </cell>
          <cell r="R20">
            <v>2022</v>
          </cell>
          <cell r="S20">
            <v>2023</v>
          </cell>
          <cell r="T20">
            <v>2024</v>
          </cell>
          <cell r="U20">
            <v>2025</v>
          </cell>
          <cell r="V20">
            <v>2026</v>
          </cell>
          <cell r="W20">
            <v>2027</v>
          </cell>
          <cell r="X20">
            <v>2028</v>
          </cell>
          <cell r="Y20">
            <v>2029</v>
          </cell>
          <cell r="Z20">
            <v>2030</v>
          </cell>
          <cell r="AA20">
            <v>2031</v>
          </cell>
          <cell r="AB20">
            <v>2032</v>
          </cell>
          <cell r="AC20">
            <v>2033</v>
          </cell>
          <cell r="AD20">
            <v>2034</v>
          </cell>
          <cell r="AE20">
            <v>2035</v>
          </cell>
        </row>
        <row r="21">
          <cell r="G21" t="str">
            <v>RegionSingle FamilyNew</v>
          </cell>
          <cell r="H21" t="str">
            <v>Res</v>
          </cell>
          <cell r="I21" t="str">
            <v>Single Family</v>
          </cell>
          <cell r="J21" t="str">
            <v>New</v>
          </cell>
          <cell r="K21" t="str">
            <v>Buildings</v>
          </cell>
          <cell r="L21">
            <v>62685.758999999998</v>
          </cell>
          <cell r="M21">
            <v>59961.781000000003</v>
          </cell>
          <cell r="N21">
            <v>56834.012000000002</v>
          </cell>
          <cell r="O21">
            <v>54985.192999999999</v>
          </cell>
          <cell r="P21">
            <v>53507.474000000002</v>
          </cell>
          <cell r="Q21">
            <v>50982.05</v>
          </cell>
          <cell r="R21">
            <v>49561.669000000002</v>
          </cell>
          <cell r="S21">
            <v>49324.517999999996</v>
          </cell>
          <cell r="T21">
            <v>48815.77</v>
          </cell>
          <cell r="U21">
            <v>49683.252</v>
          </cell>
          <cell r="V21">
            <v>50030.137000000002</v>
          </cell>
          <cell r="W21">
            <v>49387.762999999999</v>
          </cell>
          <cell r="X21">
            <v>48079.345999999998</v>
          </cell>
          <cell r="Y21">
            <v>48129.050999999999</v>
          </cell>
          <cell r="Z21">
            <v>48690.569000000003</v>
          </cell>
          <cell r="AA21">
            <v>48482.864000000001</v>
          </cell>
          <cell r="AB21">
            <v>46879.000999999997</v>
          </cell>
          <cell r="AC21">
            <v>46798.777999999998</v>
          </cell>
          <cell r="AD21">
            <v>46917.627</v>
          </cell>
          <cell r="AE21">
            <v>47236.144999999997</v>
          </cell>
        </row>
        <row r="22">
          <cell r="G22" t="str">
            <v>RegionMultifamily - Low RiseNew</v>
          </cell>
          <cell r="H22" t="str">
            <v>Res</v>
          </cell>
          <cell r="I22" t="str">
            <v>Multifamily - Low Rise</v>
          </cell>
          <cell r="J22" t="str">
            <v>New</v>
          </cell>
          <cell r="K22" t="str">
            <v>Buildings</v>
          </cell>
          <cell r="L22">
            <v>23280.347100904564</v>
          </cell>
          <cell r="M22">
            <v>23017.418106038647</v>
          </cell>
          <cell r="N22">
            <v>22811.60852767331</v>
          </cell>
          <cell r="O22">
            <v>22085.916378202593</v>
          </cell>
          <cell r="P22">
            <v>20817.853908138593</v>
          </cell>
          <cell r="Q22">
            <v>20070.279329962508</v>
          </cell>
          <cell r="R22">
            <v>19887.831284331631</v>
          </cell>
          <cell r="S22">
            <v>20257.583209811291</v>
          </cell>
          <cell r="T22">
            <v>20750.368029493613</v>
          </cell>
          <cell r="U22">
            <v>21314.334279744231</v>
          </cell>
          <cell r="V22">
            <v>21403.286239774712</v>
          </cell>
          <cell r="W22">
            <v>21409.137516518917</v>
          </cell>
          <cell r="X22">
            <v>21443.358292282628</v>
          </cell>
          <cell r="Y22">
            <v>21209.865626522758</v>
          </cell>
          <cell r="Z22">
            <v>20954.17798283829</v>
          </cell>
          <cell r="AA22">
            <v>20525.44023202754</v>
          </cell>
          <cell r="AB22">
            <v>20175.505597554071</v>
          </cell>
          <cell r="AC22">
            <v>19919.723927484571</v>
          </cell>
          <cell r="AD22">
            <v>19536.194066416414</v>
          </cell>
          <cell r="AE22">
            <v>19462.287131015248</v>
          </cell>
        </row>
        <row r="23">
          <cell r="G23" t="str">
            <v>RegionMultifamily - High RiseNew</v>
          </cell>
          <cell r="H23" t="str">
            <v>Res</v>
          </cell>
          <cell r="I23" t="str">
            <v>Multifamily - High Rise</v>
          </cell>
          <cell r="J23" t="str">
            <v>New</v>
          </cell>
          <cell r="K23" t="str">
            <v>Buildings</v>
          </cell>
          <cell r="L23">
            <v>5226.2387411561367</v>
          </cell>
          <cell r="M23">
            <v>5239.95312759432</v>
          </cell>
          <cell r="N23">
            <v>5271.2612760989568</v>
          </cell>
          <cell r="O23">
            <v>4985.883552972361</v>
          </cell>
          <cell r="P23">
            <v>4608.5912035798974</v>
          </cell>
          <cell r="Q23">
            <v>4509.6375960361838</v>
          </cell>
          <cell r="R23">
            <v>4481.760351096189</v>
          </cell>
          <cell r="S23">
            <v>4621.8312800578688</v>
          </cell>
          <cell r="T23">
            <v>4700.9782942419988</v>
          </cell>
          <cell r="U23">
            <v>4828.2391631488581</v>
          </cell>
          <cell r="V23">
            <v>4790.0249139778334</v>
          </cell>
          <cell r="W23">
            <v>4782.0649962402858</v>
          </cell>
          <cell r="X23">
            <v>4748.3908346265653</v>
          </cell>
          <cell r="Y23">
            <v>4733.4823682495089</v>
          </cell>
          <cell r="Z23">
            <v>4698.697177079107</v>
          </cell>
          <cell r="AA23">
            <v>4599.2987885998937</v>
          </cell>
          <cell r="AB23">
            <v>4526.3104216428001</v>
          </cell>
          <cell r="AC23">
            <v>4422.0600452822764</v>
          </cell>
          <cell r="AD23">
            <v>4405.182362066379</v>
          </cell>
          <cell r="AE23">
            <v>4385.1136986120664</v>
          </cell>
        </row>
        <row r="24">
          <cell r="G24" t="str">
            <v>RegionManufacturedNew</v>
          </cell>
          <cell r="H24" t="str">
            <v>Res</v>
          </cell>
          <cell r="I24" t="str">
            <v>Manufactured</v>
          </cell>
          <cell r="J24" t="str">
            <v>New</v>
          </cell>
          <cell r="K24" t="str">
            <v>Buildings</v>
          </cell>
          <cell r="L24">
            <v>1869.5754050925925</v>
          </cell>
          <cell r="M24">
            <v>1881.796305941358</v>
          </cell>
          <cell r="N24">
            <v>1949.1340235982509</v>
          </cell>
          <cell r="O24">
            <v>2021.1963608646258</v>
          </cell>
          <cell r="P24">
            <v>1959.5061710087307</v>
          </cell>
          <cell r="Q24">
            <v>1928.5764356212967</v>
          </cell>
          <cell r="R24">
            <v>1934.9641170211423</v>
          </cell>
          <cell r="S24">
            <v>1945.862235675901</v>
          </cell>
          <cell r="T24">
            <v>1956.539890631658</v>
          </cell>
          <cell r="U24">
            <v>1957.7742018038925</v>
          </cell>
          <cell r="V24">
            <v>1947.2038419604366</v>
          </cell>
          <cell r="W24">
            <v>1945.153453785721</v>
          </cell>
          <cell r="X24">
            <v>1947.9162901464586</v>
          </cell>
          <cell r="Y24">
            <v>1950.0749856673444</v>
          </cell>
          <cell r="Z24">
            <v>1950.7771106659191</v>
          </cell>
          <cell r="AA24">
            <v>1949.8166473382953</v>
          </cell>
          <cell r="AB24">
            <v>1948.4903882606959</v>
          </cell>
          <cell r="AC24">
            <v>1948.7048126440727</v>
          </cell>
          <cell r="AD24">
            <v>1949.296705787131</v>
          </cell>
          <cell r="AE24">
            <v>1949.5267750605763</v>
          </cell>
        </row>
        <row r="25">
          <cell r="G25" t="str">
            <v>RegionSingle FamilyExisting</v>
          </cell>
          <cell r="H25" t="str">
            <v>Res</v>
          </cell>
          <cell r="I25" t="str">
            <v>Single Family</v>
          </cell>
          <cell r="J25" t="str">
            <v>Existing</v>
          </cell>
          <cell r="K25" t="str">
            <v>Buildings</v>
          </cell>
          <cell r="L25">
            <v>4203528.2719999999</v>
          </cell>
          <cell r="M25">
            <v>4193982.9785983553</v>
          </cell>
          <cell r="N25">
            <v>4184459.3604704877</v>
          </cell>
          <cell r="O25">
            <v>4174957.36839659</v>
          </cell>
          <cell r="P25">
            <v>4165476.9532686244</v>
          </cell>
          <cell r="Q25">
            <v>4156018.0660900641</v>
          </cell>
          <cell r="R25">
            <v>4146580.6579756448</v>
          </cell>
          <cell r="S25">
            <v>4137164.6801511091</v>
          </cell>
          <cell r="T25">
            <v>4127770.0839529554</v>
          </cell>
          <cell r="U25">
            <v>4118396.8208281873</v>
          </cell>
          <cell r="V25">
            <v>4109044.8423340586</v>
          </cell>
          <cell r="W25">
            <v>4099714.1001378288</v>
          </cell>
          <cell r="X25">
            <v>4090404.5460165106</v>
          </cell>
          <cell r="Y25">
            <v>4081116.1318566194</v>
          </cell>
          <cell r="Z25">
            <v>4071848.8096539262</v>
          </cell>
          <cell r="AA25">
            <v>4062602.5315132081</v>
          </cell>
          <cell r="AB25">
            <v>4053377.2496480034</v>
          </cell>
          <cell r="AC25">
            <v>4044172.9163803621</v>
          </cell>
          <cell r="AD25">
            <v>4034989.4841406001</v>
          </cell>
          <cell r="AE25">
            <v>4025826.9054670548</v>
          </cell>
        </row>
        <row r="26">
          <cell r="G26" t="str">
            <v>RegionMultifamily - Low RiseExisting</v>
          </cell>
          <cell r="H26" t="str">
            <v>Res</v>
          </cell>
          <cell r="I26" t="str">
            <v>Multifamily - Low Rise</v>
          </cell>
          <cell r="J26" t="str">
            <v>Existing</v>
          </cell>
          <cell r="K26" t="str">
            <v>Buildings</v>
          </cell>
          <cell r="L26">
            <v>926243.25609262148</v>
          </cell>
          <cell r="M26">
            <v>924139.92640956037</v>
          </cell>
          <cell r="N26">
            <v>922041.3730050053</v>
          </cell>
          <cell r="O26">
            <v>919947.58503289847</v>
          </cell>
          <cell r="P26">
            <v>917858.55167181045</v>
          </cell>
          <cell r="Q26">
            <v>915774.26212488639</v>
          </cell>
          <cell r="R26">
            <v>913694.70561978838</v>
          </cell>
          <cell r="S26">
            <v>911619.87140864041</v>
          </cell>
          <cell r="T26">
            <v>909549.74876797362</v>
          </cell>
          <cell r="U26">
            <v>907484.32699866977</v>
          </cell>
          <cell r="V26">
            <v>905423.59542590659</v>
          </cell>
          <cell r="W26">
            <v>903367.54339910217</v>
          </cell>
          <cell r="X26">
            <v>901316.16029185988</v>
          </cell>
          <cell r="Y26">
            <v>899269.43550191447</v>
          </cell>
          <cell r="Z26">
            <v>897227.35845107585</v>
          </cell>
          <cell r="AA26">
            <v>895189.9185851753</v>
          </cell>
          <cell r="AB26">
            <v>893157.10537401051</v>
          </cell>
          <cell r="AC26">
            <v>891128.90831129183</v>
          </cell>
          <cell r="AD26">
            <v>889105.31691458682</v>
          </cell>
          <cell r="AE26">
            <v>887086.32072526717</v>
          </cell>
        </row>
        <row r="27">
          <cell r="G27" t="str">
            <v>RegionMultifamily - High RiseExisting</v>
          </cell>
          <cell r="H27" t="str">
            <v>Res</v>
          </cell>
          <cell r="I27" t="str">
            <v>Multifamily - High Rise</v>
          </cell>
          <cell r="J27" t="str">
            <v>Existing</v>
          </cell>
          <cell r="K27" t="str">
            <v>Buildings</v>
          </cell>
          <cell r="L27">
            <v>211180.07985625503</v>
          </cell>
          <cell r="M27">
            <v>210700.52836963299</v>
          </cell>
          <cell r="N27">
            <v>210222.06585706791</v>
          </cell>
          <cell r="O27">
            <v>209744.68984569819</v>
          </cell>
          <cell r="P27">
            <v>209268.39786827751</v>
          </cell>
          <cell r="Q27">
            <v>208793.18746316229</v>
          </cell>
          <cell r="R27">
            <v>208319.05617429892</v>
          </cell>
          <cell r="S27">
            <v>207846.00155121088</v>
          </cell>
          <cell r="T27">
            <v>207374.0211489865</v>
          </cell>
          <cell r="U27">
            <v>206903.11252826577</v>
          </cell>
          <cell r="V27">
            <v>206433.27325522827</v>
          </cell>
          <cell r="W27">
            <v>205964.50090158021</v>
          </cell>
          <cell r="X27">
            <v>205496.79304454199</v>
          </cell>
          <cell r="Y27">
            <v>205030.14726683579</v>
          </cell>
          <cell r="Z27">
            <v>204564.56115667295</v>
          </cell>
          <cell r="AA27">
            <v>204100.03230774152</v>
          </cell>
          <cell r="AB27">
            <v>203636.55831919383</v>
          </cell>
          <cell r="AC27">
            <v>203174.13679563423</v>
          </cell>
          <cell r="AD27">
            <v>202712.76534710638</v>
          </cell>
          <cell r="AE27">
            <v>202252.44158908122</v>
          </cell>
        </row>
        <row r="28">
          <cell r="G28" t="str">
            <v>RegionManufacturedExisting</v>
          </cell>
          <cell r="H28" t="str">
            <v>Res</v>
          </cell>
          <cell r="I28" t="str">
            <v>Manufactured</v>
          </cell>
          <cell r="J28" t="str">
            <v>Existing</v>
          </cell>
          <cell r="K28" t="str">
            <v>Buildings</v>
          </cell>
          <cell r="L28">
            <v>572006.3278356482</v>
          </cell>
          <cell r="M28">
            <v>565893.30394507048</v>
          </cell>
          <cell r="N28">
            <v>559845.60985814757</v>
          </cell>
          <cell r="O28">
            <v>553862.54739615123</v>
          </cell>
          <cell r="P28">
            <v>547943.42584177968</v>
          </cell>
          <cell r="Q28">
            <v>542087.56185941794</v>
          </cell>
          <cell r="R28">
            <v>536294.27941624937</v>
          </cell>
          <cell r="S28">
            <v>530562.90970421082</v>
          </cell>
          <cell r="T28">
            <v>524892.79106278194</v>
          </cell>
          <cell r="U28">
            <v>519283.26890259917</v>
          </cell>
          <cell r="V28">
            <v>513733.69562988722</v>
          </cell>
          <cell r="W28">
            <v>508243.4305716962</v>
          </cell>
          <cell r="X28">
            <v>502811.8399019395</v>
          </cell>
          <cell r="Y28">
            <v>497438.2965682213</v>
          </cell>
          <cell r="Z28">
            <v>492122.18021944637</v>
          </cell>
          <cell r="AA28">
            <v>486862.87713420321</v>
          </cell>
          <cell r="AB28">
            <v>481659.78014991269</v>
          </cell>
          <cell r="AC28">
            <v>476512.28859273402</v>
          </cell>
          <cell r="AD28">
            <v>471419.80820821953</v>
          </cell>
          <cell r="AE28">
            <v>466381.75109271082</v>
          </cell>
        </row>
        <row r="29">
          <cell r="G29" t="str">
            <v>RegionLarge OffNew</v>
          </cell>
          <cell r="H29" t="str">
            <v>Com</v>
          </cell>
          <cell r="I29" t="str">
            <v>Large Off</v>
          </cell>
          <cell r="J29" t="str">
            <v>New</v>
          </cell>
          <cell r="K29" t="str">
            <v>Millions SqFt</v>
          </cell>
          <cell r="L29">
            <v>7.8066550111953834</v>
          </cell>
          <cell r="M29">
            <v>5.9496992573140863</v>
          </cell>
          <cell r="N29">
            <v>5.890903545908837</v>
          </cell>
          <cell r="O29">
            <v>6.8915688291332424</v>
          </cell>
          <cell r="P29">
            <v>6.6410191533148355</v>
          </cell>
          <cell r="Q29">
            <v>5.4382226791221893</v>
          </cell>
          <cell r="R29">
            <v>6.9236851515846078</v>
          </cell>
          <cell r="S29">
            <v>6.040566884985755</v>
          </cell>
          <cell r="T29">
            <v>5.8620040343764588</v>
          </cell>
          <cell r="U29">
            <v>6.6048352977963205</v>
          </cell>
          <cell r="V29">
            <v>6.6081856774849808</v>
          </cell>
          <cell r="W29">
            <v>7.2276230030590352</v>
          </cell>
          <cell r="X29">
            <v>7.9321378463678132</v>
          </cell>
          <cell r="Y29">
            <v>7.2590370336019197</v>
          </cell>
          <cell r="Z29">
            <v>7.9122271387396417</v>
          </cell>
          <cell r="AA29">
            <v>7.7623340380974311</v>
          </cell>
          <cell r="AB29">
            <v>7.6402299023279152</v>
          </cell>
          <cell r="AC29">
            <v>7.1724831299946894</v>
          </cell>
          <cell r="AD29">
            <v>7.0810470955732994</v>
          </cell>
          <cell r="AE29">
            <v>7.4281005850341701</v>
          </cell>
        </row>
        <row r="30">
          <cell r="G30" t="str">
            <v>RegionMedium OffNew</v>
          </cell>
          <cell r="H30" t="str">
            <v>Com</v>
          </cell>
          <cell r="I30" t="str">
            <v>Medium Off</v>
          </cell>
          <cell r="J30" t="str">
            <v>New</v>
          </cell>
          <cell r="K30" t="str">
            <v>Millions SqFt</v>
          </cell>
          <cell r="L30">
            <v>6.3306892326899415</v>
          </cell>
          <cell r="M30">
            <v>4.6245517962703104</v>
          </cell>
          <cell r="N30">
            <v>4.6954401235311058</v>
          </cell>
          <cell r="O30">
            <v>5.5561738496820645</v>
          </cell>
          <cell r="P30">
            <v>5.2903315868283292</v>
          </cell>
          <cell r="Q30">
            <v>4.0954748538564614</v>
          </cell>
          <cell r="R30">
            <v>5.6166455086822502</v>
          </cell>
          <cell r="S30">
            <v>4.8928421056079552</v>
          </cell>
          <cell r="T30">
            <v>4.6489885594062974</v>
          </cell>
          <cell r="U30">
            <v>5.3600762751998365</v>
          </cell>
          <cell r="V30">
            <v>5.3451061612370649</v>
          </cell>
          <cell r="W30">
            <v>5.7169042762389006</v>
          </cell>
          <cell r="X30">
            <v>6.1644080859749115</v>
          </cell>
          <cell r="Y30">
            <v>5.8003829082546376</v>
          </cell>
          <cell r="Z30">
            <v>6.4331999103991837</v>
          </cell>
          <cell r="AA30">
            <v>6.1077443299386847</v>
          </cell>
          <cell r="AB30">
            <v>6.3133258324543373</v>
          </cell>
          <cell r="AC30">
            <v>5.5403053352108875</v>
          </cell>
          <cell r="AD30">
            <v>5.5266028757425794</v>
          </cell>
          <cell r="AE30">
            <v>5.9833355534459063</v>
          </cell>
        </row>
        <row r="31">
          <cell r="G31" t="str">
            <v>RegionSmall OffNew</v>
          </cell>
          <cell r="H31" t="str">
            <v>Com</v>
          </cell>
          <cell r="I31" t="str">
            <v>Small Off</v>
          </cell>
          <cell r="J31" t="str">
            <v>New</v>
          </cell>
          <cell r="K31" t="str">
            <v>Millions SqFt</v>
          </cell>
          <cell r="L31">
            <v>1.6621196768024407</v>
          </cell>
          <cell r="M31">
            <v>1.2170657423442173</v>
          </cell>
          <cell r="N31">
            <v>1.2444333527444498</v>
          </cell>
          <cell r="O31">
            <v>1.4586094503549032</v>
          </cell>
          <cell r="P31">
            <v>1.4004070058555529</v>
          </cell>
          <cell r="Q31">
            <v>1.0787722980410579</v>
          </cell>
          <cell r="R31">
            <v>1.4747976167420549</v>
          </cell>
          <cell r="S31">
            <v>1.2896357804774434</v>
          </cell>
          <cell r="T31">
            <v>1.2239291307589197</v>
          </cell>
          <cell r="U31">
            <v>1.4012443744673324</v>
          </cell>
          <cell r="V31">
            <v>1.3991315932028052</v>
          </cell>
          <cell r="W31">
            <v>1.4996248899933684</v>
          </cell>
          <cell r="X31">
            <v>1.6197763904689295</v>
          </cell>
          <cell r="Y31">
            <v>1.5187400891362097</v>
          </cell>
          <cell r="Z31">
            <v>1.6890757136254622</v>
          </cell>
          <cell r="AA31">
            <v>1.5972356158259797</v>
          </cell>
          <cell r="AB31">
            <v>1.640465747141107</v>
          </cell>
          <cell r="AC31">
            <v>1.4565955217811706</v>
          </cell>
          <cell r="AD31">
            <v>1.4531741906643101</v>
          </cell>
          <cell r="AE31">
            <v>1.5648660344158036</v>
          </cell>
        </row>
        <row r="32">
          <cell r="G32" t="str">
            <v>RegionBig Box-RetailNew</v>
          </cell>
          <cell r="H32" t="str">
            <v>Com</v>
          </cell>
          <cell r="I32" t="str">
            <v>Big Box-Retail</v>
          </cell>
          <cell r="J32" t="str">
            <v>New</v>
          </cell>
          <cell r="K32" t="str">
            <v>Millions SqFt</v>
          </cell>
          <cell r="L32">
            <v>1.799418169017593</v>
          </cell>
          <cell r="M32">
            <v>1.485755176968429</v>
          </cell>
          <cell r="N32">
            <v>0.89794362681754358</v>
          </cell>
          <cell r="O32">
            <v>0.91201694404352718</v>
          </cell>
          <cell r="P32">
            <v>0.85125423267540556</v>
          </cell>
          <cell r="Q32">
            <v>0.73204497427617965</v>
          </cell>
          <cell r="R32">
            <v>0.73428349109996394</v>
          </cell>
          <cell r="S32">
            <v>0.71341173425108251</v>
          </cell>
          <cell r="T32">
            <v>0.89455902577447755</v>
          </cell>
          <cell r="U32">
            <v>1.032083805968905</v>
          </cell>
          <cell r="V32">
            <v>1.0963398187475875</v>
          </cell>
          <cell r="W32">
            <v>1.617287860192538</v>
          </cell>
          <cell r="X32">
            <v>1.8239074921539626</v>
          </cell>
          <cell r="Y32">
            <v>1.6267354909009817</v>
          </cell>
          <cell r="Z32">
            <v>1.5970323938843554</v>
          </cell>
          <cell r="AA32">
            <v>1.5393396581386409</v>
          </cell>
          <cell r="AB32">
            <v>1.2960530677092543</v>
          </cell>
          <cell r="AC32">
            <v>1.3176455108269955</v>
          </cell>
          <cell r="AD32">
            <v>1.2469979474733393</v>
          </cell>
          <cell r="AE32">
            <v>1.3540449607593745</v>
          </cell>
        </row>
        <row r="33">
          <cell r="G33" t="str">
            <v>RegionSmall Box-RetailNew</v>
          </cell>
          <cell r="H33" t="str">
            <v>Com</v>
          </cell>
          <cell r="I33" t="str">
            <v>Small Box-Retail</v>
          </cell>
          <cell r="J33" t="str">
            <v>New</v>
          </cell>
          <cell r="K33" t="str">
            <v>Millions SqFt</v>
          </cell>
          <cell r="L33">
            <v>0.71960427219664069</v>
          </cell>
          <cell r="M33">
            <v>0.59647847099566831</v>
          </cell>
          <cell r="N33">
            <v>0.36611838042447359</v>
          </cell>
          <cell r="O33">
            <v>0.3731768350638246</v>
          </cell>
          <cell r="P33">
            <v>0.34504559304633386</v>
          </cell>
          <cell r="Q33">
            <v>0.2928623587115301</v>
          </cell>
          <cell r="R33">
            <v>0.29376294298921468</v>
          </cell>
          <cell r="S33">
            <v>0.28416308329236456</v>
          </cell>
          <cell r="T33">
            <v>0.36455471421578001</v>
          </cell>
          <cell r="U33">
            <v>0.42646627810709853</v>
          </cell>
          <cell r="V33">
            <v>0.44956380488737768</v>
          </cell>
          <cell r="W33">
            <v>0.65213839834683018</v>
          </cell>
          <cell r="X33">
            <v>0.73353807331773047</v>
          </cell>
          <cell r="Y33">
            <v>0.65560780242911365</v>
          </cell>
          <cell r="Z33">
            <v>0.64604928436358278</v>
          </cell>
          <cell r="AA33">
            <v>0.62178261445398098</v>
          </cell>
          <cell r="AB33">
            <v>0.52554853465709617</v>
          </cell>
          <cell r="AC33">
            <v>0.53266253778165396</v>
          </cell>
          <cell r="AD33">
            <v>0.50454130308386236</v>
          </cell>
          <cell r="AE33">
            <v>0.54553111610891503</v>
          </cell>
        </row>
        <row r="34">
          <cell r="G34" t="str">
            <v>RegionHigh End-RetailNew</v>
          </cell>
          <cell r="H34" t="str">
            <v>Com</v>
          </cell>
          <cell r="I34" t="str">
            <v>High End-Retail</v>
          </cell>
          <cell r="J34" t="str">
            <v>New</v>
          </cell>
          <cell r="K34" t="str">
            <v>Millions SqFt</v>
          </cell>
          <cell r="L34">
            <v>2.7275899469990224</v>
          </cell>
          <cell r="M34">
            <v>2.2451802625726844</v>
          </cell>
          <cell r="N34">
            <v>1.3846551620328988</v>
          </cell>
          <cell r="O34">
            <v>1.414332931216091</v>
          </cell>
          <cell r="P34">
            <v>1.3048976182463843</v>
          </cell>
          <cell r="Q34">
            <v>1.1035456427042536</v>
          </cell>
          <cell r="R34">
            <v>1.0932193385059683</v>
          </cell>
          <cell r="S34">
            <v>1.0602010304011045</v>
          </cell>
          <cell r="T34">
            <v>1.3687417218066935</v>
          </cell>
          <cell r="U34">
            <v>1.6102119957699914</v>
          </cell>
          <cell r="V34">
            <v>1.7014476793012303</v>
          </cell>
          <cell r="W34">
            <v>2.4475448442766612</v>
          </cell>
          <cell r="X34">
            <v>2.7642584104961641</v>
          </cell>
          <cell r="Y34">
            <v>2.4645092385842489</v>
          </cell>
          <cell r="Z34">
            <v>2.435211674558635</v>
          </cell>
          <cell r="AA34">
            <v>2.3436666024455817</v>
          </cell>
          <cell r="AB34">
            <v>1.9970991421399598</v>
          </cell>
          <cell r="AC34">
            <v>2.0220850932468024</v>
          </cell>
          <cell r="AD34">
            <v>1.9074632582746243</v>
          </cell>
          <cell r="AE34">
            <v>2.0633846520749657</v>
          </cell>
        </row>
        <row r="35">
          <cell r="G35" t="str">
            <v>RegionAnchor-RetailNew</v>
          </cell>
          <cell r="H35" t="str">
            <v>Com</v>
          </cell>
          <cell r="I35" t="str">
            <v>Anchor-Retail</v>
          </cell>
          <cell r="J35" t="str">
            <v>New</v>
          </cell>
          <cell r="K35" t="str">
            <v>Millions SqFt</v>
          </cell>
          <cell r="L35">
            <v>0.86249938561661099</v>
          </cell>
          <cell r="M35">
            <v>0.71243811393533818</v>
          </cell>
          <cell r="N35">
            <v>0.43988135050703958</v>
          </cell>
          <cell r="O35">
            <v>0.44879648252082133</v>
          </cell>
          <cell r="P35">
            <v>0.41374173801952452</v>
          </cell>
          <cell r="Q35">
            <v>0.34301620014224921</v>
          </cell>
          <cell r="R35">
            <v>0.33946657261656726</v>
          </cell>
          <cell r="S35">
            <v>0.32965754978673117</v>
          </cell>
          <cell r="T35">
            <v>0.43689232903555525</v>
          </cell>
          <cell r="U35">
            <v>0.51886957722704219</v>
          </cell>
          <cell r="V35">
            <v>0.54817313334918127</v>
          </cell>
          <cell r="W35">
            <v>0.77969532117377649</v>
          </cell>
          <cell r="X35">
            <v>0.87858644381951334</v>
          </cell>
          <cell r="Y35">
            <v>0.78420074698109388</v>
          </cell>
          <cell r="Z35">
            <v>0.77728841592354081</v>
          </cell>
          <cell r="AA35">
            <v>0.74886674252534069</v>
          </cell>
          <cell r="AB35">
            <v>0.63964179951326661</v>
          </cell>
          <cell r="AC35">
            <v>0.64714740319049269</v>
          </cell>
          <cell r="AD35">
            <v>0.61166389038687663</v>
          </cell>
          <cell r="AE35">
            <v>0.66242443593788758</v>
          </cell>
        </row>
        <row r="36">
          <cell r="G36" t="str">
            <v>RegionK-12New</v>
          </cell>
          <cell r="H36" t="str">
            <v>Com</v>
          </cell>
          <cell r="I36" t="str">
            <v>K-12</v>
          </cell>
          <cell r="J36" t="str">
            <v>New</v>
          </cell>
          <cell r="K36" t="str">
            <v>Millions SqFt</v>
          </cell>
          <cell r="L36">
            <v>0.49337113702797691</v>
          </cell>
          <cell r="M36">
            <v>1.1029723159217257</v>
          </cell>
          <cell r="N36">
            <v>0.94992456965043459</v>
          </cell>
          <cell r="O36">
            <v>0.71720701164062661</v>
          </cell>
          <cell r="P36">
            <v>0.7442281187428561</v>
          </cell>
          <cell r="Q36">
            <v>0.85140099810585501</v>
          </cell>
          <cell r="R36">
            <v>0.99139466996200198</v>
          </cell>
          <cell r="S36">
            <v>1.5014629353162949</v>
          </cell>
          <cell r="T36">
            <v>1.8697826256608596</v>
          </cell>
          <cell r="U36">
            <v>1.6452707482432332</v>
          </cell>
          <cell r="V36">
            <v>1.6753181172445872</v>
          </cell>
          <cell r="W36">
            <v>1.7943041099264481</v>
          </cell>
          <cell r="X36">
            <v>1.8624299937819393</v>
          </cell>
          <cell r="Y36">
            <v>1.7489264522150836</v>
          </cell>
          <cell r="Z36">
            <v>1.7975598556031414</v>
          </cell>
          <cell r="AA36">
            <v>1.6195220459723754</v>
          </cell>
          <cell r="AB36">
            <v>1.8221433074925411</v>
          </cell>
          <cell r="AC36">
            <v>1.6336676691608698</v>
          </cell>
          <cell r="AD36">
            <v>1.7826242149357872</v>
          </cell>
          <cell r="AE36">
            <v>1.6891002859244486</v>
          </cell>
        </row>
        <row r="37">
          <cell r="G37" t="str">
            <v>RegionUniversityNew</v>
          </cell>
          <cell r="H37" t="str">
            <v>Com</v>
          </cell>
          <cell r="I37" t="str">
            <v>University</v>
          </cell>
          <cell r="J37" t="str">
            <v>New</v>
          </cell>
          <cell r="K37" t="str">
            <v>Millions SqFt</v>
          </cell>
          <cell r="L37">
            <v>0.2800209986196866</v>
          </cell>
          <cell r="M37">
            <v>0.29719871383536939</v>
          </cell>
          <cell r="N37">
            <v>0.58203115602335975</v>
          </cell>
          <cell r="O37">
            <v>0.83189457735737737</v>
          </cell>
          <cell r="P37">
            <v>0.66610454718876777</v>
          </cell>
          <cell r="Q37">
            <v>0.73648247778559484</v>
          </cell>
          <cell r="R37">
            <v>0.64334185638367225</v>
          </cell>
          <cell r="S37">
            <v>0.97289424291238524</v>
          </cell>
          <cell r="T37">
            <v>1.1820978013224126</v>
          </cell>
          <cell r="U37">
            <v>1.1785313924254113</v>
          </cell>
          <cell r="V37">
            <v>1.2952038876416079</v>
          </cell>
          <cell r="W37">
            <v>1.3229243736280945</v>
          </cell>
          <cell r="X37">
            <v>1.422909455419719</v>
          </cell>
          <cell r="Y37">
            <v>1.4430187909981058</v>
          </cell>
          <cell r="Z37">
            <v>1.2923971403480323</v>
          </cell>
          <cell r="AA37">
            <v>1.1785050733908478</v>
          </cell>
          <cell r="AB37">
            <v>1.3433889489273994</v>
          </cell>
          <cell r="AC37">
            <v>1.2265545990556588</v>
          </cell>
          <cell r="AD37">
            <v>1.2571458643971927</v>
          </cell>
          <cell r="AE37">
            <v>1.2979913333963795</v>
          </cell>
        </row>
        <row r="38">
          <cell r="G38" t="str">
            <v>RegionWarehouseNew</v>
          </cell>
          <cell r="H38" t="str">
            <v>Com</v>
          </cell>
          <cell r="I38" t="str">
            <v>Warehouse</v>
          </cell>
          <cell r="J38" t="str">
            <v>New</v>
          </cell>
          <cell r="K38" t="str">
            <v>Millions SqFt</v>
          </cell>
          <cell r="L38">
            <v>7.6586609772993617</v>
          </cell>
          <cell r="M38">
            <v>7.5774552212762423</v>
          </cell>
          <cell r="N38">
            <v>5.6453939930651131</v>
          </cell>
          <cell r="O38">
            <v>4.800793231843981</v>
          </cell>
          <cell r="P38">
            <v>3.5881391412601156</v>
          </cell>
          <cell r="Q38">
            <v>3.1529819033971824</v>
          </cell>
          <cell r="R38">
            <v>4.0691744688008198</v>
          </cell>
          <cell r="S38">
            <v>4.5400289951106014</v>
          </cell>
          <cell r="T38">
            <v>4.8555474587969272</v>
          </cell>
          <cell r="U38">
            <v>4.6966359797376018</v>
          </cell>
          <cell r="V38">
            <v>4.8557170740974245</v>
          </cell>
          <cell r="W38">
            <v>4.451750056135543</v>
          </cell>
          <cell r="X38">
            <v>3.8657972013430704</v>
          </cell>
          <cell r="Y38">
            <v>3.9817445148405937</v>
          </cell>
          <cell r="Z38">
            <v>3.9951806948216846</v>
          </cell>
          <cell r="AA38">
            <v>4.4738164673360306</v>
          </cell>
          <cell r="AB38">
            <v>4.2737219736102183</v>
          </cell>
          <cell r="AC38">
            <v>4.0870251812551333</v>
          </cell>
          <cell r="AD38">
            <v>4.137725578117939</v>
          </cell>
          <cell r="AE38">
            <v>3.6922064696454697</v>
          </cell>
        </row>
        <row r="39">
          <cell r="G39" t="str">
            <v>RegionSupermarketNew</v>
          </cell>
          <cell r="H39" t="str">
            <v>Com</v>
          </cell>
          <cell r="I39" t="str">
            <v>Supermarket</v>
          </cell>
          <cell r="J39" t="str">
            <v>New</v>
          </cell>
          <cell r="K39" t="str">
            <v>Millions SqFt</v>
          </cell>
          <cell r="L39">
            <v>0.38924897939746522</v>
          </cell>
          <cell r="M39">
            <v>0.34341311895347121</v>
          </cell>
          <cell r="N39">
            <v>0.29927348040561341</v>
          </cell>
          <cell r="O39">
            <v>0.29688874456634085</v>
          </cell>
          <cell r="P39">
            <v>0.29379933994281465</v>
          </cell>
          <cell r="Q39">
            <v>0.29041766271303127</v>
          </cell>
          <cell r="R39">
            <v>0.28614144770449462</v>
          </cell>
          <cell r="S39">
            <v>0.28163861967746157</v>
          </cell>
          <cell r="T39">
            <v>0.27688800876616482</v>
          </cell>
          <cell r="U39">
            <v>0.27357754310134663</v>
          </cell>
          <cell r="V39">
            <v>0.27063184585003941</v>
          </cell>
          <cell r="W39">
            <v>0.26801411864303953</v>
          </cell>
          <cell r="X39">
            <v>0.26660240614409092</v>
          </cell>
          <cell r="Y39">
            <v>0.25138198684402913</v>
          </cell>
          <cell r="Z39">
            <v>0.26455339135243683</v>
          </cell>
          <cell r="AA39">
            <v>0.26299167309250365</v>
          </cell>
          <cell r="AB39">
            <v>0.26140909607327911</v>
          </cell>
          <cell r="AC39">
            <v>0.25947687815142023</v>
          </cell>
          <cell r="AD39">
            <v>0.25750619496776178</v>
          </cell>
          <cell r="AE39">
            <v>0.25562560804995926</v>
          </cell>
        </row>
        <row r="40">
          <cell r="G40" t="str">
            <v>RegionMiniMartNew</v>
          </cell>
          <cell r="H40" t="str">
            <v>Com</v>
          </cell>
          <cell r="I40" t="str">
            <v>MiniMart</v>
          </cell>
          <cell r="J40" t="str">
            <v>New</v>
          </cell>
          <cell r="K40" t="str">
            <v>Millions SqFt</v>
          </cell>
          <cell r="L40">
            <v>0.19765540078516197</v>
          </cell>
          <cell r="M40">
            <v>0.18600542935034625</v>
          </cell>
          <cell r="N40">
            <v>9.5760802585072302E-2</v>
          </cell>
          <cell r="O40">
            <v>0.10062051473914659</v>
          </cell>
          <cell r="P40">
            <v>8.5646792534183808E-2</v>
          </cell>
          <cell r="Q40">
            <v>6.5415041923045286E-2</v>
          </cell>
          <cell r="R40">
            <v>5.7242996146950373E-2</v>
          </cell>
          <cell r="S40">
            <v>5.5087150941189433E-2</v>
          </cell>
          <cell r="T40">
            <v>7.3916214299540497E-2</v>
          </cell>
          <cell r="U40">
            <v>9.2056169088318471E-2</v>
          </cell>
          <cell r="V40">
            <v>0.10393709432109566</v>
          </cell>
          <cell r="W40">
            <v>0.15172170448022598</v>
          </cell>
          <cell r="X40">
            <v>0.15706997726929292</v>
          </cell>
          <cell r="Y40">
            <v>0.14510580631504899</v>
          </cell>
          <cell r="Z40">
            <v>0.15272706829792246</v>
          </cell>
          <cell r="AA40">
            <v>0.14104647748606622</v>
          </cell>
          <cell r="AB40">
            <v>0.11700741064540764</v>
          </cell>
          <cell r="AC40">
            <v>0.1200067315077773</v>
          </cell>
          <cell r="AD40">
            <v>0.11457442878633581</v>
          </cell>
          <cell r="AE40">
            <v>0.1211768182439132</v>
          </cell>
        </row>
        <row r="41">
          <cell r="G41" t="str">
            <v>RegionRestaurantNew</v>
          </cell>
          <cell r="H41" t="str">
            <v>Com</v>
          </cell>
          <cell r="I41" t="str">
            <v>Restaurant</v>
          </cell>
          <cell r="J41" t="str">
            <v>New</v>
          </cell>
          <cell r="K41" t="str">
            <v>Millions SqFt</v>
          </cell>
          <cell r="L41">
            <v>0.46894871790011039</v>
          </cell>
          <cell r="M41">
            <v>0.47387410836125871</v>
          </cell>
          <cell r="N41">
            <v>0.45144590813821411</v>
          </cell>
          <cell r="O41">
            <v>0.4505136151455652</v>
          </cell>
          <cell r="P41">
            <v>0.44778046039172248</v>
          </cell>
          <cell r="Q41">
            <v>0.44523396067124349</v>
          </cell>
          <cell r="R41">
            <v>0.44273536313864043</v>
          </cell>
          <cell r="S41">
            <v>0.4399078135546039</v>
          </cell>
          <cell r="T41">
            <v>0.43708606600163591</v>
          </cell>
          <cell r="U41">
            <v>0.43513915585550955</v>
          </cell>
          <cell r="V41">
            <v>0.43580404899906589</v>
          </cell>
          <cell r="W41">
            <v>0.59161866303702282</v>
          </cell>
          <cell r="X41">
            <v>0.66467702134516005</v>
          </cell>
          <cell r="Y41">
            <v>0.65353995366480533</v>
          </cell>
          <cell r="Z41">
            <v>0.676060915960916</v>
          </cell>
          <cell r="AA41">
            <v>0.70559825286541389</v>
          </cell>
          <cell r="AB41">
            <v>0.63206878506691044</v>
          </cell>
          <cell r="AC41">
            <v>0.63726309269471215</v>
          </cell>
          <cell r="AD41">
            <v>0.5828366650853003</v>
          </cell>
          <cell r="AE41">
            <v>0.63928201324113043</v>
          </cell>
        </row>
        <row r="42">
          <cell r="G42" t="str">
            <v>RegionLodgingNew</v>
          </cell>
          <cell r="H42" t="str">
            <v>Com</v>
          </cell>
          <cell r="I42" t="str">
            <v>Lodging</v>
          </cell>
          <cell r="J42" t="str">
            <v>New</v>
          </cell>
          <cell r="K42" t="str">
            <v>Millions SqFt</v>
          </cell>
          <cell r="L42">
            <v>1.0326774321313152</v>
          </cell>
          <cell r="M42">
            <v>1.0158776160943388</v>
          </cell>
          <cell r="N42">
            <v>0.74304915446037911</v>
          </cell>
          <cell r="O42">
            <v>0.76054102414226543</v>
          </cell>
          <cell r="P42">
            <v>0.65616402459427536</v>
          </cell>
          <cell r="Q42">
            <v>0.62755023267601961</v>
          </cell>
          <cell r="R42">
            <v>0.61023293273354484</v>
          </cell>
          <cell r="S42">
            <v>0.60571699788717037</v>
          </cell>
          <cell r="T42">
            <v>0.65097903457434547</v>
          </cell>
          <cell r="U42">
            <v>0.69319811486407867</v>
          </cell>
          <cell r="V42">
            <v>0.78843795894088464</v>
          </cell>
          <cell r="W42">
            <v>1.3645659476947984</v>
          </cell>
          <cell r="X42">
            <v>1.6032227373726178</v>
          </cell>
          <cell r="Y42">
            <v>1.6412696995684901</v>
          </cell>
          <cell r="Z42">
            <v>1.670283030615213</v>
          </cell>
          <cell r="AA42">
            <v>1.755661848186447</v>
          </cell>
          <cell r="AB42">
            <v>1.4871375295645746</v>
          </cell>
          <cell r="AC42">
            <v>1.4400033906080374</v>
          </cell>
          <cell r="AD42">
            <v>1.3499648074414823</v>
          </cell>
          <cell r="AE42">
            <v>1.4487057151095009</v>
          </cell>
        </row>
        <row r="43">
          <cell r="G43" t="str">
            <v>RegionHospitalNew</v>
          </cell>
          <cell r="H43" t="str">
            <v>Com</v>
          </cell>
          <cell r="I43" t="str">
            <v>Hospital</v>
          </cell>
          <cell r="J43" t="str">
            <v>New</v>
          </cell>
          <cell r="K43" t="str">
            <v>Millions SqFt</v>
          </cell>
          <cell r="L43">
            <v>4.1336070304911159</v>
          </cell>
          <cell r="M43">
            <v>3.5601449453189118</v>
          </cell>
          <cell r="N43">
            <v>3.2007770264658664</v>
          </cell>
          <cell r="O43">
            <v>2.6531465767673241</v>
          </cell>
          <cell r="P43">
            <v>1.8730082465149496</v>
          </cell>
          <cell r="Q43">
            <v>1.6467285324389391</v>
          </cell>
          <cell r="R43">
            <v>1.5196240263467067</v>
          </cell>
          <cell r="S43">
            <v>1.3328145698119136</v>
          </cell>
          <cell r="T43">
            <v>1.3372342578617185</v>
          </cell>
          <cell r="U43">
            <v>1.4086686461757902</v>
          </cell>
          <cell r="V43">
            <v>1.6725933548501446</v>
          </cell>
          <cell r="W43">
            <v>2.0158466086985318</v>
          </cell>
          <cell r="X43">
            <v>2.3033709594417431</v>
          </cell>
          <cell r="Y43">
            <v>2.063930246052466</v>
          </cell>
          <cell r="Z43">
            <v>1.9880083370090949</v>
          </cell>
          <cell r="AA43">
            <v>1.9342270452860566</v>
          </cell>
          <cell r="AB43">
            <v>1.774507966199161</v>
          </cell>
          <cell r="AC43">
            <v>1.6723841845019074</v>
          </cell>
          <cell r="AD43">
            <v>1.5414284807799123</v>
          </cell>
          <cell r="AE43">
            <v>1.5563040522680198</v>
          </cell>
        </row>
        <row r="44">
          <cell r="G44" t="str">
            <v>RegionOtherHealthNew</v>
          </cell>
          <cell r="H44" t="str">
            <v>Com</v>
          </cell>
          <cell r="I44" t="str">
            <v>OtherHealth</v>
          </cell>
          <cell r="J44" t="str">
            <v>New</v>
          </cell>
          <cell r="K44" t="str">
            <v>Millions SqFt</v>
          </cell>
          <cell r="L44">
            <v>4.5029406937179912</v>
          </cell>
          <cell r="M44">
            <v>4.0786070344439063</v>
          </cell>
          <cell r="N44">
            <v>3.5919834720533679</v>
          </cell>
          <cell r="O44">
            <v>3.0400934926407626</v>
          </cell>
          <cell r="P44">
            <v>2.3018670718031324</v>
          </cell>
          <cell r="Q44">
            <v>2.1321468422073435</v>
          </cell>
          <cell r="R44">
            <v>1.9771504564110642</v>
          </cell>
          <cell r="S44">
            <v>1.8096072137015302</v>
          </cell>
          <cell r="T44">
            <v>1.9023478055732992</v>
          </cell>
          <cell r="U44">
            <v>2.0129777404511922</v>
          </cell>
          <cell r="V44">
            <v>2.304026079874093</v>
          </cell>
          <cell r="W44">
            <v>2.7992417645016405</v>
          </cell>
          <cell r="X44">
            <v>3.0682339807477179</v>
          </cell>
          <cell r="Y44">
            <v>2.7441690138981158</v>
          </cell>
          <cell r="Z44">
            <v>2.8046561391012603</v>
          </cell>
          <cell r="AA44">
            <v>2.7282838662201567</v>
          </cell>
          <cell r="AB44">
            <v>2.4959637785038216</v>
          </cell>
          <cell r="AC44">
            <v>2.4392052334479857</v>
          </cell>
          <cell r="AD44">
            <v>2.3386950979959957</v>
          </cell>
          <cell r="AE44">
            <v>2.3103955399373803</v>
          </cell>
        </row>
        <row r="45">
          <cell r="G45" t="str">
            <v>RegionAssemblyNew</v>
          </cell>
          <cell r="H45" t="str">
            <v>Com</v>
          </cell>
          <cell r="I45" t="str">
            <v>Assembly</v>
          </cell>
          <cell r="J45" t="str">
            <v>New</v>
          </cell>
          <cell r="K45" t="str">
            <v>Millions SqFt</v>
          </cell>
          <cell r="L45">
            <v>3.1854829351393543</v>
          </cell>
          <cell r="M45">
            <v>3.1699057451518957</v>
          </cell>
          <cell r="N45">
            <v>2.2628528186826316</v>
          </cell>
          <cell r="O45">
            <v>2.6023617076700645</v>
          </cell>
          <cell r="P45">
            <v>2.2919684786454506</v>
          </cell>
          <cell r="Q45">
            <v>2.1556450092355899</v>
          </cell>
          <cell r="R45">
            <v>1.4820394508668711</v>
          </cell>
          <cell r="S45">
            <v>1.5603361472368396</v>
          </cell>
          <cell r="T45">
            <v>2.3546097038898557</v>
          </cell>
          <cell r="U45">
            <v>3.2740386396924066</v>
          </cell>
          <cell r="V45">
            <v>3.6241751874536021</v>
          </cell>
          <cell r="W45">
            <v>4.4420137300219826</v>
          </cell>
          <cell r="X45">
            <v>5.8224273473135861</v>
          </cell>
          <cell r="Y45">
            <v>6.4604400946422142</v>
          </cell>
          <cell r="Z45">
            <v>6.9014803298142597</v>
          </cell>
          <cell r="AA45">
            <v>6.748515751490312</v>
          </cell>
          <cell r="AB45">
            <v>6.4364694734288266</v>
          </cell>
          <cell r="AC45">
            <v>6.3053235195290611</v>
          </cell>
          <cell r="AD45">
            <v>6.2236620394663484</v>
          </cell>
          <cell r="AE45">
            <v>6.0386522880717726</v>
          </cell>
        </row>
        <row r="46">
          <cell r="G46" t="str">
            <v>RegionOtherNew</v>
          </cell>
          <cell r="H46" t="str">
            <v>Com</v>
          </cell>
          <cell r="I46" t="str">
            <v>Other</v>
          </cell>
          <cell r="J46" t="str">
            <v>New</v>
          </cell>
          <cell r="K46" t="str">
            <v>Millions SqFt</v>
          </cell>
          <cell r="L46">
            <v>12.863107129152304</v>
          </cell>
          <cell r="M46">
            <v>10.7220378193485</v>
          </cell>
          <cell r="N46">
            <v>10.142128438066296</v>
          </cell>
          <cell r="O46">
            <v>9.4611923499879236</v>
          </cell>
          <cell r="P46">
            <v>7.3638556881373223</v>
          </cell>
          <cell r="Q46">
            <v>8.1591439254269407</v>
          </cell>
          <cell r="R46">
            <v>7.9603673258815011</v>
          </cell>
          <cell r="S46">
            <v>8.6026166911432824</v>
          </cell>
          <cell r="T46">
            <v>9.3207800366095146</v>
          </cell>
          <cell r="U46">
            <v>9.0572786632714859</v>
          </cell>
          <cell r="V46">
            <v>10.184423730877143</v>
          </cell>
          <cell r="W46">
            <v>10.787657533789663</v>
          </cell>
          <cell r="X46">
            <v>11.005378574708409</v>
          </cell>
          <cell r="Y46">
            <v>10.267063981307951</v>
          </cell>
          <cell r="Z46">
            <v>11.027475862918971</v>
          </cell>
          <cell r="AA46">
            <v>9.9609233822623686</v>
          </cell>
          <cell r="AB46">
            <v>10.340047869658916</v>
          </cell>
          <cell r="AC46">
            <v>9.8383849729989699</v>
          </cell>
          <cell r="AD46">
            <v>9.3282989614436094</v>
          </cell>
          <cell r="AE46">
            <v>9.0355729282982153</v>
          </cell>
        </row>
        <row r="47">
          <cell r="G47" t="str">
            <v>RegionLarge OffStock 2016</v>
          </cell>
          <cell r="H47" t="str">
            <v>Com</v>
          </cell>
          <cell r="I47" t="str">
            <v>Large Off</v>
          </cell>
          <cell r="J47" t="str">
            <v>Stock 2016</v>
          </cell>
          <cell r="K47" t="str">
            <v>Millions SqFt</v>
          </cell>
          <cell r="L47">
            <v>380.08828477966154</v>
          </cell>
          <cell r="M47">
            <v>378.94801992532251</v>
          </cell>
          <cell r="N47">
            <v>377.81117586554655</v>
          </cell>
          <cell r="O47">
            <v>376.67774233794995</v>
          </cell>
          <cell r="P47">
            <v>375.54770911093607</v>
          </cell>
          <cell r="Q47">
            <v>374.42106598360328</v>
          </cell>
          <cell r="R47">
            <v>373.29780278565244</v>
          </cell>
          <cell r="S47">
            <v>372.17790937729552</v>
          </cell>
          <cell r="T47">
            <v>371.06137564916361</v>
          </cell>
          <cell r="U47">
            <v>369.94819152221612</v>
          </cell>
          <cell r="V47">
            <v>368.83834694764948</v>
          </cell>
          <cell r="W47">
            <v>367.73183190680658</v>
          </cell>
          <cell r="X47">
            <v>366.62863641108612</v>
          </cell>
          <cell r="Y47">
            <v>365.52875050185287</v>
          </cell>
          <cell r="Z47">
            <v>364.43216425034728</v>
          </cell>
          <cell r="AA47">
            <v>363.33886775759629</v>
          </cell>
          <cell r="AB47">
            <v>362.24885115432346</v>
          </cell>
          <cell r="AC47">
            <v>361.16210460086046</v>
          </cell>
          <cell r="AD47">
            <v>360.07861828705791</v>
          </cell>
          <cell r="AE47">
            <v>358.99838243219671</v>
          </cell>
        </row>
        <row r="48">
          <cell r="G48" t="str">
            <v>RegionMedium OffStock 2016</v>
          </cell>
          <cell r="H48" t="str">
            <v>Com</v>
          </cell>
          <cell r="I48" t="str">
            <v>Medium Off</v>
          </cell>
          <cell r="J48" t="str">
            <v>Stock 2016</v>
          </cell>
          <cell r="K48" t="str">
            <v>Millions SqFt</v>
          </cell>
          <cell r="L48">
            <v>190.73687138333023</v>
          </cell>
          <cell r="M48">
            <v>190.16466076918024</v>
          </cell>
          <cell r="N48">
            <v>189.59416678687271</v>
          </cell>
          <cell r="O48">
            <v>189.02538428651209</v>
          </cell>
          <cell r="P48">
            <v>188.45830813365254</v>
          </cell>
          <cell r="Q48">
            <v>187.89293320925157</v>
          </cell>
          <cell r="R48">
            <v>187.32925440962381</v>
          </cell>
          <cell r="S48">
            <v>186.76726664639497</v>
          </cell>
          <cell r="T48">
            <v>186.20696484645578</v>
          </cell>
          <cell r="U48">
            <v>185.64834395191642</v>
          </cell>
          <cell r="V48">
            <v>185.09139892006067</v>
          </cell>
          <cell r="W48">
            <v>184.5361247233005</v>
          </cell>
          <cell r="X48">
            <v>183.98251634913058</v>
          </cell>
          <cell r="Y48">
            <v>183.43056880008319</v>
          </cell>
          <cell r="Z48">
            <v>182.88027709368296</v>
          </cell>
          <cell r="AA48">
            <v>182.33163626240187</v>
          </cell>
          <cell r="AB48">
            <v>181.78464135361469</v>
          </cell>
          <cell r="AC48">
            <v>181.23928742955383</v>
          </cell>
          <cell r="AD48">
            <v>180.69556956726515</v>
          </cell>
          <cell r="AE48">
            <v>180.15348285856339</v>
          </cell>
        </row>
        <row r="49">
          <cell r="G49" t="str">
            <v>RegionSmall OffStock 2016</v>
          </cell>
          <cell r="H49" t="str">
            <v>Com</v>
          </cell>
          <cell r="I49" t="str">
            <v>Small Off</v>
          </cell>
          <cell r="J49" t="str">
            <v>Stock 2016</v>
          </cell>
          <cell r="K49" t="str">
            <v>Millions SqFt</v>
          </cell>
          <cell r="L49">
            <v>184.0913556049378</v>
          </cell>
          <cell r="M49">
            <v>183.53908153812301</v>
          </cell>
          <cell r="N49">
            <v>182.98846429350866</v>
          </cell>
          <cell r="O49">
            <v>182.43949890062811</v>
          </cell>
          <cell r="P49">
            <v>181.89218040392623</v>
          </cell>
          <cell r="Q49">
            <v>181.34650386271446</v>
          </cell>
          <cell r="R49">
            <v>180.80246435112633</v>
          </cell>
          <cell r="S49">
            <v>180.26005695807294</v>
          </cell>
          <cell r="T49">
            <v>179.71927678719871</v>
          </cell>
          <cell r="U49">
            <v>179.18011895683713</v>
          </cell>
          <cell r="V49">
            <v>178.64257859996661</v>
          </cell>
          <cell r="W49">
            <v>178.10665086416668</v>
          </cell>
          <cell r="X49">
            <v>177.57233091157423</v>
          </cell>
          <cell r="Y49">
            <v>177.03961391883951</v>
          </cell>
          <cell r="Z49">
            <v>176.50849507708296</v>
          </cell>
          <cell r="AA49">
            <v>175.97896959185172</v>
          </cell>
          <cell r="AB49">
            <v>175.45103268307616</v>
          </cell>
          <cell r="AC49">
            <v>174.92467958502692</v>
          </cell>
          <cell r="AD49">
            <v>174.39990554627184</v>
          </cell>
          <cell r="AE49">
            <v>173.87670582963304</v>
          </cell>
        </row>
        <row r="50">
          <cell r="G50" t="str">
            <v>RegionBig Box-RetailStock 2016</v>
          </cell>
          <cell r="H50" t="str">
            <v>Com</v>
          </cell>
          <cell r="I50" t="str">
            <v>Big Box-Retail</v>
          </cell>
          <cell r="J50" t="str">
            <v>Stock 2016</v>
          </cell>
          <cell r="K50" t="str">
            <v>Millions SqFt</v>
          </cell>
          <cell r="L50">
            <v>138.35734062238015</v>
          </cell>
          <cell r="M50">
            <v>137.7208968555172</v>
          </cell>
          <cell r="N50">
            <v>137.08738072998179</v>
          </cell>
          <cell r="O50">
            <v>136.45677877862389</v>
          </cell>
          <cell r="P50">
            <v>135.8290775962422</v>
          </cell>
          <cell r="Q50">
            <v>135.20426383929947</v>
          </cell>
          <cell r="R50">
            <v>134.5823242256387</v>
          </cell>
          <cell r="S50">
            <v>133.96324553420075</v>
          </cell>
          <cell r="T50">
            <v>133.34701460474344</v>
          </cell>
          <cell r="U50">
            <v>132.73361833756161</v>
          </cell>
          <cell r="V50">
            <v>132.12304369320884</v>
          </cell>
          <cell r="W50">
            <v>131.51527769222005</v>
          </cell>
          <cell r="X50">
            <v>130.91030741483584</v>
          </cell>
          <cell r="Y50">
            <v>130.3081200007276</v>
          </cell>
          <cell r="Z50">
            <v>129.70870264872423</v>
          </cell>
          <cell r="AA50">
            <v>129.11204261654012</v>
          </cell>
          <cell r="AB50">
            <v>128.51812722050403</v>
          </cell>
          <cell r="AC50">
            <v>127.92694383528971</v>
          </cell>
          <cell r="AD50">
            <v>127.33847989364737</v>
          </cell>
          <cell r="AE50">
            <v>126.75272288613657</v>
          </cell>
        </row>
        <row r="51">
          <cell r="G51" t="str">
            <v>RegionSmall Box-RetailStock 2016</v>
          </cell>
          <cell r="H51" t="str">
            <v>Com</v>
          </cell>
          <cell r="I51" t="str">
            <v>Small Box-Retail</v>
          </cell>
          <cell r="J51" t="str">
            <v>Stock 2016</v>
          </cell>
          <cell r="K51" t="str">
            <v>Millions SqFt</v>
          </cell>
          <cell r="L51">
            <v>208.9574509880029</v>
          </cell>
          <cell r="M51">
            <v>207.99624671345808</v>
          </cell>
          <cell r="N51">
            <v>207.03946397857615</v>
          </cell>
          <cell r="O51">
            <v>206.0870824442747</v>
          </cell>
          <cell r="P51">
            <v>205.13908186503102</v>
          </cell>
          <cell r="Q51">
            <v>204.1954420884519</v>
          </cell>
          <cell r="R51">
            <v>203.25614305484498</v>
          </cell>
          <cell r="S51">
            <v>202.32116479679266</v>
          </cell>
          <cell r="T51">
            <v>201.3904874387274</v>
          </cell>
          <cell r="U51">
            <v>200.46409119650929</v>
          </cell>
          <cell r="V51">
            <v>199.54195637700533</v>
          </cell>
          <cell r="W51">
            <v>198.62406337767112</v>
          </cell>
          <cell r="X51">
            <v>197.71039268613379</v>
          </cell>
          <cell r="Y51">
            <v>196.8009248797776</v>
          </cell>
          <cell r="Z51">
            <v>195.8956406253306</v>
          </cell>
          <cell r="AA51">
            <v>194.99452067845405</v>
          </cell>
          <cell r="AB51">
            <v>194.09754588333314</v>
          </cell>
          <cell r="AC51">
            <v>193.20469717226982</v>
          </cell>
          <cell r="AD51">
            <v>192.31595556527733</v>
          </cell>
          <cell r="AE51">
            <v>191.43130216967708</v>
          </cell>
        </row>
        <row r="52">
          <cell r="G52" t="str">
            <v>RegionHigh End-RetailStock 2016</v>
          </cell>
          <cell r="H52" t="str">
            <v>Com</v>
          </cell>
          <cell r="I52" t="str">
            <v>High End-Retail</v>
          </cell>
          <cell r="J52" t="str">
            <v>Stock 2016</v>
          </cell>
          <cell r="K52" t="str">
            <v>Millions SqFt</v>
          </cell>
          <cell r="L52">
            <v>97.115689913224898</v>
          </cell>
          <cell r="M52">
            <v>96.668957739624062</v>
          </cell>
          <cell r="N52">
            <v>96.224280534021787</v>
          </cell>
          <cell r="O52">
            <v>95.781648843565293</v>
          </cell>
          <cell r="P52">
            <v>95.34105325888487</v>
          </cell>
          <cell r="Q52">
            <v>94.902484413894001</v>
          </cell>
          <cell r="R52">
            <v>94.465932985590086</v>
          </cell>
          <cell r="S52">
            <v>94.031389693856369</v>
          </cell>
          <cell r="T52">
            <v>93.598845301264618</v>
          </cell>
          <cell r="U52">
            <v>93.168290612878806</v>
          </cell>
          <cell r="V52">
            <v>92.739716476059556</v>
          </cell>
          <cell r="W52">
            <v>92.313113780269674</v>
          </cell>
          <cell r="X52">
            <v>91.888473456880433</v>
          </cell>
          <cell r="Y52">
            <v>91.465786478978771</v>
          </cell>
          <cell r="Z52">
            <v>91.045043861175472</v>
          </cell>
          <cell r="AA52">
            <v>90.626236659414062</v>
          </cell>
          <cell r="AB52">
            <v>90.209355970780734</v>
          </cell>
          <cell r="AC52">
            <v>89.794392933315152</v>
          </cell>
          <cell r="AD52">
            <v>89.381338725821905</v>
          </cell>
          <cell r="AE52">
            <v>88.97018456768312</v>
          </cell>
        </row>
        <row r="53">
          <cell r="G53" t="str">
            <v>RegionAnchor-RetailStock 2016</v>
          </cell>
          <cell r="H53" t="str">
            <v>Com</v>
          </cell>
          <cell r="I53" t="str">
            <v>Anchor-Retail</v>
          </cell>
          <cell r="J53" t="str">
            <v>Stock 2016</v>
          </cell>
          <cell r="K53" t="str">
            <v>Millions SqFt</v>
          </cell>
          <cell r="L53">
            <v>109.47966092768364</v>
          </cell>
          <cell r="M53">
            <v>108.97605448741629</v>
          </cell>
          <cell r="N53">
            <v>108.47476463677417</v>
          </cell>
          <cell r="O53">
            <v>107.975780719445</v>
          </cell>
          <cell r="P53">
            <v>107.47909212813555</v>
          </cell>
          <cell r="Q53">
            <v>106.98468830434612</v>
          </cell>
          <cell r="R53">
            <v>106.49255873814613</v>
          </cell>
          <cell r="S53">
            <v>106.00269296795065</v>
          </cell>
          <cell r="T53">
            <v>105.51508058029808</v>
          </cell>
          <cell r="U53">
            <v>105.0297112096287</v>
          </cell>
          <cell r="V53">
            <v>104.54657453806439</v>
          </cell>
          <cell r="W53">
            <v>104.0656602951893</v>
          </cell>
          <cell r="X53">
            <v>103.58695825783141</v>
          </cell>
          <cell r="Y53">
            <v>103.11045824984539</v>
          </cell>
          <cell r="Z53">
            <v>102.6361501418961</v>
          </cell>
          <cell r="AA53">
            <v>102.16402385124337</v>
          </cell>
          <cell r="AB53">
            <v>101.69406934152764</v>
          </cell>
          <cell r="AC53">
            <v>101.2262766225566</v>
          </cell>
          <cell r="AD53">
            <v>100.76063575009285</v>
          </cell>
          <cell r="AE53">
            <v>100.29713682564241</v>
          </cell>
        </row>
        <row r="54">
          <cell r="G54" t="str">
            <v>RegionK-12Stock 2016</v>
          </cell>
          <cell r="H54" t="str">
            <v>Com</v>
          </cell>
          <cell r="I54" t="str">
            <v>K-12</v>
          </cell>
          <cell r="J54" t="str">
            <v>Stock 2016</v>
          </cell>
          <cell r="K54" t="str">
            <v>Millions SqFt</v>
          </cell>
          <cell r="L54">
            <v>241.11763975818661</v>
          </cell>
          <cell r="M54">
            <v>240.12905743517803</v>
          </cell>
          <cell r="N54">
            <v>239.14452829969383</v>
          </cell>
          <cell r="O54">
            <v>238.16403573366509</v>
          </cell>
          <cell r="P54">
            <v>237.18756318715711</v>
          </cell>
          <cell r="Q54">
            <v>236.21509417808971</v>
          </cell>
          <cell r="R54">
            <v>235.24661229195956</v>
          </cell>
          <cell r="S54">
            <v>234.28210118156252</v>
          </cell>
          <cell r="T54">
            <v>233.32154456671807</v>
          </cell>
          <cell r="U54">
            <v>232.36492623399457</v>
          </cell>
          <cell r="V54">
            <v>231.41223003643518</v>
          </cell>
          <cell r="W54">
            <v>230.46343989328579</v>
          </cell>
          <cell r="X54">
            <v>229.51853978972335</v>
          </cell>
          <cell r="Y54">
            <v>228.57751377658545</v>
          </cell>
          <cell r="Z54">
            <v>227.64034597010144</v>
          </cell>
          <cell r="AA54">
            <v>226.70702055162403</v>
          </cell>
          <cell r="AB54">
            <v>225.77752176736234</v>
          </cell>
          <cell r="AC54">
            <v>224.85183392811618</v>
          </cell>
          <cell r="AD54">
            <v>223.92994140901092</v>
          </cell>
          <cell r="AE54">
            <v>223.01182864923393</v>
          </cell>
        </row>
        <row r="55">
          <cell r="G55" t="str">
            <v>RegionUniversityStock 2016</v>
          </cell>
          <cell r="H55" t="str">
            <v>Com</v>
          </cell>
          <cell r="I55" t="str">
            <v>University</v>
          </cell>
          <cell r="J55" t="str">
            <v>Stock 2016</v>
          </cell>
          <cell r="K55" t="str">
            <v>Millions SqFt</v>
          </cell>
          <cell r="L55">
            <v>122.15340627232256</v>
          </cell>
          <cell r="M55">
            <v>121.65257730660603</v>
          </cell>
          <cell r="N55">
            <v>121.15380173964894</v>
          </cell>
          <cell r="O55">
            <v>120.65707115251638</v>
          </cell>
          <cell r="P55">
            <v>120.16237716079107</v>
          </cell>
          <cell r="Q55">
            <v>119.66971141443182</v>
          </cell>
          <cell r="R55">
            <v>119.17906559763266</v>
          </cell>
          <cell r="S55">
            <v>118.69043142868237</v>
          </cell>
          <cell r="T55">
            <v>118.20380065982476</v>
          </cell>
          <cell r="U55">
            <v>117.71916507711948</v>
          </cell>
          <cell r="V55">
            <v>117.23651650030328</v>
          </cell>
          <cell r="W55">
            <v>116.75584678265207</v>
          </cell>
          <cell r="X55">
            <v>116.27714781084319</v>
          </cell>
          <cell r="Y55">
            <v>115.80041150481873</v>
          </cell>
          <cell r="Z55">
            <v>115.32562981764897</v>
          </cell>
          <cell r="AA55">
            <v>114.8527947353966</v>
          </cell>
          <cell r="AB55">
            <v>114.38189827698147</v>
          </cell>
          <cell r="AC55">
            <v>113.91293249404585</v>
          </cell>
          <cell r="AD55">
            <v>113.44588947082025</v>
          </cell>
          <cell r="AE55">
            <v>112.98076132398991</v>
          </cell>
        </row>
        <row r="56">
          <cell r="G56" t="str">
            <v>RegionWarehouseStock 2016</v>
          </cell>
          <cell r="H56" t="str">
            <v>Com</v>
          </cell>
          <cell r="I56" t="str">
            <v>Warehouse</v>
          </cell>
          <cell r="J56" t="str">
            <v>Stock 2016</v>
          </cell>
          <cell r="K56" t="str">
            <v>Millions SqFt</v>
          </cell>
          <cell r="L56">
            <v>448.69829599576161</v>
          </cell>
          <cell r="M56">
            <v>447.03811230057732</v>
          </cell>
          <cell r="N56">
            <v>445.3840712850652</v>
          </cell>
          <cell r="O56">
            <v>443.73615022131042</v>
          </cell>
          <cell r="P56">
            <v>442.09432646549152</v>
          </cell>
          <cell r="Q56">
            <v>440.45857745756916</v>
          </cell>
          <cell r="R56">
            <v>438.82888072097626</v>
          </cell>
          <cell r="S56">
            <v>437.2052138623086</v>
          </cell>
          <cell r="T56">
            <v>435.58755457101802</v>
          </cell>
          <cell r="U56">
            <v>433.97588061910528</v>
          </cell>
          <cell r="V56">
            <v>432.37016986081449</v>
          </cell>
          <cell r="W56">
            <v>430.77040023232951</v>
          </cell>
          <cell r="X56">
            <v>429.17654975146979</v>
          </cell>
          <cell r="Y56">
            <v>427.58859651738936</v>
          </cell>
          <cell r="Z56">
            <v>426.00651871027503</v>
          </cell>
          <cell r="AA56">
            <v>424.43029459104702</v>
          </cell>
          <cell r="AB56">
            <v>422.85990250106011</v>
          </cell>
          <cell r="AC56">
            <v>421.2953208618062</v>
          </cell>
          <cell r="AD56">
            <v>419.73652817461749</v>
          </cell>
          <cell r="AE56">
            <v>418.18350302037135</v>
          </cell>
        </row>
        <row r="57">
          <cell r="G57" t="str">
            <v>RegionSupermarketStock 2016</v>
          </cell>
          <cell r="H57" t="str">
            <v>Com</v>
          </cell>
          <cell r="I57" t="str">
            <v>Supermarket</v>
          </cell>
          <cell r="J57" t="str">
            <v>Stock 2016</v>
          </cell>
          <cell r="K57" t="str">
            <v>Millions SqFt</v>
          </cell>
          <cell r="L57">
            <v>53.720939527021244</v>
          </cell>
          <cell r="M57">
            <v>53.237451071278059</v>
          </cell>
          <cell r="N57">
            <v>52.758314011636557</v>
          </cell>
          <cell r="O57">
            <v>52.283489185531828</v>
          </cell>
          <cell r="P57">
            <v>51.812937782862043</v>
          </cell>
          <cell r="Q57">
            <v>51.346621342816277</v>
          </cell>
          <cell r="R57">
            <v>50.884501750730934</v>
          </cell>
          <cell r="S57">
            <v>50.426541234974358</v>
          </cell>
          <cell r="T57">
            <v>49.97270236385959</v>
          </cell>
          <cell r="U57">
            <v>49.522948042584851</v>
          </cell>
          <cell r="V57">
            <v>49.077241510201581</v>
          </cell>
          <cell r="W57">
            <v>48.635546336609778</v>
          </cell>
          <cell r="X57">
            <v>48.197826419580288</v>
          </cell>
          <cell r="Y57">
            <v>47.76404598180406</v>
          </cell>
          <cell r="Z57">
            <v>47.33416956796782</v>
          </cell>
          <cell r="AA57">
            <v>46.908162041856116</v>
          </cell>
          <cell r="AB57">
            <v>46.485988583479411</v>
          </cell>
          <cell r="AC57">
            <v>46.067614686228097</v>
          </cell>
          <cell r="AD57">
            <v>45.653006154052044</v>
          </cell>
          <cell r="AE57">
            <v>45.242129098665572</v>
          </cell>
        </row>
        <row r="58">
          <cell r="G58" t="str">
            <v>RegionMiniMartStock 2016</v>
          </cell>
          <cell r="H58" t="str">
            <v>Com</v>
          </cell>
          <cell r="I58" t="str">
            <v>MiniMart</v>
          </cell>
          <cell r="J58" t="str">
            <v>Stock 2016</v>
          </cell>
          <cell r="K58" t="str">
            <v>Millions SqFt</v>
          </cell>
          <cell r="L58">
            <v>22.491017060912501</v>
          </cell>
          <cell r="M58">
            <v>22.384859460384995</v>
          </cell>
          <cell r="N58">
            <v>22.279202923731983</v>
          </cell>
          <cell r="O58">
            <v>22.174045085931969</v>
          </cell>
          <cell r="P58">
            <v>22.069383593126368</v>
          </cell>
          <cell r="Q58">
            <v>21.965216102566814</v>
          </cell>
          <cell r="R58">
            <v>21.8615402825627</v>
          </cell>
          <cell r="S58">
            <v>21.758353812429004</v>
          </cell>
          <cell r="T58">
            <v>21.655654382434342</v>
          </cell>
          <cell r="U58">
            <v>21.553439693749251</v>
          </cell>
          <cell r="V58">
            <v>21.451707458394754</v>
          </cell>
          <cell r="W58">
            <v>21.350455399191134</v>
          </cell>
          <cell r="X58">
            <v>21.249681249706953</v>
          </cell>
          <cell r="Y58">
            <v>21.149382754208336</v>
          </cell>
          <cell r="Z58">
            <v>21.049557667608472</v>
          </cell>
          <cell r="AA58">
            <v>20.950203755417366</v>
          </cell>
          <cell r="AB58">
            <v>20.851318793691796</v>
          </cell>
          <cell r="AC58">
            <v>20.75290056898557</v>
          </cell>
          <cell r="AD58">
            <v>20.654946878299963</v>
          </cell>
          <cell r="AE58">
            <v>20.557455529034385</v>
          </cell>
        </row>
        <row r="59">
          <cell r="G59" t="str">
            <v>RegionRestaurantStock 2016</v>
          </cell>
          <cell r="H59" t="str">
            <v>Com</v>
          </cell>
          <cell r="I59" t="str">
            <v>Restaurant</v>
          </cell>
          <cell r="J59" t="str">
            <v>Stock 2016</v>
          </cell>
          <cell r="K59" t="str">
            <v>Millions SqFt</v>
          </cell>
          <cell r="L59">
            <v>51.550857208753726</v>
          </cell>
          <cell r="M59">
            <v>51.307537162728408</v>
          </cell>
          <cell r="N59">
            <v>51.065365587320336</v>
          </cell>
          <cell r="O59">
            <v>50.824337061748189</v>
          </cell>
          <cell r="P59">
            <v>50.584446190816735</v>
          </cell>
          <cell r="Q59">
            <v>50.345687604796083</v>
          </cell>
          <cell r="R59">
            <v>50.108055959301453</v>
          </cell>
          <cell r="S59">
            <v>49.871545935173543</v>
          </cell>
          <cell r="T59">
            <v>49.636152238359529</v>
          </cell>
          <cell r="U59">
            <v>49.40186959979448</v>
          </cell>
          <cell r="V59">
            <v>49.168692775283453</v>
          </cell>
          <cell r="W59">
            <v>48.936616545384119</v>
          </cell>
          <cell r="X59">
            <v>48.705635715289908</v>
          </cell>
          <cell r="Y59">
            <v>48.475745114713739</v>
          </cell>
          <cell r="Z59">
            <v>48.246939597772297</v>
          </cell>
          <cell r="AA59">
            <v>48.019214042870807</v>
          </cell>
          <cell r="AB59">
            <v>47.792563352588466</v>
          </cell>
          <cell r="AC59">
            <v>47.56698245356425</v>
          </cell>
          <cell r="AD59">
            <v>47.342466296383435</v>
          </cell>
          <cell r="AE59">
            <v>47.119009855464505</v>
          </cell>
        </row>
        <row r="60">
          <cell r="G60" t="str">
            <v>RegionLodgingStock 2016</v>
          </cell>
          <cell r="H60" t="str">
            <v>Com</v>
          </cell>
          <cell r="I60" t="str">
            <v>Lodging</v>
          </cell>
          <cell r="J60" t="str">
            <v>Stock 2016</v>
          </cell>
          <cell r="K60" t="str">
            <v>Millions SqFt</v>
          </cell>
          <cell r="L60">
            <v>170.15189589049527</v>
          </cell>
          <cell r="M60">
            <v>169.74353134035809</v>
          </cell>
          <cell r="N60">
            <v>169.33614686514122</v>
          </cell>
          <cell r="O60">
            <v>168.92974011266489</v>
          </cell>
          <cell r="P60">
            <v>168.52430873639449</v>
          </cell>
          <cell r="Q60">
            <v>168.11985039542716</v>
          </cell>
          <cell r="R60">
            <v>167.71636275447813</v>
          </cell>
          <cell r="S60">
            <v>167.31384348386743</v>
          </cell>
          <cell r="T60">
            <v>166.91229025950614</v>
          </cell>
          <cell r="U60">
            <v>166.51170076288332</v>
          </cell>
          <cell r="V60">
            <v>166.11207268105238</v>
          </cell>
          <cell r="W60">
            <v>165.7134037066179</v>
          </cell>
          <cell r="X60">
            <v>165.31569153772202</v>
          </cell>
          <cell r="Y60">
            <v>164.91893387803151</v>
          </cell>
          <cell r="Z60">
            <v>164.52312843672422</v>
          </cell>
          <cell r="AA60">
            <v>164.12827292847609</v>
          </cell>
          <cell r="AB60">
            <v>163.73436507344778</v>
          </cell>
          <cell r="AC60">
            <v>163.3414025972715</v>
          </cell>
          <cell r="AD60">
            <v>162.94938323103807</v>
          </cell>
          <cell r="AE60">
            <v>162.55830471128357</v>
          </cell>
        </row>
        <row r="61">
          <cell r="G61" t="str">
            <v>RegionHospitalStock 2016</v>
          </cell>
          <cell r="H61" t="str">
            <v>Com</v>
          </cell>
          <cell r="I61" t="str">
            <v>Hospital</v>
          </cell>
          <cell r="J61" t="str">
            <v>Stock 2016</v>
          </cell>
          <cell r="K61" t="str">
            <v>Millions SqFt</v>
          </cell>
          <cell r="L61">
            <v>105.02947953487826</v>
          </cell>
          <cell r="M61">
            <v>104.80891762785501</v>
          </cell>
          <cell r="N61">
            <v>104.58881890083651</v>
          </cell>
          <cell r="O61">
            <v>104.36918238114475</v>
          </cell>
          <cell r="P61">
            <v>104.15000709814436</v>
          </cell>
          <cell r="Q61">
            <v>103.93129208323826</v>
          </cell>
          <cell r="R61">
            <v>103.71303636986346</v>
          </cell>
          <cell r="S61">
            <v>103.49523899348674</v>
          </cell>
          <cell r="T61">
            <v>103.27789899160042</v>
          </cell>
          <cell r="U61">
            <v>103.06101540371807</v>
          </cell>
          <cell r="V61">
            <v>102.84458727137024</v>
          </cell>
          <cell r="W61">
            <v>102.62861363810038</v>
          </cell>
          <cell r="X61">
            <v>102.41309354946036</v>
          </cell>
          <cell r="Y61">
            <v>102.19802605300649</v>
          </cell>
          <cell r="Z61">
            <v>101.98341019829519</v>
          </cell>
          <cell r="AA61">
            <v>101.76924503687877</v>
          </cell>
          <cell r="AB61">
            <v>101.55552962230132</v>
          </cell>
          <cell r="AC61">
            <v>101.3422630100945</v>
          </cell>
          <cell r="AD61">
            <v>101.1294442577733</v>
          </cell>
          <cell r="AE61">
            <v>100.91707242483197</v>
          </cell>
        </row>
        <row r="62">
          <cell r="G62" t="str">
            <v>RegionOtherHealthStock 2016</v>
          </cell>
          <cell r="H62" t="str">
            <v>Com</v>
          </cell>
          <cell r="I62" t="str">
            <v>OtherHealth</v>
          </cell>
          <cell r="J62" t="str">
            <v>Stock 2016</v>
          </cell>
          <cell r="K62" t="str">
            <v>Millions SqFt</v>
          </cell>
          <cell r="L62">
            <v>128.74820917277606</v>
          </cell>
          <cell r="M62">
            <v>128.43921347076139</v>
          </cell>
          <cell r="N62">
            <v>128.1309593584316</v>
          </cell>
          <cell r="O62">
            <v>127.82344505597135</v>
          </cell>
          <cell r="P62">
            <v>127.51666878783702</v>
          </cell>
          <cell r="Q62">
            <v>127.21062878274621</v>
          </cell>
          <cell r="R62">
            <v>126.90532327366765</v>
          </cell>
          <cell r="S62">
            <v>126.60075049781085</v>
          </cell>
          <cell r="T62">
            <v>126.29690869661611</v>
          </cell>
          <cell r="U62">
            <v>125.99379611574425</v>
          </cell>
          <cell r="V62">
            <v>125.69141100506647</v>
          </cell>
          <cell r="W62">
            <v>125.3897516186543</v>
          </cell>
          <cell r="X62">
            <v>125.08881621476955</v>
          </cell>
          <cell r="Y62">
            <v>124.78860305585408</v>
          </cell>
          <cell r="Z62">
            <v>124.48911040852005</v>
          </cell>
          <cell r="AA62">
            <v>124.1903365435396</v>
          </cell>
          <cell r="AB62">
            <v>123.8922797358351</v>
          </cell>
          <cell r="AC62">
            <v>123.59493826446912</v>
          </cell>
          <cell r="AD62">
            <v>123.29831041263438</v>
          </cell>
          <cell r="AE62">
            <v>123.00239446764408</v>
          </cell>
        </row>
        <row r="63">
          <cell r="G63" t="str">
            <v>RegionAssemblyStock 2016</v>
          </cell>
          <cell r="H63" t="str">
            <v>Com</v>
          </cell>
          <cell r="I63" t="str">
            <v>Assembly</v>
          </cell>
          <cell r="J63" t="str">
            <v>Stock 2016</v>
          </cell>
          <cell r="K63" t="str">
            <v>Millions SqFt</v>
          </cell>
          <cell r="L63">
            <v>375.90224900649127</v>
          </cell>
          <cell r="M63">
            <v>374.21570091594884</v>
          </cell>
          <cell r="N63">
            <v>372.53671980450594</v>
          </cell>
          <cell r="O63">
            <v>370.86527172164978</v>
          </cell>
          <cell r="P63">
            <v>369.20132286919198</v>
          </cell>
          <cell r="Q63">
            <v>367.54483960058553</v>
          </cell>
          <cell r="R63">
            <v>365.89578842024423</v>
          </cell>
          <cell r="S63">
            <v>364.25413598286536</v>
          </cell>
          <cell r="T63">
            <v>362.6198490927556</v>
          </cell>
          <cell r="U63">
            <v>360.99289470315949</v>
          </cell>
          <cell r="V63">
            <v>359.37323991559134</v>
          </cell>
          <cell r="W63">
            <v>357.76085197917007</v>
          </cell>
          <cell r="X63">
            <v>356.15569828995689</v>
          </cell>
          <cell r="Y63">
            <v>354.55774639029596</v>
          </cell>
          <cell r="Z63">
            <v>352.96696396815821</v>
          </cell>
          <cell r="AA63">
            <v>351.38331885648773</v>
          </cell>
          <cell r="AB63">
            <v>349.80677903255156</v>
          </cell>
          <cell r="AC63">
            <v>348.23731261729228</v>
          </cell>
          <cell r="AD63">
            <v>346.67488787468267</v>
          </cell>
          <cell r="AE63">
            <v>345.11947321108494</v>
          </cell>
        </row>
        <row r="64">
          <cell r="G64" t="str">
            <v>RegionOtherStock 2016</v>
          </cell>
          <cell r="H64" t="str">
            <v>Com</v>
          </cell>
          <cell r="I64" t="str">
            <v>Other</v>
          </cell>
          <cell r="J64" t="str">
            <v>Stock 2016</v>
          </cell>
          <cell r="K64" t="str">
            <v>Millions SqFt</v>
          </cell>
          <cell r="L64">
            <v>342.64988330108076</v>
          </cell>
          <cell r="M64">
            <v>339.56603435137106</v>
          </cell>
          <cell r="N64">
            <v>336.50994004220871</v>
          </cell>
          <cell r="O64">
            <v>333.48135058182885</v>
          </cell>
          <cell r="P64">
            <v>330.48001842659238</v>
          </cell>
          <cell r="Q64">
            <v>327.50569826075304</v>
          </cell>
          <cell r="R64">
            <v>324.55814697640625</v>
          </cell>
          <cell r="S64">
            <v>321.63712365361863</v>
          </cell>
          <cell r="T64">
            <v>318.7423895407361</v>
          </cell>
          <cell r="U64">
            <v>315.87370803486942</v>
          </cell>
          <cell r="V64">
            <v>313.03084466255564</v>
          </cell>
          <cell r="W64">
            <v>310.21356706059254</v>
          </cell>
          <cell r="X64">
            <v>307.42164495704725</v>
          </cell>
          <cell r="Y64">
            <v>304.65485015243382</v>
          </cell>
          <cell r="Z64">
            <v>301.9129565010619</v>
          </cell>
          <cell r="AA64">
            <v>299.19573989255235</v>
          </cell>
          <cell r="AB64">
            <v>296.50297823351934</v>
          </cell>
          <cell r="AC64">
            <v>293.83445142941764</v>
          </cell>
          <cell r="AD64">
            <v>291.18994136655289</v>
          </cell>
          <cell r="AE64">
            <v>288.5692318942539</v>
          </cell>
        </row>
      </sheetData>
      <sheetData sheetId="2">
        <row r="3">
          <cell r="H3">
            <v>100</v>
          </cell>
        </row>
        <row r="4">
          <cell r="H4">
            <v>100</v>
          </cell>
        </row>
      </sheetData>
      <sheetData sheetId="3">
        <row r="24">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row>
        <row r="25">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row>
        <row r="26">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row>
        <row r="27">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row>
        <row r="34">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row>
        <row r="35">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row>
        <row r="36">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row>
        <row r="37">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row>
        <row r="44">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row>
        <row r="45">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row>
        <row r="46">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row>
        <row r="47">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row>
        <row r="54">
          <cell r="G54">
            <v>29614.268</v>
          </cell>
          <cell r="H54">
            <v>32248.535</v>
          </cell>
          <cell r="I54">
            <v>34559.441999999995</v>
          </cell>
          <cell r="J54">
            <v>42040.175999999999</v>
          </cell>
          <cell r="K54">
            <v>48415.591999999997</v>
          </cell>
          <cell r="L54">
            <v>44234.157999999996</v>
          </cell>
          <cell r="M54">
            <v>57584.008000000002</v>
          </cell>
          <cell r="N54">
            <v>61360.741000000002</v>
          </cell>
          <cell r="O54">
            <v>63637.876000000004</v>
          </cell>
          <cell r="P54">
            <v>54867.252999999997</v>
          </cell>
          <cell r="Q54">
            <v>57384.413</v>
          </cell>
          <cell r="R54">
            <v>56006.91</v>
          </cell>
          <cell r="S54">
            <v>58939.248</v>
          </cell>
          <cell r="T54">
            <v>56527.233</v>
          </cell>
          <cell r="U54">
            <v>51608.513999999996</v>
          </cell>
          <cell r="V54">
            <v>52738.448000000004</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row>
        <row r="55">
          <cell r="G55">
            <v>18929.763197074921</v>
          </cell>
          <cell r="H55">
            <v>19012.285997102455</v>
          </cell>
          <cell r="I55">
            <v>22080.05399967837</v>
          </cell>
          <cell r="J55">
            <v>28601.778161129085</v>
          </cell>
          <cell r="K55">
            <v>27202.893689869059</v>
          </cell>
          <cell r="L55">
            <v>12390.210937882894</v>
          </cell>
          <cell r="M55">
            <v>12173.152842775997</v>
          </cell>
          <cell r="N55">
            <v>12361.89700061282</v>
          </cell>
          <cell r="O55">
            <v>17122.743158401601</v>
          </cell>
          <cell r="P55">
            <v>18662.733640245107</v>
          </cell>
          <cell r="Q55">
            <v>21954.730458996564</v>
          </cell>
          <cell r="R55">
            <v>20000.57314201623</v>
          </cell>
          <cell r="S55">
            <v>20642.129902132976</v>
          </cell>
          <cell r="T55">
            <v>18328.494801049026</v>
          </cell>
          <cell r="U55">
            <v>14151.270582179823</v>
          </cell>
          <cell r="V55">
            <v>14626.267683576692</v>
          </cell>
          <cell r="W55">
            <v>12028.647109827845</v>
          </cell>
          <cell r="X55">
            <v>13046.576324182057</v>
          </cell>
          <cell r="Y55">
            <v>13957.232094298251</v>
          </cell>
          <cell r="Z55">
            <v>13931.004497270837</v>
          </cell>
          <cell r="AA55">
            <v>15900.995334173014</v>
          </cell>
          <cell r="AB55">
            <v>15570.247880584542</v>
          </cell>
          <cell r="AC55">
            <v>11944.723214001346</v>
          </cell>
          <cell r="AD55">
            <v>4141.9202192737603</v>
          </cell>
          <cell r="AE55">
            <v>4082.3550519108021</v>
          </cell>
        </row>
        <row r="56">
          <cell r="G56">
            <v>1541.8068029250769</v>
          </cell>
          <cell r="H56">
            <v>1789.2040028975434</v>
          </cell>
          <cell r="I56">
            <v>2697.4260003216259</v>
          </cell>
          <cell r="J56">
            <v>2452.6218388709185</v>
          </cell>
          <cell r="K56">
            <v>1250.8263101309403</v>
          </cell>
          <cell r="L56">
            <v>1272.6790621171076</v>
          </cell>
          <cell r="M56">
            <v>1783.7271572240043</v>
          </cell>
          <cell r="N56">
            <v>2321.94299938718</v>
          </cell>
          <cell r="O56">
            <v>2678.3968415983995</v>
          </cell>
          <cell r="P56">
            <v>3071.6263597548932</v>
          </cell>
          <cell r="Q56">
            <v>2881.3195410034377</v>
          </cell>
          <cell r="R56">
            <v>2811.4968579837696</v>
          </cell>
          <cell r="S56">
            <v>2476.4300978670262</v>
          </cell>
          <cell r="T56">
            <v>2052.8651989509744</v>
          </cell>
          <cell r="U56">
            <v>2155.6894178201746</v>
          </cell>
          <cell r="V56">
            <v>2035.7623164233073</v>
          </cell>
          <cell r="W56">
            <v>2249.9028901721549</v>
          </cell>
          <cell r="X56">
            <v>2341.7336758179449</v>
          </cell>
          <cell r="Y56">
            <v>2340.0879057017487</v>
          </cell>
          <cell r="Z56">
            <v>2581.1355027291629</v>
          </cell>
          <cell r="AA56">
            <v>2450.9446658269858</v>
          </cell>
          <cell r="AB56">
            <v>2125.3821194154557</v>
          </cell>
          <cell r="AC56">
            <v>1478.8567859986533</v>
          </cell>
          <cell r="AD56">
            <v>1471.80978072624</v>
          </cell>
          <cell r="AE56">
            <v>1909.1649480891979</v>
          </cell>
        </row>
        <row r="57">
          <cell r="G57">
            <v>8065.1900000000005</v>
          </cell>
          <cell r="H57">
            <v>7680.98</v>
          </cell>
          <cell r="I57">
            <v>8859.369999999999</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6539.3899999999994</v>
          </cell>
          <cell r="Y57">
            <v>6359.29</v>
          </cell>
          <cell r="Z57">
            <v>6381.37</v>
          </cell>
          <cell r="AA57">
            <v>6080.27</v>
          </cell>
          <cell r="AB57">
            <v>4894.01</v>
          </cell>
          <cell r="AC57">
            <v>3674.09</v>
          </cell>
          <cell r="AD57">
            <v>2014.3</v>
          </cell>
          <cell r="AE57">
            <v>1796.25</v>
          </cell>
        </row>
      </sheetData>
      <sheetData sheetId="4">
        <row r="14">
          <cell r="C14" t="str">
            <v>OR_Single Family</v>
          </cell>
          <cell r="D14" t="str">
            <v>Single Family</v>
          </cell>
          <cell r="E14" t="str">
            <v>New</v>
          </cell>
          <cell r="F14">
            <v>6704</v>
          </cell>
          <cell r="G14">
            <v>6968</v>
          </cell>
          <cell r="H14">
            <v>8205</v>
          </cell>
          <cell r="I14">
            <v>9300</v>
          </cell>
          <cell r="J14">
            <v>11414</v>
          </cell>
          <cell r="K14">
            <v>13600</v>
          </cell>
          <cell r="L14">
            <v>12406</v>
          </cell>
          <cell r="M14">
            <v>14907</v>
          </cell>
          <cell r="N14">
            <v>16765</v>
          </cell>
          <cell r="O14">
            <v>17498</v>
          </cell>
          <cell r="P14">
            <v>16395</v>
          </cell>
          <cell r="Q14">
            <v>18008</v>
          </cell>
          <cell r="R14">
            <v>16935</v>
          </cell>
          <cell r="S14">
            <v>17518</v>
          </cell>
          <cell r="T14">
            <v>16687</v>
          </cell>
          <cell r="U14">
            <v>15476</v>
          </cell>
          <cell r="V14">
            <v>15963</v>
          </cell>
          <cell r="W14">
            <v>17418</v>
          </cell>
          <cell r="X14">
            <v>18681</v>
          </cell>
          <cell r="Y14">
            <v>20556</v>
          </cell>
          <cell r="Z14">
            <v>23352</v>
          </cell>
          <cell r="AA14">
            <v>20383</v>
          </cell>
          <cell r="AB14">
            <v>15397</v>
          </cell>
          <cell r="AC14">
            <v>8164.9999999999991</v>
          </cell>
          <cell r="AD14">
            <v>5328</v>
          </cell>
          <cell r="AE14">
            <v>5305</v>
          </cell>
          <cell r="AF14">
            <v>5050</v>
          </cell>
          <cell r="AG14">
            <v>6513</v>
          </cell>
          <cell r="AH14">
            <v>8720</v>
          </cell>
          <cell r="AI14">
            <v>11272</v>
          </cell>
          <cell r="AJ14">
            <v>15952</v>
          </cell>
          <cell r="AK14">
            <v>17272</v>
          </cell>
          <cell r="AL14">
            <v>16727</v>
          </cell>
          <cell r="AM14">
            <v>16202.000000000002</v>
          </cell>
          <cell r="AN14">
            <v>15889</v>
          </cell>
          <cell r="AO14">
            <v>15686</v>
          </cell>
          <cell r="AP14">
            <v>15088</v>
          </cell>
          <cell r="AQ14">
            <v>14772</v>
          </cell>
          <cell r="AR14">
            <v>14734</v>
          </cell>
          <cell r="AS14">
            <v>14757</v>
          </cell>
          <cell r="AT14">
            <v>15342</v>
          </cell>
          <cell r="AU14">
            <v>15526</v>
          </cell>
          <cell r="AV14">
            <v>15254</v>
          </cell>
          <cell r="AW14">
            <v>14608</v>
          </cell>
          <cell r="AX14">
            <v>14523</v>
          </cell>
          <cell r="AY14">
            <v>14775</v>
          </cell>
          <cell r="AZ14">
            <v>14714</v>
          </cell>
          <cell r="BA14">
            <v>14158</v>
          </cell>
          <cell r="BB14">
            <v>14093</v>
          </cell>
          <cell r="BC14">
            <v>14173</v>
          </cell>
          <cell r="BD14">
            <v>14330</v>
          </cell>
        </row>
        <row r="15">
          <cell r="C15" t="str">
            <v>OR_Multi Family</v>
          </cell>
          <cell r="D15" t="str">
            <v>Multifamily - Low Rise</v>
          </cell>
          <cell r="E15" t="str">
            <v>New</v>
          </cell>
          <cell r="F15">
            <v>3772.8448706752683</v>
          </cell>
          <cell r="G15">
            <v>2941.0349178883071</v>
          </cell>
          <cell r="H15">
            <v>3202.3298129108261</v>
          </cell>
          <cell r="I15">
            <v>2714.899092549962</v>
          </cell>
          <cell r="J15">
            <v>8896.7022428480705</v>
          </cell>
          <cell r="K15">
            <v>8252.2238816719419</v>
          </cell>
          <cell r="L15">
            <v>3301.122737123248</v>
          </cell>
          <cell r="M15">
            <v>2811.4691158519631</v>
          </cell>
          <cell r="N15">
            <v>2637.894836250196</v>
          </cell>
          <cell r="O15">
            <v>4819.5855773579242</v>
          </cell>
          <cell r="P15">
            <v>6713.3146314455371</v>
          </cell>
          <cell r="Q15">
            <v>8721.3694621543327</v>
          </cell>
          <cell r="R15">
            <v>7555.8808889387019</v>
          </cell>
          <cell r="S15">
            <v>6573.1222265963652</v>
          </cell>
          <cell r="T15">
            <v>4692.7024347114893</v>
          </cell>
          <cell r="U15">
            <v>2354.7720492520393</v>
          </cell>
          <cell r="V15">
            <v>2899.5066232946756</v>
          </cell>
          <cell r="W15">
            <v>2562.0870522389155</v>
          </cell>
          <cell r="X15">
            <v>3686.8568040688797</v>
          </cell>
          <cell r="Y15">
            <v>3834.8880826444029</v>
          </cell>
          <cell r="Z15">
            <v>3263.6700424474207</v>
          </cell>
          <cell r="AA15">
            <v>4388.1347752705051</v>
          </cell>
          <cell r="AB15">
            <v>2959.161886968971</v>
          </cell>
          <cell r="AC15">
            <v>2360.9550283740805</v>
          </cell>
          <cell r="AD15">
            <v>671.9841739580163</v>
          </cell>
          <cell r="AE15">
            <v>66.596429394015331</v>
          </cell>
          <cell r="AF15">
            <v>949.87426015052506</v>
          </cell>
          <cell r="AG15">
            <v>2297.5049440684579</v>
          </cell>
          <cell r="AH15">
            <v>4512.1309043270476</v>
          </cell>
          <cell r="AI15">
            <v>4834.4211617459714</v>
          </cell>
          <cell r="AJ15">
            <v>6816.6588407441923</v>
          </cell>
          <cell r="AK15">
            <v>7232.862016530873</v>
          </cell>
          <cell r="AL15">
            <v>7009.2519401018944</v>
          </cell>
          <cell r="AM15">
            <v>7026.167603814305</v>
          </cell>
          <cell r="AN15">
            <v>7441.1769135052737</v>
          </cell>
          <cell r="AO15">
            <v>7431.377897912399</v>
          </cell>
          <cell r="AP15">
            <v>6971.963329889757</v>
          </cell>
          <cell r="AQ15">
            <v>6761.3209416287918</v>
          </cell>
          <cell r="AR15">
            <v>6554.7240085809162</v>
          </cell>
          <cell r="AS15">
            <v>6621.6730773670097</v>
          </cell>
          <cell r="AT15">
            <v>6557.8368230103088</v>
          </cell>
          <cell r="AU15">
            <v>6522.0493084879608</v>
          </cell>
          <cell r="AV15">
            <v>6282.365298704045</v>
          </cell>
          <cell r="AW15">
            <v>6009.1462390877323</v>
          </cell>
          <cell r="AX15">
            <v>5504.874605946914</v>
          </cell>
          <cell r="AY15">
            <v>5132.8554374960586</v>
          </cell>
          <cell r="AZ15">
            <v>4866.3598178070824</v>
          </cell>
          <cell r="BA15">
            <v>4605.8340776656614</v>
          </cell>
          <cell r="BB15">
            <v>4391.1894980251245</v>
          </cell>
          <cell r="BC15">
            <v>3931.255214930798</v>
          </cell>
          <cell r="BD15">
            <v>3779.4583907174715</v>
          </cell>
        </row>
        <row r="16">
          <cell r="C16" t="str">
            <v>OR</v>
          </cell>
          <cell r="D16" t="str">
            <v>Multifamily - High Rise</v>
          </cell>
          <cell r="E16" t="str">
            <v>New</v>
          </cell>
          <cell r="F16">
            <v>468.15512932473166</v>
          </cell>
          <cell r="G16">
            <v>512.96508211169294</v>
          </cell>
          <cell r="H16">
            <v>567.67018708917408</v>
          </cell>
          <cell r="I16">
            <v>1440.100907450038</v>
          </cell>
          <cell r="J16">
            <v>1235.2977571519298</v>
          </cell>
          <cell r="K16">
            <v>508.77611832805769</v>
          </cell>
          <cell r="L16">
            <v>504.87726287675196</v>
          </cell>
          <cell r="M16">
            <v>979.53088414803699</v>
          </cell>
          <cell r="N16">
            <v>1373.1051637498038</v>
          </cell>
          <cell r="O16">
            <v>1730.4144226420756</v>
          </cell>
          <cell r="P16">
            <v>2043.6853685544634</v>
          </cell>
          <cell r="Q16">
            <v>1875.6305378456677</v>
          </cell>
          <cell r="R16">
            <v>1705.1191110612986</v>
          </cell>
          <cell r="S16">
            <v>1382.877773403635</v>
          </cell>
          <cell r="T16">
            <v>1045.2975652885109</v>
          </cell>
          <cell r="U16">
            <v>1145.2279507479607</v>
          </cell>
          <cell r="V16">
            <v>1138.4933767053251</v>
          </cell>
          <cell r="W16">
            <v>1344.9129477610845</v>
          </cell>
          <cell r="X16">
            <v>1380.1431959311205</v>
          </cell>
          <cell r="Y16">
            <v>1332.1119173555971</v>
          </cell>
          <cell r="Z16">
            <v>1508.3299575525793</v>
          </cell>
          <cell r="AA16">
            <v>1311.8652247294947</v>
          </cell>
          <cell r="AB16">
            <v>1171.838113031029</v>
          </cell>
          <cell r="AC16">
            <v>876.04497162591952</v>
          </cell>
          <cell r="AD16">
            <v>822.0158260419837</v>
          </cell>
          <cell r="AE16">
            <v>1092.4035706059847</v>
          </cell>
          <cell r="AF16">
            <v>1676.1257398494749</v>
          </cell>
          <cell r="AG16">
            <v>1050.4950559315419</v>
          </cell>
          <cell r="AH16">
            <v>1179.8690956729522</v>
          </cell>
          <cell r="AI16">
            <v>1558.5788382540286</v>
          </cell>
          <cell r="AJ16">
            <v>1628.3411592558075</v>
          </cell>
          <cell r="AK16">
            <v>1590.137983469127</v>
          </cell>
          <cell r="AL16">
            <v>1606.7480598981056</v>
          </cell>
          <cell r="AM16">
            <v>1679.8323961856952</v>
          </cell>
          <cell r="AN16">
            <v>1660.8230864947266</v>
          </cell>
          <cell r="AO16">
            <v>1567.6221020876008</v>
          </cell>
          <cell r="AP16">
            <v>1522.0366701102428</v>
          </cell>
          <cell r="AQ16">
            <v>1485.6790583712077</v>
          </cell>
          <cell r="AR16">
            <v>1495.2759914190849</v>
          </cell>
          <cell r="AS16">
            <v>1480.3269226329903</v>
          </cell>
          <cell r="AT16">
            <v>1463.1631769896919</v>
          </cell>
          <cell r="AU16">
            <v>1405.9506915120394</v>
          </cell>
          <cell r="AV16">
            <v>1335.6347012959552</v>
          </cell>
          <cell r="AW16">
            <v>1227.8537609122679</v>
          </cell>
          <cell r="AX16">
            <v>1148.1253940530855</v>
          </cell>
          <cell r="AY16">
            <v>1088.1445625039419</v>
          </cell>
          <cell r="AZ16">
            <v>1029.6401821929173</v>
          </cell>
          <cell r="BA16">
            <v>973.16592233433857</v>
          </cell>
          <cell r="BB16">
            <v>881.81050197487571</v>
          </cell>
          <cell r="BC16">
            <v>846.74478506920184</v>
          </cell>
          <cell r="BD16">
            <v>808.54160928252838</v>
          </cell>
        </row>
        <row r="17">
          <cell r="C17" t="str">
            <v>OR_Other Family</v>
          </cell>
          <cell r="D17" t="str">
            <v>Manufactured</v>
          </cell>
          <cell r="E17" t="str">
            <v>New</v>
          </cell>
          <cell r="F17">
            <v>2370</v>
          </cell>
          <cell r="G17">
            <v>2297</v>
          </cell>
          <cell r="H17">
            <v>2910</v>
          </cell>
          <cell r="I17">
            <v>3852</v>
          </cell>
          <cell r="J17">
            <v>4387</v>
          </cell>
          <cell r="K17">
            <v>4905</v>
          </cell>
          <cell r="L17">
            <v>4720</v>
          </cell>
          <cell r="M17">
            <v>5103</v>
          </cell>
          <cell r="N17">
            <v>6454</v>
          </cell>
          <cell r="O17">
            <v>7597</v>
          </cell>
          <cell r="P17">
            <v>7450</v>
          </cell>
          <cell r="Q17">
            <v>6484</v>
          </cell>
          <cell r="R17">
            <v>6567</v>
          </cell>
          <cell r="S17">
            <v>6223</v>
          </cell>
          <cell r="T17">
            <v>5202</v>
          </cell>
          <cell r="U17">
            <v>3199</v>
          </cell>
          <cell r="V17">
            <v>2392</v>
          </cell>
          <cell r="W17">
            <v>2517</v>
          </cell>
          <cell r="X17">
            <v>2415</v>
          </cell>
          <cell r="Y17">
            <v>2492</v>
          </cell>
          <cell r="Z17">
            <v>2495</v>
          </cell>
          <cell r="AA17">
            <v>2230</v>
          </cell>
          <cell r="AB17">
            <v>1772</v>
          </cell>
          <cell r="AC17">
            <v>1278</v>
          </cell>
          <cell r="AD17">
            <v>717</v>
          </cell>
          <cell r="AE17">
            <v>647</v>
          </cell>
          <cell r="AF17">
            <v>445</v>
          </cell>
          <cell r="AG17">
            <v>473</v>
          </cell>
          <cell r="AH17">
            <v>888.66666666666663</v>
          </cell>
          <cell r="AI17">
            <v>741.44444444444446</v>
          </cell>
          <cell r="AJ17">
            <v>652.01851851851848</v>
          </cell>
          <cell r="AK17">
            <v>641.18827160493822</v>
          </cell>
          <cell r="AL17">
            <v>640.21965020576124</v>
          </cell>
          <cell r="AM17">
            <v>672.75625857338821</v>
          </cell>
          <cell r="AN17">
            <v>706.04896833561952</v>
          </cell>
          <cell r="AO17">
            <v>675.61268528044502</v>
          </cell>
          <cell r="AP17">
            <v>664.64072541977851</v>
          </cell>
          <cell r="AQ17">
            <v>666.74442656998838</v>
          </cell>
          <cell r="AR17">
            <v>671.00378573083015</v>
          </cell>
          <cell r="AS17">
            <v>676.1344749850083</v>
          </cell>
          <cell r="AT17">
            <v>676.69751105361161</v>
          </cell>
          <cell r="AU17">
            <v>671.80560150661029</v>
          </cell>
          <cell r="AV17">
            <v>671.17108754430456</v>
          </cell>
          <cell r="AW17">
            <v>672.25948123172554</v>
          </cell>
          <cell r="AX17">
            <v>673.17865700868174</v>
          </cell>
          <cell r="AY17">
            <v>673.54113555499043</v>
          </cell>
          <cell r="AZ17">
            <v>673.10891231665403</v>
          </cell>
          <cell r="BA17">
            <v>672.51081252716119</v>
          </cell>
          <cell r="BB17">
            <v>672.62834769725293</v>
          </cell>
          <cell r="BC17">
            <v>672.87122438941094</v>
          </cell>
          <cell r="BD17">
            <v>672.97318158235862</v>
          </cell>
        </row>
        <row r="18">
          <cell r="C18" t="str">
            <v>OR_Single Family</v>
          </cell>
          <cell r="D18" t="str">
            <v>Single Family</v>
          </cell>
          <cell r="E18" t="str">
            <v>Existing</v>
          </cell>
          <cell r="AK18">
            <v>1281442</v>
          </cell>
          <cell r="AL18">
            <v>1278532.125467059</v>
          </cell>
          <cell r="AM18">
            <v>1275628.858622798</v>
          </cell>
          <cell r="AN18">
            <v>1272732.1844626011</v>
          </cell>
          <cell r="AO18">
            <v>1269842.0880159247</v>
          </cell>
          <cell r="AP18">
            <v>1266958.5543462196</v>
          </cell>
          <cell r="AQ18">
            <v>1264081.5685508549</v>
          </cell>
          <cell r="AR18">
            <v>1261211.1157610398</v>
          </cell>
          <cell r="AS18">
            <v>1258347.1811417476</v>
          </cell>
          <cell r="AT18">
            <v>1255489.7498916385</v>
          </cell>
          <cell r="AU18">
            <v>1252638.8072429833</v>
          </cell>
          <cell r="AV18">
            <v>1249794.338461587</v>
          </cell>
          <cell r="AW18">
            <v>1246956.3288467131</v>
          </cell>
          <cell r="AX18">
            <v>1244124.763731007</v>
          </cell>
          <cell r="AY18">
            <v>1241299.6284804204</v>
          </cell>
          <cell r="AZ18">
            <v>1238480.9084941361</v>
          </cell>
          <cell r="BA18">
            <v>1235668.5892044916</v>
          </cell>
          <cell r="BB18">
            <v>1232862.6560769046</v>
          </cell>
          <cell r="BC18">
            <v>1230063.0946097979</v>
          </cell>
          <cell r="BD18">
            <v>1227269.890334524</v>
          </cell>
        </row>
        <row r="19">
          <cell r="C19" t="str">
            <v>OR_Multi Family</v>
          </cell>
          <cell r="D19" t="str">
            <v>Multifamily - Low Rise</v>
          </cell>
          <cell r="E19" t="str">
            <v>Existing</v>
          </cell>
          <cell r="AK19">
            <v>277837.92835758231</v>
          </cell>
          <cell r="AL19">
            <v>277207.00904135435</v>
          </cell>
          <cell r="AM19">
            <v>276577.52242794685</v>
          </cell>
          <cell r="AN19">
            <v>275949.46526395273</v>
          </cell>
          <cell r="AO19">
            <v>275322.83430335281</v>
          </cell>
          <cell r="AP19">
            <v>274697.62630749901</v>
          </cell>
          <cell r="AQ19">
            <v>274073.83804509765</v>
          </cell>
          <cell r="AR19">
            <v>273451.46629219269</v>
          </cell>
          <cell r="AS19">
            <v>272830.50783214916</v>
          </cell>
          <cell r="AT19">
            <v>272210.95945563645</v>
          </cell>
          <cell r="AU19">
            <v>271592.81796061178</v>
          </cell>
          <cell r="AV19">
            <v>270976.08015230362</v>
          </cell>
          <cell r="AW19">
            <v>270360.74284319516</v>
          </cell>
          <cell r="AX19">
            <v>269746.80285300786</v>
          </cell>
          <cell r="AY19">
            <v>269134.25700868503</v>
          </cell>
          <cell r="AZ19">
            <v>268523.10214437544</v>
          </cell>
          <cell r="BA19">
            <v>267913.33510141686</v>
          </cell>
          <cell r="BB19">
            <v>267304.95272831985</v>
          </cell>
          <cell r="BC19">
            <v>266697.95188075147</v>
          </cell>
          <cell r="BD19">
            <v>266092.32942151889</v>
          </cell>
        </row>
        <row r="20">
          <cell r="D20" t="str">
            <v>Multifamily - High Rise</v>
          </cell>
          <cell r="E20" t="str">
            <v>Existing</v>
          </cell>
          <cell r="AK20">
            <v>63346.033033662934</v>
          </cell>
          <cell r="AL20">
            <v>63202.185733607068</v>
          </cell>
          <cell r="AM20">
            <v>63058.665084562206</v>
          </cell>
          <cell r="AN20">
            <v>62915.470344763409</v>
          </cell>
          <cell r="AO20">
            <v>62772.600774130158</v>
          </cell>
          <cell r="AP20">
            <v>62630.05563426252</v>
          </cell>
          <cell r="AQ20">
            <v>62487.834188437337</v>
          </cell>
          <cell r="AR20">
            <v>62345.935701604409</v>
          </cell>
          <cell r="AS20">
            <v>62204.359440382708</v>
          </cell>
          <cell r="AT20">
            <v>62063.104673056572</v>
          </cell>
          <cell r="AU20">
            <v>61922.17066957194</v>
          </cell>
          <cell r="AV20">
            <v>61781.556701532572</v>
          </cell>
          <cell r="AW20">
            <v>61641.262042196271</v>
          </cell>
          <cell r="AX20">
            <v>61501.28596647115</v>
          </cell>
          <cell r="AY20">
            <v>61361.627750911874</v>
          </cell>
          <cell r="AZ20">
            <v>61222.286673715913</v>
          </cell>
          <cell r="BA20">
            <v>61083.262014719818</v>
          </cell>
          <cell r="BB20">
            <v>60944.55305539551</v>
          </cell>
          <cell r="BC20">
            <v>60806.159078846555</v>
          </cell>
          <cell r="BD20">
            <v>60668.079369804451</v>
          </cell>
        </row>
        <row r="21">
          <cell r="C21" t="str">
            <v>OR_Other Family</v>
          </cell>
          <cell r="D21" t="str">
            <v>Manufactured</v>
          </cell>
          <cell r="E21" t="str">
            <v>Existing</v>
          </cell>
          <cell r="AK21">
            <v>202413.31790123455</v>
          </cell>
          <cell r="AL21">
            <v>200250.12950997456</v>
          </cell>
          <cell r="AM21">
            <v>198110.05908380006</v>
          </cell>
          <cell r="AN21">
            <v>195992.85956133081</v>
          </cell>
          <cell r="AO21">
            <v>193898.28652152821</v>
          </cell>
          <cell r="AP21">
            <v>191826.09815547793</v>
          </cell>
          <cell r="AQ21">
            <v>189776.05523847431</v>
          </cell>
          <cell r="AR21">
            <v>187747.92110240282</v>
          </cell>
          <cell r="AS21">
            <v>185741.46160841791</v>
          </cell>
          <cell r="AT21">
            <v>183756.44511991271</v>
          </cell>
          <cell r="AU21">
            <v>181792.64247577763</v>
          </cell>
          <cell r="AV21">
            <v>179849.82696394474</v>
          </cell>
          <cell r="AW21">
            <v>177927.77429521491</v>
          </cell>
          <cell r="AX21">
            <v>176026.26257736469</v>
          </cell>
          <cell r="AY21">
            <v>174145.07228952978</v>
          </cell>
          <cell r="AZ21">
            <v>172283.98625686244</v>
          </cell>
          <cell r="BA21">
            <v>170442.78962545953</v>
          </cell>
          <cell r="BB21">
            <v>168621.26983755868</v>
          </cell>
          <cell r="BC21">
            <v>166819.21660699949</v>
          </cell>
          <cell r="BD21">
            <v>165036.42189494686</v>
          </cell>
        </row>
        <row r="23">
          <cell r="D23" t="str">
            <v>WASHINGTON</v>
          </cell>
        </row>
        <row r="24">
          <cell r="C24" t="str">
            <v>WA_Single Family</v>
          </cell>
          <cell r="D24" t="str">
            <v>Single Family</v>
          </cell>
          <cell r="E24" t="str">
            <v>New</v>
          </cell>
          <cell r="F24">
            <v>17836</v>
          </cell>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cell r="AF24">
            <v>13829</v>
          </cell>
          <cell r="AG24">
            <v>16887</v>
          </cell>
          <cell r="AH24">
            <v>18274</v>
          </cell>
          <cell r="AI24">
            <v>24247</v>
          </cell>
          <cell r="AJ24">
            <v>30852</v>
          </cell>
          <cell r="AK24">
            <v>33055</v>
          </cell>
          <cell r="AL24">
            <v>31044</v>
          </cell>
          <cell r="AM24">
            <v>28849</v>
          </cell>
          <cell r="AN24">
            <v>27415</v>
          </cell>
          <cell r="AO24">
            <v>26216</v>
          </cell>
          <cell r="AP24">
            <v>24554</v>
          </cell>
          <cell r="AQ24">
            <v>23488</v>
          </cell>
          <cell r="AR24">
            <v>23152</v>
          </cell>
          <cell r="AS24">
            <v>22514</v>
          </cell>
          <cell r="AT24">
            <v>22375</v>
          </cell>
          <cell r="AU24">
            <v>22305</v>
          </cell>
          <cell r="AV24">
            <v>21816</v>
          </cell>
          <cell r="AW24">
            <v>21213</v>
          </cell>
          <cell r="AX24">
            <v>21215</v>
          </cell>
          <cell r="AY24">
            <v>21402</v>
          </cell>
          <cell r="AZ24">
            <v>21237</v>
          </cell>
          <cell r="BA24">
            <v>20416</v>
          </cell>
          <cell r="BB24">
            <v>20299</v>
          </cell>
          <cell r="BC24">
            <v>20303</v>
          </cell>
          <cell r="BD24">
            <v>20372</v>
          </cell>
        </row>
        <row r="25">
          <cell r="C25" t="str">
            <v>WA_Multi Family</v>
          </cell>
          <cell r="D25" t="str">
            <v>Multifamily - Low Rise</v>
          </cell>
          <cell r="E25" t="str">
            <v>New</v>
          </cell>
          <cell r="F25">
            <v>15061.883667534441</v>
          </cell>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cell r="AF25">
            <v>5265.721927064159</v>
          </cell>
          <cell r="AG25">
            <v>8692.3033155335615</v>
          </cell>
          <cell r="AH25">
            <v>12312.39973222512</v>
          </cell>
          <cell r="AI25">
            <v>11883.279860328872</v>
          </cell>
          <cell r="AJ25">
            <v>13265.608797275603</v>
          </cell>
          <cell r="AK25">
            <v>13028.433829152391</v>
          </cell>
          <cell r="AL25">
            <v>13080.239965534132</v>
          </cell>
          <cell r="AM25">
            <v>12923.202614626804</v>
          </cell>
          <cell r="AN25">
            <v>11912.982955180836</v>
          </cell>
          <cell r="AO25">
            <v>10886.573878115541</v>
          </cell>
          <cell r="AP25">
            <v>10714.966051350757</v>
          </cell>
          <cell r="AQ25">
            <v>10719.822876636612</v>
          </cell>
          <cell r="AR25">
            <v>11250.835774550411</v>
          </cell>
          <cell r="AS25">
            <v>11653.142802390561</v>
          </cell>
          <cell r="AT25">
            <v>12252.151254305772</v>
          </cell>
          <cell r="AU25">
            <v>12363.048764997984</v>
          </cell>
          <cell r="AV25">
            <v>12613.98473809777</v>
          </cell>
          <cell r="AW25">
            <v>12900.537429959741</v>
          </cell>
          <cell r="AX25">
            <v>13132.046101915988</v>
          </cell>
          <cell r="AY25">
            <v>13215.421602655624</v>
          </cell>
          <cell r="AZ25">
            <v>13014.672824175932</v>
          </cell>
          <cell r="BA25">
            <v>12900.537429959741</v>
          </cell>
          <cell r="BB25">
            <v>12809.067220410498</v>
          </cell>
          <cell r="BC25">
            <v>12840.636584768163</v>
          </cell>
          <cell r="BD25">
            <v>12863.301769435224</v>
          </cell>
        </row>
        <row r="26">
          <cell r="C26" t="str">
            <v>WA</v>
          </cell>
          <cell r="D26" t="str">
            <v>Multifamily - High Rise</v>
          </cell>
          <cell r="E26" t="str">
            <v>New</v>
          </cell>
          <cell r="F26">
            <v>926.11633246555948</v>
          </cell>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cell r="AF26">
            <v>1217.2780729358408</v>
          </cell>
          <cell r="AG26">
            <v>806.69668446643777</v>
          </cell>
          <cell r="AH26">
            <v>792.60026777487974</v>
          </cell>
          <cell r="AI26">
            <v>992.72013967112821</v>
          </cell>
          <cell r="AJ26">
            <v>3024.5103613152296</v>
          </cell>
          <cell r="AK26">
            <v>2970.4353347186084</v>
          </cell>
          <cell r="AL26">
            <v>2982.246944623661</v>
          </cell>
          <cell r="AM26">
            <v>2946.4430020989594</v>
          </cell>
          <cell r="AN26">
            <v>2716.1166089502017</v>
          </cell>
          <cell r="AO26">
            <v>2482.099087706139</v>
          </cell>
          <cell r="AP26">
            <v>2442.9731298956272</v>
          </cell>
          <cell r="AQ26">
            <v>2444.0804683242377</v>
          </cell>
          <cell r="AR26">
            <v>2565.1494698511356</v>
          </cell>
          <cell r="AS26">
            <v>2656.874003020107</v>
          </cell>
          <cell r="AT26">
            <v>2793.4457425474475</v>
          </cell>
          <cell r="AU26">
            <v>2818.729970000426</v>
          </cell>
          <cell r="AV26">
            <v>2875.9424554781176</v>
          </cell>
          <cell r="AW26">
            <v>2941.2754227654787</v>
          </cell>
          <cell r="AX26">
            <v>2994.0585545287277</v>
          </cell>
          <cell r="AY26">
            <v>3013.0678642196926</v>
          </cell>
          <cell r="AZ26">
            <v>2967.2978758375662</v>
          </cell>
          <cell r="BA26">
            <v>2941.2754227654787</v>
          </cell>
          <cell r="BB26">
            <v>2920.4205490268364</v>
          </cell>
          <cell r="BC26">
            <v>2927.6182488127561</v>
          </cell>
          <cell r="BD26">
            <v>2932.7858281462154</v>
          </cell>
        </row>
        <row r="27">
          <cell r="C27" t="str">
            <v>WA_Other Family</v>
          </cell>
          <cell r="D27" t="str">
            <v>Manufactured</v>
          </cell>
          <cell r="E27" t="str">
            <v>New</v>
          </cell>
          <cell r="F27">
            <v>5597</v>
          </cell>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cell r="AF27">
            <v>563</v>
          </cell>
          <cell r="AG27">
            <v>560</v>
          </cell>
          <cell r="AH27">
            <v>1057.8333333333333</v>
          </cell>
          <cell r="AI27">
            <v>890.30555555555554</v>
          </cell>
          <cell r="AJ27">
            <v>768.52314814814815</v>
          </cell>
          <cell r="AK27">
            <v>753.44367283950612</v>
          </cell>
          <cell r="AL27">
            <v>765.51761831275724</v>
          </cell>
          <cell r="AM27">
            <v>799.27055469821664</v>
          </cell>
          <cell r="AN27">
            <v>839.14898048125281</v>
          </cell>
          <cell r="AO27">
            <v>802.70158833923949</v>
          </cell>
          <cell r="AP27">
            <v>788.10092713652</v>
          </cell>
          <cell r="AQ27">
            <v>791.36389030124872</v>
          </cell>
          <cell r="AR27">
            <v>797.68392654487252</v>
          </cell>
          <cell r="AS27">
            <v>803.04497791689175</v>
          </cell>
          <cell r="AT27">
            <v>803.6740484533376</v>
          </cell>
          <cell r="AU27">
            <v>797.76155978201825</v>
          </cell>
          <cell r="AV27">
            <v>796.93822168914812</v>
          </cell>
          <cell r="AW27">
            <v>798.41110411458612</v>
          </cell>
          <cell r="AX27">
            <v>799.58563975014238</v>
          </cell>
          <cell r="AY27">
            <v>799.90259195102078</v>
          </cell>
          <cell r="AZ27">
            <v>799.37886095670899</v>
          </cell>
          <cell r="BA27">
            <v>798.6629963739374</v>
          </cell>
          <cell r="BB27">
            <v>798.81323580592414</v>
          </cell>
          <cell r="BC27">
            <v>799.12573815872008</v>
          </cell>
          <cell r="BD27">
            <v>799.24484383274228</v>
          </cell>
        </row>
        <row r="28">
          <cell r="C28" t="str">
            <v>WA_Single Family</v>
          </cell>
          <cell r="D28" t="str">
            <v>Single Family</v>
          </cell>
          <cell r="E28" t="str">
            <v>Existing</v>
          </cell>
          <cell r="AK28">
            <v>2177155</v>
          </cell>
          <cell r="AL28">
            <v>2172211.1571348798</v>
          </cell>
          <cell r="AM28">
            <v>2167278.5406556972</v>
          </cell>
          <cell r="AN28">
            <v>2162357.1250697845</v>
          </cell>
          <cell r="AO28">
            <v>2157446.8849423626</v>
          </cell>
          <cell r="AP28">
            <v>2152547.7948964094</v>
          </cell>
          <cell r="AQ28">
            <v>2147659.8296125284</v>
          </cell>
          <cell r="AR28">
            <v>2142782.9638288179</v>
          </cell>
          <cell r="AS28">
            <v>2137917.1723407404</v>
          </cell>
          <cell r="AT28">
            <v>2133062.4300009925</v>
          </cell>
          <cell r="AU28">
            <v>2128218.7117193746</v>
          </cell>
          <cell r="AV28">
            <v>2123385.9924626616</v>
          </cell>
          <cell r="AW28">
            <v>2118564.2472544736</v>
          </cell>
          <cell r="AX28">
            <v>2113753.4511751467</v>
          </cell>
          <cell r="AY28">
            <v>2108953.5793616036</v>
          </cell>
          <cell r="AZ28">
            <v>2104164.6070072255</v>
          </cell>
          <cell r="BA28">
            <v>2099386.5093617244</v>
          </cell>
          <cell r="BB28">
            <v>2094619.2617310151</v>
          </cell>
          <cell r="BC28">
            <v>2089862.8394770864</v>
          </cell>
          <cell r="BD28">
            <v>2085117.2180178757</v>
          </cell>
        </row>
        <row r="29">
          <cell r="C29" t="str">
            <v>WA_Multi Family</v>
          </cell>
          <cell r="D29" t="str">
            <v>Multifamily - Low Rise</v>
          </cell>
          <cell r="E29" t="str">
            <v>Existing</v>
          </cell>
          <cell r="AK29">
            <v>558037.0832749434</v>
          </cell>
          <cell r="AL29">
            <v>556769.88272716023</v>
          </cell>
          <cell r="AM29">
            <v>555505.55976095074</v>
          </cell>
          <cell r="AN29">
            <v>554244.10784185154</v>
          </cell>
          <cell r="AO29">
            <v>552985.52045023767</v>
          </cell>
          <cell r="AP29">
            <v>551729.79108128918</v>
          </cell>
          <cell r="AQ29">
            <v>550476.91324495722</v>
          </cell>
          <cell r="AR29">
            <v>549226.88046593068</v>
          </cell>
          <cell r="AS29">
            <v>547979.68628360284</v>
          </cell>
          <cell r="AT29">
            <v>546735.3242520378</v>
          </cell>
          <cell r="AU29">
            <v>545493.78793993709</v>
          </cell>
          <cell r="AV29">
            <v>544255.07093060669</v>
          </cell>
          <cell r="AW29">
            <v>543019.16682192357</v>
          </cell>
          <cell r="AX29">
            <v>541786.06922630291</v>
          </cell>
          <cell r="AY29">
            <v>540555.77177066484</v>
          </cell>
          <cell r="AZ29">
            <v>539328.26809640159</v>
          </cell>
          <cell r="BA29">
            <v>538103.55185934459</v>
          </cell>
          <cell r="BB29">
            <v>536881.6167297319</v>
          </cell>
          <cell r="BC29">
            <v>535662.45639217517</v>
          </cell>
          <cell r="BD29">
            <v>534446.06454562722</v>
          </cell>
        </row>
        <row r="30">
          <cell r="D30" t="str">
            <v>Multifamily - High Rise</v>
          </cell>
          <cell r="E30" t="str">
            <v>Existing</v>
          </cell>
          <cell r="AK30">
            <v>127230.41710003006</v>
          </cell>
          <cell r="AL30">
            <v>126941.50000280481</v>
          </cell>
          <cell r="AM30">
            <v>126653.23898366978</v>
          </cell>
          <cell r="AN30">
            <v>126365.63255279115</v>
          </cell>
          <cell r="AO30">
            <v>126078.67922371827</v>
          </cell>
          <cell r="AP30">
            <v>125792.3775133759</v>
          </cell>
          <cell r="AQ30">
            <v>125506.72594205666</v>
          </cell>
          <cell r="AR30">
            <v>125221.72303341323</v>
          </cell>
          <cell r="AS30">
            <v>124937.36731445088</v>
          </cell>
          <cell r="AT30">
            <v>124653.65731551975</v>
          </cell>
          <cell r="AU30">
            <v>124370.5915703073</v>
          </cell>
          <cell r="AV30">
            <v>124088.1686158307</v>
          </cell>
          <cell r="AW30">
            <v>123806.3869924293</v>
          </cell>
          <cell r="AX30">
            <v>123525.24524375708</v>
          </cell>
          <cell r="AY30">
            <v>123244.74191677509</v>
          </cell>
          <cell r="AZ30">
            <v>122964.875561744</v>
          </cell>
          <cell r="BA30">
            <v>122685.64473221656</v>
          </cell>
          <cell r="BB30">
            <v>122407.04798503013</v>
          </cell>
          <cell r="BC30">
            <v>122129.08388029925</v>
          </cell>
          <cell r="BD30">
            <v>121851.75098140814</v>
          </cell>
        </row>
        <row r="31">
          <cell r="C31" t="str">
            <v>WA_Other Family</v>
          </cell>
          <cell r="D31" t="str">
            <v>Manufactured</v>
          </cell>
          <cell r="E31" t="str">
            <v>Existing</v>
          </cell>
          <cell r="AK31">
            <v>244055.10570987655</v>
          </cell>
          <cell r="AL31">
            <v>241446.89209541003</v>
          </cell>
          <cell r="AM31">
            <v>238866.55242457156</v>
          </cell>
          <cell r="AN31">
            <v>236313.78880890249</v>
          </cell>
          <cell r="AO31">
            <v>233788.30654347411</v>
          </cell>
          <cell r="AP31">
            <v>231289.81407286532</v>
          </cell>
          <cell r="AQ31">
            <v>228818.02295750388</v>
          </cell>
          <cell r="AR31">
            <v>226372.64784036731</v>
          </cell>
          <cell r="AS31">
            <v>223953.40641403978</v>
          </cell>
          <cell r="AT31">
            <v>221560.01938812103</v>
          </cell>
          <cell r="AU31">
            <v>219192.21045698351</v>
          </cell>
          <cell r="AV31">
            <v>216849.70626787416</v>
          </cell>
          <cell r="AW31">
            <v>214532.23638935713</v>
          </cell>
          <cell r="AX31">
            <v>212239.53328009363</v>
          </cell>
          <cell r="AY31">
            <v>209971.33225795557</v>
          </cell>
          <cell r="AZ31">
            <v>207727.37146946916</v>
          </cell>
          <cell r="BA31">
            <v>205507.39185958516</v>
          </cell>
          <cell r="BB31">
            <v>203311.13714177214</v>
          </cell>
          <cell r="BC31">
            <v>201138.35376842934</v>
          </cell>
          <cell r="BD31">
            <v>198988.79090161584</v>
          </cell>
        </row>
        <row r="33">
          <cell r="D33" t="str">
            <v>IDAHO</v>
          </cell>
        </row>
        <row r="34">
          <cell r="C34" t="str">
            <v>ID_Single Family</v>
          </cell>
          <cell r="D34" t="str">
            <v>Single Family</v>
          </cell>
          <cell r="E34" t="str">
            <v>New</v>
          </cell>
          <cell r="F34">
            <v>3059</v>
          </cell>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cell r="AF34">
            <v>3258</v>
          </cell>
          <cell r="AG34">
            <v>5091</v>
          </cell>
          <cell r="AH34">
            <v>7002</v>
          </cell>
          <cell r="AI34">
            <v>7509</v>
          </cell>
          <cell r="AJ34">
            <v>9778</v>
          </cell>
          <cell r="AK34">
            <v>10507</v>
          </cell>
          <cell r="AL34">
            <v>10382</v>
          </cell>
          <cell r="AM34">
            <v>10055</v>
          </cell>
          <cell r="AN34">
            <v>10071</v>
          </cell>
          <cell r="AO34">
            <v>10039</v>
          </cell>
          <cell r="AP34">
            <v>9821</v>
          </cell>
          <cell r="AQ34">
            <v>9813</v>
          </cell>
          <cell r="AR34">
            <v>9958</v>
          </cell>
          <cell r="AS34">
            <v>10085</v>
          </cell>
          <cell r="AT34">
            <v>10505</v>
          </cell>
          <cell r="AU34">
            <v>10749</v>
          </cell>
          <cell r="AV34">
            <v>10878</v>
          </cell>
          <cell r="AW34">
            <v>10846</v>
          </cell>
          <cell r="AX34">
            <v>10975</v>
          </cell>
          <cell r="AY34">
            <v>11099</v>
          </cell>
          <cell r="AZ34">
            <v>11121</v>
          </cell>
          <cell r="BA34">
            <v>10926</v>
          </cell>
          <cell r="BB34">
            <v>11030</v>
          </cell>
          <cell r="BC34">
            <v>11073</v>
          </cell>
          <cell r="BD34">
            <v>11167</v>
          </cell>
        </row>
        <row r="35">
          <cell r="C35" t="str">
            <v>ID_Multi Family</v>
          </cell>
          <cell r="D35" t="str">
            <v>Multifamily - Low Rise</v>
          </cell>
          <cell r="E35" t="str">
            <v>New</v>
          </cell>
          <cell r="F35">
            <v>945.31021109984124</v>
          </cell>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cell r="AF35">
            <v>511.5577769900774</v>
          </cell>
          <cell r="AG35">
            <v>753.64796270668967</v>
          </cell>
          <cell r="AH35">
            <v>1498.8895230864375</v>
          </cell>
          <cell r="AI35">
            <v>1723.6804258697659</v>
          </cell>
          <cell r="AJ35">
            <v>2047.1518579637404</v>
          </cell>
          <cell r="AK35">
            <v>2037.4382073921424</v>
          </cell>
          <cell r="AL35">
            <v>2026.9150859395779</v>
          </cell>
          <cell r="AM35">
            <v>2022.8677315347454</v>
          </cell>
          <cell r="AN35">
            <v>1909.5418081994781</v>
          </cell>
          <cell r="AO35">
            <v>1724.9824473391584</v>
          </cell>
          <cell r="AP35">
            <v>1653.7490098141207</v>
          </cell>
          <cell r="AQ35">
            <v>1669.9384274334507</v>
          </cell>
          <cell r="AR35">
            <v>1698.2699082672639</v>
          </cell>
          <cell r="AS35">
            <v>1706.3646170769289</v>
          </cell>
          <cell r="AT35">
            <v>1733.8866270297899</v>
          </cell>
          <cell r="AU35">
            <v>1733.0771561488234</v>
          </cell>
          <cell r="AV35">
            <v>1759.7896952207038</v>
          </cell>
          <cell r="AW35">
            <v>1788.1211760545311</v>
          </cell>
          <cell r="AX35">
            <v>1819.6905404122106</v>
          </cell>
          <cell r="AY35">
            <v>1830.2136618647751</v>
          </cell>
          <cell r="AZ35">
            <v>1848.8314921269903</v>
          </cell>
          <cell r="BA35">
            <v>1873.925089436952</v>
          </cell>
          <cell r="BB35">
            <v>1904.6849829136791</v>
          </cell>
          <cell r="BC35">
            <v>1945.9679978429422</v>
          </cell>
          <cell r="BD35">
            <v>1994.5362507009463</v>
          </cell>
        </row>
        <row r="36">
          <cell r="C36" t="str">
            <v>ID</v>
          </cell>
          <cell r="D36" t="str">
            <v>Multifamily - High Rise</v>
          </cell>
          <cell r="E36" t="str">
            <v>New</v>
          </cell>
          <cell r="F36">
            <v>60.689788900158746</v>
          </cell>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cell r="AF36">
            <v>121.44222300992257</v>
          </cell>
          <cell r="AG36">
            <v>99.352037293310332</v>
          </cell>
          <cell r="AH36">
            <v>115.11047691356247</v>
          </cell>
          <cell r="AI36">
            <v>146.31957413023412</v>
          </cell>
          <cell r="AJ36">
            <v>466.74314765475788</v>
          </cell>
          <cell r="AK36">
            <v>464.52847079755878</v>
          </cell>
          <cell r="AL36">
            <v>462.12923753559477</v>
          </cell>
          <cell r="AM36">
            <v>461.20645551175875</v>
          </cell>
          <cell r="AN36">
            <v>435.3685588444369</v>
          </cell>
          <cell r="AO36">
            <v>393.28969855764842</v>
          </cell>
          <cell r="AP36">
            <v>377.04873493818434</v>
          </cell>
          <cell r="AQ36">
            <v>380.7398630335195</v>
          </cell>
          <cell r="AR36">
            <v>387.1993372003484</v>
          </cell>
          <cell r="AS36">
            <v>389.04490124801771</v>
          </cell>
          <cell r="AT36">
            <v>395.31981901007907</v>
          </cell>
          <cell r="AU36">
            <v>395.13526260531506</v>
          </cell>
          <cell r="AV36">
            <v>401.22562396261065</v>
          </cell>
          <cell r="AW36">
            <v>407.6850981294449</v>
          </cell>
          <cell r="AX36">
            <v>414.88279791534046</v>
          </cell>
          <cell r="AY36">
            <v>417.28203117730709</v>
          </cell>
          <cell r="AZ36">
            <v>421.52682848694133</v>
          </cell>
          <cell r="BA36">
            <v>427.24807703470356</v>
          </cell>
          <cell r="BB36">
            <v>434.26122041583335</v>
          </cell>
          <cell r="BC36">
            <v>443.67359705893341</v>
          </cell>
          <cell r="BD36">
            <v>454.74698134493076</v>
          </cell>
        </row>
        <row r="37">
          <cell r="C37" t="str">
            <v>ID_Other Family</v>
          </cell>
          <cell r="D37" t="str">
            <v>Manufactured</v>
          </cell>
          <cell r="E37" t="str">
            <v>New</v>
          </cell>
          <cell r="F37">
            <v>1200</v>
          </cell>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cell r="AF37">
            <v>264</v>
          </cell>
          <cell r="AG37">
            <v>217</v>
          </cell>
          <cell r="AH37">
            <v>268.84999999999997</v>
          </cell>
          <cell r="AI37">
            <v>305.30833333333334</v>
          </cell>
          <cell r="AJ37">
            <v>268.5263888888889</v>
          </cell>
          <cell r="AK37">
            <v>267.78078703703704</v>
          </cell>
          <cell r="AL37">
            <v>265.24425154320988</v>
          </cell>
          <cell r="AM37">
            <v>265.45162680041153</v>
          </cell>
          <cell r="AN37">
            <v>273.52689793381347</v>
          </cell>
          <cell r="AO37">
            <v>274.30638092278235</v>
          </cell>
          <cell r="AP37">
            <v>269.13938885435721</v>
          </cell>
          <cell r="AQ37">
            <v>269.2415555152686</v>
          </cell>
          <cell r="AR37">
            <v>269.48501692830718</v>
          </cell>
          <cell r="AS37">
            <v>270.19181115915677</v>
          </cell>
          <cell r="AT37">
            <v>270.9818418856143</v>
          </cell>
          <cell r="AU37">
            <v>270.55766587758109</v>
          </cell>
          <cell r="AV37">
            <v>269.93288003671415</v>
          </cell>
          <cell r="AW37">
            <v>270.06512856710702</v>
          </cell>
          <cell r="AX37">
            <v>270.2023907424134</v>
          </cell>
          <cell r="AY37">
            <v>270.32195304476443</v>
          </cell>
          <cell r="AZ37">
            <v>270.34364335903234</v>
          </cell>
          <cell r="BA37">
            <v>270.23727693793541</v>
          </cell>
          <cell r="BB37">
            <v>270.18387878132779</v>
          </cell>
          <cell r="BC37">
            <v>270.22571190543005</v>
          </cell>
          <cell r="BD37">
            <v>270.25247579515059</v>
          </cell>
        </row>
        <row r="38">
          <cell r="C38" t="str">
            <v>ID_Single Family</v>
          </cell>
          <cell r="D38" t="str">
            <v>Single Family</v>
          </cell>
          <cell r="E38" t="str">
            <v>Existing</v>
          </cell>
          <cell r="AK38">
            <v>560451</v>
          </cell>
          <cell r="AL38">
            <v>559178.33834862499</v>
          </cell>
          <cell r="AM38">
            <v>557908.56663353147</v>
          </cell>
          <cell r="AN38">
            <v>556641.67829230614</v>
          </cell>
          <cell r="AO38">
            <v>555377.66677743755</v>
          </cell>
          <cell r="AP38">
            <v>554116.52555628214</v>
          </cell>
          <cell r="AQ38">
            <v>552858.24811103067</v>
          </cell>
          <cell r="AR38">
            <v>551602.82793867437</v>
          </cell>
          <cell r="AS38">
            <v>550350.25855097128</v>
          </cell>
          <cell r="AT38">
            <v>549100.5334744131</v>
          </cell>
          <cell r="AU38">
            <v>547853.64625019114</v>
          </cell>
          <cell r="AV38">
            <v>546609.59043416334</v>
          </cell>
          <cell r="AW38">
            <v>545368.35959682101</v>
          </cell>
          <cell r="AX38">
            <v>544129.94732325536</v>
          </cell>
          <cell r="AY38">
            <v>542894.34721312439</v>
          </cell>
          <cell r="AZ38">
            <v>541661.55288062</v>
          </cell>
          <cell r="BA38">
            <v>540431.55795443489</v>
          </cell>
          <cell r="BB38">
            <v>539204.35607772938</v>
          </cell>
          <cell r="BC38">
            <v>537979.94090809906</v>
          </cell>
          <cell r="BD38">
            <v>536758.30611754162</v>
          </cell>
        </row>
        <row r="39">
          <cell r="C39" t="str">
            <v>ID_Multi Family</v>
          </cell>
          <cell r="D39" t="str">
            <v>Multifamily - Low Rise</v>
          </cell>
          <cell r="E39" t="str">
            <v>Existing</v>
          </cell>
          <cell r="AK39">
            <v>62297.688470046371</v>
          </cell>
          <cell r="AL39">
            <v>62156.22176949741</v>
          </cell>
          <cell r="AM39">
            <v>62015.076314051694</v>
          </cell>
          <cell r="AN39">
            <v>61874.251374220112</v>
          </cell>
          <cell r="AO39">
            <v>61733.746222170106</v>
          </cell>
          <cell r="AP39">
            <v>61593.560131721882</v>
          </cell>
          <cell r="AQ39">
            <v>61453.692378344676</v>
          </cell>
          <cell r="AR39">
            <v>61314.142239152992</v>
          </cell>
          <cell r="AS39">
            <v>61174.908992902885</v>
          </cell>
          <cell r="AT39">
            <v>61035.991919988213</v>
          </cell>
          <cell r="AU39">
            <v>60897.390302436943</v>
          </cell>
          <cell r="AV39">
            <v>60759.103423907414</v>
          </cell>
          <cell r="AW39">
            <v>60621.130569684647</v>
          </cell>
          <cell r="AX39">
            <v>60483.471026676656</v>
          </cell>
          <cell r="AY39">
            <v>60346.124083410752</v>
          </cell>
          <cell r="AZ39">
            <v>60209.089030029871</v>
          </cell>
          <cell r="BA39">
            <v>60072.365158288914</v>
          </cell>
          <cell r="BB39">
            <v>59935.951761551063</v>
          </cell>
          <cell r="BC39">
            <v>59799.848134784159</v>
          </cell>
          <cell r="BD39">
            <v>59664.053574557031</v>
          </cell>
        </row>
        <row r="40">
          <cell r="D40" t="str">
            <v>Multifamily - High Rise</v>
          </cell>
          <cell r="E40" t="str">
            <v>Existing</v>
          </cell>
          <cell r="AK40">
            <v>14203.645467243141</v>
          </cell>
          <cell r="AL40">
            <v>14171.391576137949</v>
          </cell>
          <cell r="AM40">
            <v>14139.210927743146</v>
          </cell>
          <cell r="AN40">
            <v>14107.103355737881</v>
          </cell>
          <cell r="AO40">
            <v>14075.068694178986</v>
          </cell>
          <cell r="AP40">
            <v>14043.106777500123</v>
          </cell>
          <cell r="AQ40">
            <v>14011.21744051092</v>
          </cell>
          <cell r="AR40">
            <v>13979.400518396127</v>
          </cell>
          <cell r="AS40">
            <v>13947.655846714757</v>
          </cell>
          <cell r="AT40">
            <v>13915.983261399238</v>
          </cell>
          <cell r="AU40">
            <v>13884.382598754568</v>
          </cell>
          <cell r="AV40">
            <v>13852.853695457465</v>
          </cell>
          <cell r="AW40">
            <v>13821.396388555522</v>
          </cell>
          <cell r="AX40">
            <v>13790.010515466372</v>
          </cell>
          <cell r="AY40">
            <v>13758.695913976841</v>
          </cell>
          <cell r="AZ40">
            <v>13727.45242224211</v>
          </cell>
          <cell r="BA40">
            <v>13696.279878784881</v>
          </cell>
          <cell r="BB40">
            <v>13665.178122494543</v>
          </cell>
          <cell r="BC40">
            <v>13634.146992626336</v>
          </cell>
          <cell r="BD40">
            <v>13603.186328800522</v>
          </cell>
        </row>
        <row r="41">
          <cell r="C41" t="str">
            <v>ID_Other Family</v>
          </cell>
          <cell r="D41" t="str">
            <v>Manufactured</v>
          </cell>
          <cell r="E41" t="str">
            <v>Existing</v>
          </cell>
          <cell r="AK41">
            <v>84820.465509259258</v>
          </cell>
          <cell r="AL41">
            <v>83913.990341353419</v>
          </cell>
          <cell r="AM41">
            <v>83017.202661309115</v>
          </cell>
          <cell r="AN41">
            <v>82129.998939074561</v>
          </cell>
          <cell r="AO41">
            <v>81252.276751022233</v>
          </cell>
          <cell r="AP41">
            <v>80383.934768124556</v>
          </cell>
          <cell r="AQ41">
            <v>79524.872744255888</v>
          </cell>
          <cell r="AR41">
            <v>78674.991504619567</v>
          </cell>
          <cell r="AS41">
            <v>77834.19293429864</v>
          </cell>
          <cell r="AT41">
            <v>77002.379966928973</v>
          </cell>
          <cell r="AU41">
            <v>76179.456573493328</v>
          </cell>
          <cell r="AV41">
            <v>75365.32775123528</v>
          </cell>
          <cell r="AW41">
            <v>74559.899512691583</v>
          </cell>
          <cell r="AX41">
            <v>73763.07887484174</v>
          </cell>
          <cell r="AY41">
            <v>72974.773848373516</v>
          </cell>
          <cell r="AZ41">
            <v>72194.893427063245</v>
          </cell>
          <cell r="BA41">
            <v>71423.347577269524</v>
          </cell>
          <cell r="BB41">
            <v>70660.047227539253</v>
          </cell>
          <cell r="BC41">
            <v>69904.90425832475</v>
          </cell>
          <cell r="BD41">
            <v>69157.831491810764</v>
          </cell>
        </row>
        <row r="43">
          <cell r="D43" t="str">
            <v>MONTANA</v>
          </cell>
          <cell r="E43">
            <v>0.56999999999999995</v>
          </cell>
          <cell r="F43" t="str">
            <v>Western MT portion of state</v>
          </cell>
        </row>
        <row r="44">
          <cell r="C44" t="str">
            <v>MT_Single Family</v>
          </cell>
          <cell r="D44" t="str">
            <v>Single Family</v>
          </cell>
          <cell r="E44" t="str">
            <v>New</v>
          </cell>
          <cell r="F44">
            <v>1313</v>
          </cell>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cell r="AF44">
            <v>1527.5</v>
          </cell>
          <cell r="AG44">
            <v>2199.6</v>
          </cell>
          <cell r="AH44">
            <v>2615.6</v>
          </cell>
          <cell r="AI44">
            <v>2434.9</v>
          </cell>
          <cell r="AJ44">
            <v>3003</v>
          </cell>
          <cell r="AK44">
            <v>3248.7000000000003</v>
          </cell>
          <cell r="AL44">
            <v>3173.3</v>
          </cell>
          <cell r="AM44">
            <v>3031.6</v>
          </cell>
          <cell r="AN44">
            <v>2824.9</v>
          </cell>
          <cell r="AO44">
            <v>2748.2000000000003</v>
          </cell>
          <cell r="AP44">
            <v>2665</v>
          </cell>
          <cell r="AQ44">
            <v>2611.7000000000003</v>
          </cell>
          <cell r="AR44">
            <v>2597.4</v>
          </cell>
          <cell r="AS44">
            <v>2561</v>
          </cell>
          <cell r="AT44">
            <v>2563.6</v>
          </cell>
          <cell r="AU44">
            <v>2544.1</v>
          </cell>
          <cell r="AV44">
            <v>2525.9</v>
          </cell>
          <cell r="AW44">
            <v>2477.8000000000002</v>
          </cell>
          <cell r="AX44">
            <v>2484.3000000000002</v>
          </cell>
          <cell r="AY44">
            <v>2481.7000000000003</v>
          </cell>
          <cell r="AZ44">
            <v>2475.2000000000003</v>
          </cell>
          <cell r="BA44">
            <v>2419.3000000000002</v>
          </cell>
          <cell r="BB44">
            <v>2415.4</v>
          </cell>
          <cell r="BC44">
            <v>2401.1</v>
          </cell>
          <cell r="BD44">
            <v>2398.5</v>
          </cell>
        </row>
        <row r="45">
          <cell r="C45" t="str">
            <v>MT_Multi Family</v>
          </cell>
          <cell r="D45" t="str">
            <v>Multifamily - Low Rise</v>
          </cell>
          <cell r="E45" t="str">
            <v>New</v>
          </cell>
          <cell r="F45">
            <v>860.82519174945844</v>
          </cell>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cell r="AF45">
            <v>584.82600096441138</v>
          </cell>
          <cell r="AG45">
            <v>746.00336992138523</v>
          </cell>
          <cell r="AH45">
            <v>1413.6131024199028</v>
          </cell>
          <cell r="AI45">
            <v>1716.9789419190136</v>
          </cell>
          <cell r="AJ45">
            <v>1648.045460109282</v>
          </cell>
          <cell r="AK45">
            <v>1722.1281540862396</v>
          </cell>
          <cell r="AL45">
            <v>1580.7212534439332</v>
          </cell>
          <cell r="AM45">
            <v>1472.5799608727305</v>
          </cell>
          <cell r="AN45">
            <v>1442.4819321350953</v>
          </cell>
          <cell r="AO45">
            <v>1359.5082188973515</v>
          </cell>
          <cell r="AP45">
            <v>1280.00164720679</v>
          </cell>
          <cell r="AQ45">
            <v>1292.5421730399576</v>
          </cell>
          <cell r="AR45">
            <v>1322.3745937064909</v>
          </cell>
          <cell r="AS45">
            <v>1349.4518116826594</v>
          </cell>
          <cell r="AT45">
            <v>1351.6834656111594</v>
          </cell>
          <cell r="AU45">
            <v>1377.387737087626</v>
          </cell>
          <cell r="AV45">
            <v>1321.0487447305225</v>
          </cell>
          <cell r="AW45">
            <v>1307.9885038256584</v>
          </cell>
          <cell r="AX45">
            <v>1321.4989092063927</v>
          </cell>
          <cell r="AY45">
            <v>1360.8548786347953</v>
          </cell>
          <cell r="AZ45">
            <v>1395.7475402061953</v>
          </cell>
          <cell r="BA45">
            <v>1395.1035096345979</v>
          </cell>
          <cell r="BB45">
            <v>1429.4425019916998</v>
          </cell>
          <cell r="BC45">
            <v>1435.6741559201971</v>
          </cell>
          <cell r="BD45">
            <v>1447.3521406344007</v>
          </cell>
        </row>
        <row r="46">
          <cell r="C46" t="str">
            <v>MT</v>
          </cell>
          <cell r="D46" t="str">
            <v>Multifamily - High Rise</v>
          </cell>
          <cell r="E46" t="str">
            <v>New</v>
          </cell>
          <cell r="F46">
            <v>42.174808250541538</v>
          </cell>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cell r="AF46">
            <v>105.17399903558866</v>
          </cell>
          <cell r="AG46">
            <v>93.9966300786148</v>
          </cell>
          <cell r="AH46">
            <v>113.38689758009713</v>
          </cell>
          <cell r="AI46">
            <v>125.02105808098651</v>
          </cell>
          <cell r="AJ46">
            <v>382.95453989071814</v>
          </cell>
          <cell r="AK46">
            <v>352.8718459137603</v>
          </cell>
          <cell r="AL46">
            <v>331.27874655606695</v>
          </cell>
          <cell r="AM46">
            <v>322.42003912726955</v>
          </cell>
          <cell r="AN46">
            <v>304.51806786490465</v>
          </cell>
          <cell r="AO46">
            <v>290.49178110264859</v>
          </cell>
          <cell r="AP46">
            <v>293.99835279320996</v>
          </cell>
          <cell r="AQ46">
            <v>300.45782696004244</v>
          </cell>
          <cell r="AR46">
            <v>305.62540629350912</v>
          </cell>
          <cell r="AS46">
            <v>306.54818831734065</v>
          </cell>
          <cell r="AT46">
            <v>309.31653438884064</v>
          </cell>
          <cell r="AU46">
            <v>298.61226291237398</v>
          </cell>
          <cell r="AV46">
            <v>296.95125526947754</v>
          </cell>
          <cell r="AW46">
            <v>301.01149617434152</v>
          </cell>
          <cell r="AX46">
            <v>309.50109079360732</v>
          </cell>
          <cell r="AY46">
            <v>316.14512136520466</v>
          </cell>
          <cell r="AZ46">
            <v>317.25245979380469</v>
          </cell>
          <cell r="BA46">
            <v>323.89649036540203</v>
          </cell>
          <cell r="BB46">
            <v>325.55749800830023</v>
          </cell>
          <cell r="BC46">
            <v>328.32584407980289</v>
          </cell>
          <cell r="BD46">
            <v>331.6478593655994</v>
          </cell>
        </row>
        <row r="47">
          <cell r="C47" t="str">
            <v>MT_Other Family</v>
          </cell>
          <cell r="D47" t="str">
            <v>Manufactured</v>
          </cell>
          <cell r="E47" t="str">
            <v>New</v>
          </cell>
          <cell r="F47">
            <v>923</v>
          </cell>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cell r="AF47">
            <v>361</v>
          </cell>
          <cell r="AG47">
            <v>468</v>
          </cell>
          <cell r="AH47">
            <v>308.75</v>
          </cell>
          <cell r="AI47">
            <v>364.95833333333331</v>
          </cell>
          <cell r="AJ47">
            <v>352.95138888888891</v>
          </cell>
          <cell r="AK47">
            <v>363.44328703703701</v>
          </cell>
          <cell r="AL47">
            <v>369.85050154320987</v>
          </cell>
          <cell r="AM47">
            <v>371.32558513374482</v>
          </cell>
          <cell r="AN47">
            <v>355.2131826560356</v>
          </cell>
          <cell r="AO47">
            <v>362.95704643204158</v>
          </cell>
          <cell r="AP47">
            <v>362.62349861515963</v>
          </cell>
          <cell r="AQ47">
            <v>364.23551690287144</v>
          </cell>
          <cell r="AR47">
            <v>364.36755521384384</v>
          </cell>
          <cell r="AS47">
            <v>363.45373082561611</v>
          </cell>
          <cell r="AT47">
            <v>362.14175510759469</v>
          </cell>
          <cell r="AU47">
            <v>363.29651718285459</v>
          </cell>
          <cell r="AV47">
            <v>363.35309564132336</v>
          </cell>
          <cell r="AW47">
            <v>363.47469514568405</v>
          </cell>
          <cell r="AX47">
            <v>363.34789151948604</v>
          </cell>
          <cell r="AY47">
            <v>363.17794757042651</v>
          </cell>
          <cell r="AZ47">
            <v>363.13198369456154</v>
          </cell>
          <cell r="BA47">
            <v>363.29702179238939</v>
          </cell>
          <cell r="BB47">
            <v>363.29710589397854</v>
          </cell>
          <cell r="BC47">
            <v>363.28777426942105</v>
          </cell>
          <cell r="BD47">
            <v>363.25662079004383</v>
          </cell>
        </row>
        <row r="48">
          <cell r="C48" t="str">
            <v>MT_Single Family</v>
          </cell>
          <cell r="D48" t="str">
            <v>Single Family</v>
          </cell>
          <cell r="E48" t="str">
            <v>Existing</v>
          </cell>
          <cell r="AK48">
            <v>323649.60000000009</v>
          </cell>
          <cell r="AL48">
            <v>322914.66253998509</v>
          </cell>
          <cell r="AM48">
            <v>322181.39396221231</v>
          </cell>
          <cell r="AN48">
            <v>321449.79047701514</v>
          </cell>
          <cell r="AO48">
            <v>320719.84830333246</v>
          </cell>
          <cell r="AP48">
            <v>319991.56366868917</v>
          </cell>
          <cell r="AQ48">
            <v>319264.93280917662</v>
          </cell>
          <cell r="AR48">
            <v>318539.95196943317</v>
          </cell>
          <cell r="AS48">
            <v>317816.61740262475</v>
          </cell>
          <cell r="AT48">
            <v>317094.92537042563</v>
          </cell>
          <cell r="AU48">
            <v>316374.87214299885</v>
          </cell>
          <cell r="AV48">
            <v>315656.4539989772</v>
          </cell>
          <cell r="AW48">
            <v>314939.66722544387</v>
          </cell>
          <cell r="AX48">
            <v>314224.50811791327</v>
          </cell>
          <cell r="AY48">
            <v>313510.9729803119</v>
          </cell>
          <cell r="AZ48">
            <v>312799.05812495912</v>
          </cell>
          <cell r="BA48">
            <v>312088.7598725484</v>
          </cell>
          <cell r="BB48">
            <v>311380.07455212792</v>
          </cell>
          <cell r="BC48">
            <v>310672.99850108189</v>
          </cell>
          <cell r="BD48">
            <v>309967.52806511155</v>
          </cell>
        </row>
        <row r="49">
          <cell r="C49" t="str">
            <v>MT_Multi Family</v>
          </cell>
          <cell r="D49" t="str">
            <v>Multifamily - Low Rise</v>
          </cell>
          <cell r="E49" t="str">
            <v>Existing</v>
          </cell>
          <cell r="AK49">
            <v>49246.589456226939</v>
          </cell>
          <cell r="AL49">
            <v>49134.75942376897</v>
          </cell>
          <cell r="AM49">
            <v>49023.183336940492</v>
          </cell>
          <cell r="AN49">
            <v>48911.860619077241</v>
          </cell>
          <cell r="AO49">
            <v>48800.790694824464</v>
          </cell>
          <cell r="AP49">
            <v>48689.972990133923</v>
          </cell>
          <cell r="AQ49">
            <v>48579.406932260943</v>
          </cell>
          <cell r="AR49">
            <v>48469.091949761445</v>
          </cell>
          <cell r="AS49">
            <v>48359.027472489004</v>
          </cell>
          <cell r="AT49">
            <v>48249.212931591894</v>
          </cell>
          <cell r="AU49">
            <v>48139.647759510139</v>
          </cell>
          <cell r="AV49">
            <v>48030.331389972584</v>
          </cell>
          <cell r="AW49">
            <v>47921.263257993989</v>
          </cell>
          <cell r="AX49">
            <v>47812.442799872078</v>
          </cell>
          <cell r="AY49">
            <v>47703.869453184649</v>
          </cell>
          <cell r="AZ49">
            <v>47595.54265678666</v>
          </cell>
          <cell r="BA49">
            <v>47487.461850807311</v>
          </cell>
          <cell r="BB49">
            <v>47379.626476647187</v>
          </cell>
          <cell r="BC49">
            <v>47272.035976975341</v>
          </cell>
          <cell r="BD49">
            <v>47164.689795726423</v>
          </cell>
        </row>
        <row r="50">
          <cell r="C50" t="str">
            <v>MT</v>
          </cell>
          <cell r="D50" t="str">
            <v>Multifamily - High Rise</v>
          </cell>
          <cell r="E50" t="str">
            <v>Existing</v>
          </cell>
          <cell r="AK50">
            <v>11228.042553191075</v>
          </cell>
          <cell r="AL50">
            <v>11202.545714180957</v>
          </cell>
          <cell r="AM50">
            <v>11177.106773846983</v>
          </cell>
          <cell r="AN50">
            <v>11151.725600711807</v>
          </cell>
          <cell r="AO50">
            <v>11126.402063596644</v>
          </cell>
          <cell r="AP50">
            <v>11101.136031620596</v>
          </cell>
          <cell r="AQ50">
            <v>11075.927374199966</v>
          </cell>
          <cell r="AR50">
            <v>11050.775961047593</v>
          </cell>
          <cell r="AS50">
            <v>11025.681662172174</v>
          </cell>
          <cell r="AT50">
            <v>11000.644347877589</v>
          </cell>
          <cell r="AU50">
            <v>10975.663888762239</v>
          </cell>
          <cell r="AV50">
            <v>10950.740155718371</v>
          </cell>
          <cell r="AW50">
            <v>10925.87301993141</v>
          </cell>
          <cell r="AX50">
            <v>10901.062352879297</v>
          </cell>
          <cell r="AY50">
            <v>10876.308026331822</v>
          </cell>
          <cell r="AZ50">
            <v>10851.609912349968</v>
          </cell>
          <cell r="BA50">
            <v>10826.967883285235</v>
          </cell>
          <cell r="BB50">
            <v>10802.381811778998</v>
          </cell>
          <cell r="BC50">
            <v>10777.851570761834</v>
          </cell>
          <cell r="BD50">
            <v>10753.377033452874</v>
          </cell>
        </row>
        <row r="51">
          <cell r="C51" t="str">
            <v>MT_Other Family</v>
          </cell>
          <cell r="D51" t="str">
            <v>Manufactured</v>
          </cell>
          <cell r="E51" t="str">
            <v>Existing</v>
          </cell>
          <cell r="AK51">
            <v>71434.103009259255</v>
          </cell>
          <cell r="AL51">
            <v>70670.687716372748</v>
          </cell>
          <cell r="AM51">
            <v>69915.431032397973</v>
          </cell>
          <cell r="AN51">
            <v>69168.245766391818</v>
          </cell>
          <cell r="AO51">
            <v>68429.045659219599</v>
          </cell>
          <cell r="AP51">
            <v>67697.74537359683</v>
          </cell>
          <cell r="AQ51">
            <v>66974.260484237457</v>
          </cell>
          <cell r="AR51">
            <v>66258.507468107273</v>
          </cell>
          <cell r="AS51">
            <v>65550.403694781649</v>
          </cell>
          <cell r="AT51">
            <v>64849.867416906163</v>
          </cell>
          <cell r="AU51">
            <v>64156.817760759273</v>
          </cell>
          <cell r="AV51">
            <v>63471.174716915804</v>
          </cell>
          <cell r="AW51">
            <v>62792.859131010227</v>
          </cell>
          <cell r="AX51">
            <v>62121.792694598647</v>
          </cell>
          <cell r="AY51">
            <v>61457.897936118447</v>
          </cell>
          <cell r="AZ51">
            <v>60801.098211944554</v>
          </cell>
          <cell r="BA51">
            <v>60151.317697541279</v>
          </cell>
          <cell r="BB51">
            <v>59508.481378708726</v>
          </cell>
          <cell r="BC51">
            <v>58872.515042922729</v>
          </cell>
          <cell r="BD51">
            <v>58243.345270767371</v>
          </cell>
        </row>
        <row r="53">
          <cell r="D53" t="str">
            <v>REGION</v>
          </cell>
        </row>
        <row r="54">
          <cell r="D54" t="str">
            <v>Single Family</v>
          </cell>
          <cell r="E54" t="str">
            <v>New</v>
          </cell>
          <cell r="F54">
            <v>28347.41</v>
          </cell>
          <cell r="G54">
            <v>29614.268</v>
          </cell>
          <cell r="H54">
            <v>32248.535</v>
          </cell>
          <cell r="I54">
            <v>34559.442000000003</v>
          </cell>
          <cell r="J54">
            <v>42040.175999999999</v>
          </cell>
          <cell r="K54">
            <v>48415.591999999997</v>
          </cell>
          <cell r="L54">
            <v>44234.158000000003</v>
          </cell>
          <cell r="M54">
            <v>57584.008000000002</v>
          </cell>
          <cell r="N54">
            <v>61360.741000000002</v>
          </cell>
          <cell r="O54">
            <v>63637.875999999997</v>
          </cell>
          <cell r="P54">
            <v>54867.252999999997</v>
          </cell>
          <cell r="Q54">
            <v>57384.413</v>
          </cell>
          <cell r="R54">
            <v>56006.91</v>
          </cell>
          <cell r="S54">
            <v>58939.248</v>
          </cell>
          <cell r="T54">
            <v>56527.233</v>
          </cell>
          <cell r="U54">
            <v>51608.514000000003</v>
          </cell>
          <cell r="V54">
            <v>52738.447999999997</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cell r="AF54">
            <v>23007.674999999999</v>
          </cell>
          <cell r="AG54">
            <v>29744.772000000001</v>
          </cell>
          <cell r="AH54">
            <v>35486.892</v>
          </cell>
          <cell r="AI54">
            <v>44415.892999999996</v>
          </cell>
          <cell r="AJ54">
            <v>58293.71</v>
          </cell>
          <cell r="AK54">
            <v>62685.758999999998</v>
          </cell>
          <cell r="AL54">
            <v>59961.781000000003</v>
          </cell>
          <cell r="AM54">
            <v>56834.012000000002</v>
          </cell>
          <cell r="AN54">
            <v>54985.192999999999</v>
          </cell>
          <cell r="AO54">
            <v>53507.474000000002</v>
          </cell>
          <cell r="AP54">
            <v>50982.05</v>
          </cell>
          <cell r="AQ54">
            <v>49561.669000000002</v>
          </cell>
          <cell r="AR54">
            <v>49324.517999999996</v>
          </cell>
          <cell r="AS54">
            <v>48815.77</v>
          </cell>
          <cell r="AT54">
            <v>49683.252</v>
          </cell>
          <cell r="AU54">
            <v>50030.137000000002</v>
          </cell>
          <cell r="AV54">
            <v>49387.762999999999</v>
          </cell>
          <cell r="AW54">
            <v>48079.345999999998</v>
          </cell>
          <cell r="AX54">
            <v>48129.050999999999</v>
          </cell>
          <cell r="AY54">
            <v>48690.569000000003</v>
          </cell>
          <cell r="AZ54">
            <v>48482.864000000001</v>
          </cell>
          <cell r="BA54">
            <v>46879.000999999997</v>
          </cell>
          <cell r="BB54">
            <v>46798.777999999998</v>
          </cell>
          <cell r="BC54">
            <v>46917.627</v>
          </cell>
          <cell r="BD54">
            <v>47236.144999999997</v>
          </cell>
        </row>
        <row r="55">
          <cell r="D55" t="str">
            <v>Multifamily - Low Rise</v>
          </cell>
          <cell r="E55" t="str">
            <v>New</v>
          </cell>
          <cell r="F55">
            <v>20270.709108606741</v>
          </cell>
          <cell r="G55">
            <v>18929.763197074921</v>
          </cell>
          <cell r="H55">
            <v>19012.285997102455</v>
          </cell>
          <cell r="I55">
            <v>22080.053999678374</v>
          </cell>
          <cell r="J55">
            <v>28601.778161129085</v>
          </cell>
          <cell r="K55">
            <v>27202.893689869055</v>
          </cell>
          <cell r="L55">
            <v>12390.21093788289</v>
          </cell>
          <cell r="M55">
            <v>12173.152842775997</v>
          </cell>
          <cell r="N55">
            <v>12361.89700061282</v>
          </cell>
          <cell r="O55">
            <v>17122.743158401601</v>
          </cell>
          <cell r="P55">
            <v>18662.733640245107</v>
          </cell>
          <cell r="Q55">
            <v>21954.730458996564</v>
          </cell>
          <cell r="R55">
            <v>20000.57314201623</v>
          </cell>
          <cell r="S55">
            <v>20642.129902132972</v>
          </cell>
          <cell r="T55">
            <v>18328.494801049026</v>
          </cell>
          <cell r="U55">
            <v>14151.270582179823</v>
          </cell>
          <cell r="V55">
            <v>14626.267683576692</v>
          </cell>
          <cell r="W55">
            <v>12028.647109827847</v>
          </cell>
          <cell r="X55">
            <v>13046.576324182055</v>
          </cell>
          <cell r="Y55">
            <v>13957.232094298253</v>
          </cell>
          <cell r="Z55">
            <v>13931.004497270837</v>
          </cell>
          <cell r="AA55">
            <v>15900.995334173014</v>
          </cell>
          <cell r="AB55">
            <v>15570.247880584542</v>
          </cell>
          <cell r="AC55">
            <v>11944.723214001346</v>
          </cell>
          <cell r="AD55">
            <v>4141.9202192737603</v>
          </cell>
          <cell r="AE55">
            <v>4082.3550519108016</v>
          </cell>
          <cell r="AF55">
            <v>7060.5047847544756</v>
          </cell>
          <cell r="AG55">
            <v>12168.678143163897</v>
          </cell>
          <cell r="AH55">
            <v>19129.179628017948</v>
          </cell>
          <cell r="AI55">
            <v>19420.059444838447</v>
          </cell>
          <cell r="AJ55">
            <v>23068.805408245826</v>
          </cell>
          <cell r="AK55">
            <v>23280.347100904564</v>
          </cell>
          <cell r="AL55">
            <v>23017.418106038647</v>
          </cell>
          <cell r="AM55">
            <v>22811.60852767331</v>
          </cell>
          <cell r="AN55">
            <v>22085.916378202593</v>
          </cell>
          <cell r="AO55">
            <v>20817.853908138593</v>
          </cell>
          <cell r="AP55">
            <v>20070.279329962508</v>
          </cell>
          <cell r="AQ55">
            <v>19887.831284331631</v>
          </cell>
          <cell r="AR55">
            <v>20257.583209811291</v>
          </cell>
          <cell r="AS55">
            <v>20750.368029493613</v>
          </cell>
          <cell r="AT55">
            <v>21314.334279744231</v>
          </cell>
          <cell r="AU55">
            <v>21403.286239774712</v>
          </cell>
          <cell r="AV55">
            <v>21409.137516518917</v>
          </cell>
          <cell r="AW55">
            <v>21443.358292282628</v>
          </cell>
          <cell r="AX55">
            <v>21209.865626522758</v>
          </cell>
          <cell r="AY55">
            <v>20954.17798283829</v>
          </cell>
          <cell r="AZ55">
            <v>20525.44023202754</v>
          </cell>
          <cell r="BA55">
            <v>20175.505597554071</v>
          </cell>
          <cell r="BB55">
            <v>19919.723927484571</v>
          </cell>
          <cell r="BC55">
            <v>19536.194066416414</v>
          </cell>
          <cell r="BD55">
            <v>19462.287131015248</v>
          </cell>
        </row>
        <row r="56">
          <cell r="D56" t="str">
            <v>Multifamily - High Rise</v>
          </cell>
          <cell r="E56" t="str">
            <v>New</v>
          </cell>
          <cell r="F56">
            <v>1479.0008913932584</v>
          </cell>
          <cell r="G56">
            <v>1541.8068029250769</v>
          </cell>
          <cell r="H56">
            <v>1789.2040028975434</v>
          </cell>
          <cell r="I56">
            <v>2697.4260003216255</v>
          </cell>
          <cell r="J56">
            <v>2452.621838870919</v>
          </cell>
          <cell r="K56">
            <v>1250.8263101309401</v>
          </cell>
          <cell r="L56">
            <v>1272.6790621171076</v>
          </cell>
          <cell r="M56">
            <v>1783.7271572240045</v>
          </cell>
          <cell r="N56">
            <v>2321.9429993871795</v>
          </cell>
          <cell r="O56">
            <v>2678.3968415983995</v>
          </cell>
          <cell r="P56">
            <v>3071.6263597548932</v>
          </cell>
          <cell r="Q56">
            <v>2881.3195410034373</v>
          </cell>
          <cell r="R56">
            <v>2811.49685798377</v>
          </cell>
          <cell r="S56">
            <v>2476.4300978670262</v>
          </cell>
          <cell r="T56">
            <v>2052.865198950974</v>
          </cell>
          <cell r="U56">
            <v>2155.6894178201746</v>
          </cell>
          <cell r="V56">
            <v>2035.7623164233071</v>
          </cell>
          <cell r="W56">
            <v>2249.9028901721549</v>
          </cell>
          <cell r="X56">
            <v>2341.7336758179449</v>
          </cell>
          <cell r="Y56">
            <v>2340.0879057017487</v>
          </cell>
          <cell r="Z56">
            <v>2581.1355027291629</v>
          </cell>
          <cell r="AA56">
            <v>2450.9446658269862</v>
          </cell>
          <cell r="AB56">
            <v>2125.3821194154557</v>
          </cell>
          <cell r="AC56">
            <v>1478.8567859986533</v>
          </cell>
          <cell r="AD56">
            <v>1471.80978072624</v>
          </cell>
          <cell r="AE56">
            <v>1909.1649480891979</v>
          </cell>
          <cell r="AF56">
            <v>3074.7952152455237</v>
          </cell>
          <cell r="AG56">
            <v>2010.1218568361005</v>
          </cell>
          <cell r="AH56">
            <v>2152.2103719820498</v>
          </cell>
          <cell r="AI56">
            <v>2768.8805551615533</v>
          </cell>
          <cell r="AJ56">
            <v>5337.8787559635048</v>
          </cell>
          <cell r="AK56">
            <v>5226.2387411561367</v>
          </cell>
          <cell r="AL56">
            <v>5239.95312759432</v>
          </cell>
          <cell r="AM56">
            <v>5271.2612760989568</v>
          </cell>
          <cell r="AN56">
            <v>4985.883552972361</v>
          </cell>
          <cell r="AO56">
            <v>4608.5912035798974</v>
          </cell>
          <cell r="AP56">
            <v>4509.6375960361838</v>
          </cell>
          <cell r="AQ56">
            <v>4481.760351096189</v>
          </cell>
          <cell r="AR56">
            <v>4621.8312800578688</v>
          </cell>
          <cell r="AS56">
            <v>4700.9782942419988</v>
          </cell>
          <cell r="AT56">
            <v>4828.2391631488581</v>
          </cell>
          <cell r="AU56">
            <v>4790.0249139778334</v>
          </cell>
          <cell r="AV56">
            <v>4782.0649962402858</v>
          </cell>
          <cell r="AW56">
            <v>4748.3908346265653</v>
          </cell>
          <cell r="AX56">
            <v>4733.4823682495089</v>
          </cell>
          <cell r="AY56">
            <v>4698.697177079107</v>
          </cell>
          <cell r="AZ56">
            <v>4599.2987885998937</v>
          </cell>
          <cell r="BA56">
            <v>4526.3104216428001</v>
          </cell>
          <cell r="BB56">
            <v>4422.0600452822764</v>
          </cell>
          <cell r="BC56">
            <v>4405.182362066379</v>
          </cell>
          <cell r="BD56">
            <v>4385.1136986120664</v>
          </cell>
        </row>
        <row r="57">
          <cell r="D57" t="str">
            <v>Manufactured</v>
          </cell>
          <cell r="E57" t="str">
            <v>New</v>
          </cell>
          <cell r="F57">
            <v>9693.11</v>
          </cell>
          <cell r="G57">
            <v>8065.19</v>
          </cell>
          <cell r="H57">
            <v>7680.98</v>
          </cell>
          <cell r="I57">
            <v>8859.3700000000008</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6539.39</v>
          </cell>
          <cell r="Y57">
            <v>6359.29</v>
          </cell>
          <cell r="Z57">
            <v>6381.37</v>
          </cell>
          <cell r="AA57">
            <v>6080.27</v>
          </cell>
          <cell r="AB57">
            <v>4894.01</v>
          </cell>
          <cell r="AC57">
            <v>3674.09</v>
          </cell>
          <cell r="AD57">
            <v>2014.3</v>
          </cell>
          <cell r="AE57">
            <v>1796.25</v>
          </cell>
          <cell r="AF57">
            <v>1477.77</v>
          </cell>
          <cell r="AG57">
            <v>1516.76</v>
          </cell>
          <cell r="AH57">
            <v>2391.3375000000001</v>
          </cell>
          <cell r="AI57">
            <v>2145.0845833333333</v>
          </cell>
          <cell r="AJ57">
            <v>1890.2503472222222</v>
          </cell>
          <cell r="AK57">
            <v>1869.5754050925925</v>
          </cell>
          <cell r="AL57">
            <v>1881.796305941358</v>
          </cell>
          <cell r="AM57">
            <v>1949.1340235982509</v>
          </cell>
          <cell r="AN57">
            <v>2021.1963608646258</v>
          </cell>
          <cell r="AO57">
            <v>1959.5061710087307</v>
          </cell>
          <cell r="AP57">
            <v>1928.5764356212967</v>
          </cell>
          <cell r="AQ57">
            <v>1934.9641170211423</v>
          </cell>
          <cell r="AR57">
            <v>1945.862235675901</v>
          </cell>
          <cell r="AS57">
            <v>1956.539890631658</v>
          </cell>
          <cell r="AT57">
            <v>1957.7742018038925</v>
          </cell>
          <cell r="AU57">
            <v>1947.2038419604366</v>
          </cell>
          <cell r="AV57">
            <v>1945.153453785721</v>
          </cell>
          <cell r="AW57">
            <v>1947.9162901464586</v>
          </cell>
          <cell r="AX57">
            <v>1950.0749856673444</v>
          </cell>
          <cell r="AY57">
            <v>1950.7771106659191</v>
          </cell>
          <cell r="AZ57">
            <v>1949.8166473382953</v>
          </cell>
          <cell r="BA57">
            <v>1948.4903882606959</v>
          </cell>
          <cell r="BB57">
            <v>1948.7048126440727</v>
          </cell>
          <cell r="BC57">
            <v>1949.296705787131</v>
          </cell>
          <cell r="BD57">
            <v>1949.5267750605763</v>
          </cell>
        </row>
        <row r="58">
          <cell r="D58" t="str">
            <v>Single Family</v>
          </cell>
          <cell r="E58" t="str">
            <v>Existing</v>
          </cell>
          <cell r="AK58">
            <v>4203528.2719999999</v>
          </cell>
          <cell r="AL58">
            <v>4193982.9785983553</v>
          </cell>
          <cell r="AM58">
            <v>4184459.3604704877</v>
          </cell>
          <cell r="AN58">
            <v>4174957.36839659</v>
          </cell>
          <cell r="AO58">
            <v>4165476.9532686244</v>
          </cell>
          <cell r="AP58">
            <v>4156018.0660900641</v>
          </cell>
          <cell r="AQ58">
            <v>4146580.6579756448</v>
          </cell>
          <cell r="AR58">
            <v>4137164.6801511091</v>
          </cell>
          <cell r="AS58">
            <v>4127770.0839529554</v>
          </cell>
          <cell r="AT58">
            <v>4118396.8208281873</v>
          </cell>
          <cell r="AU58">
            <v>4109044.8423340586</v>
          </cell>
          <cell r="AV58">
            <v>4099714.1001378288</v>
          </cell>
          <cell r="AW58">
            <v>4090404.5460165106</v>
          </cell>
          <cell r="AX58">
            <v>4081116.1318566194</v>
          </cell>
          <cell r="AY58">
            <v>4071848.8096539262</v>
          </cell>
          <cell r="AZ58">
            <v>4062602.5315132081</v>
          </cell>
          <cell r="BA58">
            <v>4053377.2496480034</v>
          </cell>
          <cell r="BB58">
            <v>4044172.9163803621</v>
          </cell>
          <cell r="BC58">
            <v>4034989.4841406001</v>
          </cell>
          <cell r="BD58">
            <v>4025826.9054670548</v>
          </cell>
        </row>
        <row r="59">
          <cell r="D59" t="str">
            <v>Multifamily - Low Rise</v>
          </cell>
          <cell r="E59" t="str">
            <v>Existing</v>
          </cell>
          <cell r="AK59">
            <v>926243.25609262148</v>
          </cell>
          <cell r="AL59">
            <v>924139.92640956037</v>
          </cell>
          <cell r="AM59">
            <v>922041.3730050053</v>
          </cell>
          <cell r="AN59">
            <v>919947.58503289847</v>
          </cell>
          <cell r="AO59">
            <v>917858.55167181045</v>
          </cell>
          <cell r="AP59">
            <v>915774.26212488639</v>
          </cell>
          <cell r="AQ59">
            <v>913694.70561978838</v>
          </cell>
          <cell r="AR59">
            <v>911619.87140864041</v>
          </cell>
          <cell r="AS59">
            <v>909549.74876797362</v>
          </cell>
          <cell r="AT59">
            <v>907484.32699866977</v>
          </cell>
          <cell r="AU59">
            <v>905423.59542590659</v>
          </cell>
          <cell r="AV59">
            <v>903367.54339910217</v>
          </cell>
          <cell r="AW59">
            <v>901316.16029185988</v>
          </cell>
          <cell r="AX59">
            <v>899269.43550191447</v>
          </cell>
          <cell r="AY59">
            <v>897227.35845107585</v>
          </cell>
          <cell r="AZ59">
            <v>895189.9185851753</v>
          </cell>
          <cell r="BA59">
            <v>893157.10537401051</v>
          </cell>
          <cell r="BB59">
            <v>891128.90831129183</v>
          </cell>
          <cell r="BC59">
            <v>889105.31691458682</v>
          </cell>
          <cell r="BD59">
            <v>887086.32072526717</v>
          </cell>
        </row>
        <row r="60">
          <cell r="D60" t="str">
            <v>Multifamily - High Rise</v>
          </cell>
          <cell r="E60" t="str">
            <v>Existing</v>
          </cell>
          <cell r="AK60">
            <v>211180.07985625503</v>
          </cell>
          <cell r="AL60">
            <v>210700.52836963299</v>
          </cell>
          <cell r="AM60">
            <v>210222.06585706791</v>
          </cell>
          <cell r="AN60">
            <v>209744.68984569819</v>
          </cell>
          <cell r="AO60">
            <v>209268.39786827751</v>
          </cell>
          <cell r="AP60">
            <v>208793.18746316229</v>
          </cell>
          <cell r="AQ60">
            <v>208319.05617429892</v>
          </cell>
          <cell r="AR60">
            <v>207846.00155121088</v>
          </cell>
          <cell r="AS60">
            <v>207374.0211489865</v>
          </cell>
          <cell r="AT60">
            <v>206903.11252826577</v>
          </cell>
          <cell r="AU60">
            <v>206433.27325522827</v>
          </cell>
          <cell r="AV60">
            <v>205964.50090158021</v>
          </cell>
          <cell r="AW60">
            <v>205496.79304454199</v>
          </cell>
          <cell r="AX60">
            <v>205030.14726683579</v>
          </cell>
          <cell r="AY60">
            <v>204564.56115667295</v>
          </cell>
          <cell r="AZ60">
            <v>204100.03230774152</v>
          </cell>
          <cell r="BA60">
            <v>203636.55831919383</v>
          </cell>
          <cell r="BB60">
            <v>203174.13679563423</v>
          </cell>
          <cell r="BC60">
            <v>202712.76534710638</v>
          </cell>
          <cell r="BD60">
            <v>202252.44158908122</v>
          </cell>
        </row>
        <row r="61">
          <cell r="D61" t="str">
            <v>Manufactured</v>
          </cell>
          <cell r="E61" t="str">
            <v>Existing</v>
          </cell>
          <cell r="AK61">
            <v>572006.3278356482</v>
          </cell>
          <cell r="AL61">
            <v>565893.30394507048</v>
          </cell>
          <cell r="AM61">
            <v>559845.60985814757</v>
          </cell>
          <cell r="AN61">
            <v>553862.54739615123</v>
          </cell>
          <cell r="AO61">
            <v>547943.42584177968</v>
          </cell>
          <cell r="AP61">
            <v>542087.56185941794</v>
          </cell>
          <cell r="AQ61">
            <v>536294.27941624937</v>
          </cell>
          <cell r="AR61">
            <v>530562.90970421082</v>
          </cell>
          <cell r="AS61">
            <v>524892.79106278194</v>
          </cell>
          <cell r="AT61">
            <v>519283.26890259917</v>
          </cell>
          <cell r="AU61">
            <v>513733.69562988722</v>
          </cell>
          <cell r="AV61">
            <v>508243.4305716962</v>
          </cell>
          <cell r="AW61">
            <v>502811.8399019395</v>
          </cell>
          <cell r="AX61">
            <v>497438.2965682213</v>
          </cell>
          <cell r="AY61">
            <v>492122.18021944637</v>
          </cell>
          <cell r="AZ61">
            <v>486862.87713420321</v>
          </cell>
          <cell r="BA61">
            <v>481659.78014991269</v>
          </cell>
          <cell r="BB61">
            <v>476512.28859273402</v>
          </cell>
          <cell r="BC61">
            <v>471419.80820821953</v>
          </cell>
          <cell r="BD61">
            <v>466381.75109271082</v>
          </cell>
        </row>
        <row r="63">
          <cell r="G63">
            <v>1986</v>
          </cell>
          <cell r="H63">
            <v>1987</v>
          </cell>
          <cell r="I63">
            <v>1988</v>
          </cell>
          <cell r="J63">
            <v>1989</v>
          </cell>
          <cell r="K63">
            <v>1990</v>
          </cell>
          <cell r="L63">
            <v>1991</v>
          </cell>
          <cell r="M63">
            <v>1992</v>
          </cell>
          <cell r="N63">
            <v>1993</v>
          </cell>
          <cell r="O63">
            <v>1994</v>
          </cell>
          <cell r="P63">
            <v>1995</v>
          </cell>
          <cell r="Q63">
            <v>1996</v>
          </cell>
          <cell r="R63">
            <v>1997</v>
          </cell>
          <cell r="S63">
            <v>1998</v>
          </cell>
          <cell r="T63">
            <v>1999</v>
          </cell>
          <cell r="U63">
            <v>2000</v>
          </cell>
          <cell r="V63">
            <v>2001</v>
          </cell>
          <cell r="W63">
            <v>2002</v>
          </cell>
          <cell r="X63">
            <v>2003</v>
          </cell>
          <cell r="Y63">
            <v>2004</v>
          </cell>
          <cell r="Z63">
            <v>2005</v>
          </cell>
          <cell r="AA63">
            <v>2006</v>
          </cell>
          <cell r="AB63">
            <v>2007</v>
          </cell>
          <cell r="AC63">
            <v>2008</v>
          </cell>
          <cell r="AD63">
            <v>2009</v>
          </cell>
          <cell r="AE63">
            <v>2010</v>
          </cell>
        </row>
        <row r="65">
          <cell r="G65">
            <v>1913.6278001779131</v>
          </cell>
          <cell r="H65">
            <v>1919.2670567662774</v>
          </cell>
          <cell r="I65">
            <v>1924.9063133546417</v>
          </cell>
          <cell r="J65">
            <v>1930.5455699430061</v>
          </cell>
          <cell r="K65">
            <v>1936.1848265313704</v>
          </cell>
          <cell r="L65">
            <v>1941.8240831197347</v>
          </cell>
          <cell r="M65">
            <v>1947.4633397080986</v>
          </cell>
          <cell r="N65">
            <v>1979.8855944438292</v>
          </cell>
          <cell r="O65">
            <v>2012.3078491795598</v>
          </cell>
          <cell r="P65">
            <v>2044.7301039152903</v>
          </cell>
          <cell r="Q65">
            <v>2077.1523586510211</v>
          </cell>
          <cell r="R65">
            <v>2109.5746133867519</v>
          </cell>
          <cell r="S65">
            <v>2141.9968681224827</v>
          </cell>
          <cell r="T65">
            <v>2174.4191228582135</v>
          </cell>
          <cell r="U65">
            <v>2206.8413775939443</v>
          </cell>
          <cell r="V65">
            <v>2239.2636323296751</v>
          </cell>
          <cell r="W65">
            <v>2271.685887065406</v>
          </cell>
          <cell r="X65">
            <v>2304.1081418011368</v>
          </cell>
          <cell r="Y65">
            <v>2336.5303965368676</v>
          </cell>
          <cell r="Z65">
            <v>2368.9526512725984</v>
          </cell>
          <cell r="AA65">
            <v>2206.8413775939434</v>
          </cell>
          <cell r="AB65">
            <v>2185.6308440789344</v>
          </cell>
          <cell r="AC65">
            <v>2164.4203105639253</v>
          </cell>
          <cell r="AD65">
            <v>2143.2097770489163</v>
          </cell>
          <cell r="AE65">
            <v>2121.9992435339072</v>
          </cell>
        </row>
        <row r="66">
          <cell r="G66">
            <v>698.06928427699506</v>
          </cell>
          <cell r="H66">
            <v>708.32070921300988</v>
          </cell>
          <cell r="I66">
            <v>718.57213414902469</v>
          </cell>
          <cell r="J66">
            <v>728.82355908503951</v>
          </cell>
          <cell r="K66">
            <v>739.07498402105432</v>
          </cell>
          <cell r="L66">
            <v>749.32640895706913</v>
          </cell>
          <cell r="M66">
            <v>759.57783389308383</v>
          </cell>
          <cell r="N66">
            <v>768.47360788626315</v>
          </cell>
          <cell r="O66">
            <v>777.36938187944247</v>
          </cell>
          <cell r="P66">
            <v>786.26515587262179</v>
          </cell>
          <cell r="Q66">
            <v>795.16092986580111</v>
          </cell>
          <cell r="R66">
            <v>804.05670385898043</v>
          </cell>
          <cell r="S66">
            <v>812.95247785215975</v>
          </cell>
          <cell r="T66">
            <v>821.84825184533906</v>
          </cell>
          <cell r="U66">
            <v>830.74402583851838</v>
          </cell>
          <cell r="V66">
            <v>839.6397998316977</v>
          </cell>
          <cell r="W66">
            <v>848.53557382487702</v>
          </cell>
          <cell r="X66">
            <v>857.43134781805634</v>
          </cell>
          <cell r="Y66">
            <v>866.32712181123566</v>
          </cell>
          <cell r="Z66">
            <v>875.22289580441497</v>
          </cell>
          <cell r="AA66">
            <v>830.74402583851884</v>
          </cell>
          <cell r="AB66">
            <v>841.39264921368215</v>
          </cell>
          <cell r="AC66">
            <v>852.04127258884546</v>
          </cell>
          <cell r="AD66">
            <v>862.68989596400877</v>
          </cell>
          <cell r="AE66">
            <v>873.33851933917208</v>
          </cell>
        </row>
        <row r="67">
          <cell r="G67">
            <v>1167</v>
          </cell>
          <cell r="H67">
            <v>1167</v>
          </cell>
          <cell r="I67">
            <v>1167</v>
          </cell>
          <cell r="J67">
            <v>1167</v>
          </cell>
          <cell r="K67">
            <v>1167</v>
          </cell>
          <cell r="L67">
            <v>1167</v>
          </cell>
          <cell r="M67">
            <v>1167</v>
          </cell>
          <cell r="N67">
            <v>1167</v>
          </cell>
          <cell r="O67">
            <v>1167</v>
          </cell>
          <cell r="P67">
            <v>1167</v>
          </cell>
          <cell r="Q67">
            <v>1167</v>
          </cell>
          <cell r="R67">
            <v>1167</v>
          </cell>
          <cell r="S67">
            <v>1167</v>
          </cell>
          <cell r="T67">
            <v>1167</v>
          </cell>
          <cell r="U67">
            <v>1167</v>
          </cell>
          <cell r="V67">
            <v>1167</v>
          </cell>
          <cell r="W67">
            <v>1167</v>
          </cell>
          <cell r="X67">
            <v>1167</v>
          </cell>
          <cell r="Y67">
            <v>1167</v>
          </cell>
          <cell r="Z67">
            <v>1167</v>
          </cell>
          <cell r="AA67">
            <v>1167</v>
          </cell>
          <cell r="AB67">
            <v>1167</v>
          </cell>
          <cell r="AC67">
            <v>1167</v>
          </cell>
          <cell r="AD67">
            <v>1167</v>
          </cell>
          <cell r="AE67">
            <v>1167</v>
          </cell>
        </row>
        <row r="68">
          <cell r="G68">
            <v>1029.0487523611168</v>
          </cell>
          <cell r="H68">
            <v>1097.2261598014015</v>
          </cell>
          <cell r="I68">
            <v>1165.4035672416862</v>
          </cell>
          <cell r="J68">
            <v>1233.5809746819709</v>
          </cell>
          <cell r="K68">
            <v>1301.7583821222556</v>
          </cell>
          <cell r="L68">
            <v>1369.9357895625403</v>
          </cell>
          <cell r="M68">
            <v>1438.1131970028248</v>
          </cell>
          <cell r="N68">
            <v>1454.5206034528924</v>
          </cell>
          <cell r="O68">
            <v>1470.9280099029602</v>
          </cell>
          <cell r="P68">
            <v>1487.335416353028</v>
          </cell>
          <cell r="Q68">
            <v>1503.7428228030958</v>
          </cell>
          <cell r="R68">
            <v>1520.1502292531636</v>
          </cell>
          <cell r="S68">
            <v>1536.5576357032314</v>
          </cell>
          <cell r="T68">
            <v>1552.9650421532992</v>
          </cell>
          <cell r="U68">
            <v>1569.372448603367</v>
          </cell>
          <cell r="V68">
            <v>1585.7798550534349</v>
          </cell>
          <cell r="W68">
            <v>1602.1872615035027</v>
          </cell>
          <cell r="X68">
            <v>1618.5946679535705</v>
          </cell>
          <cell r="Y68">
            <v>1635.0020744036383</v>
          </cell>
          <cell r="Z68">
            <v>1651.4094808537061</v>
          </cell>
          <cell r="AA68">
            <v>1569.3724486033664</v>
          </cell>
          <cell r="AB68">
            <v>1563.8258925279456</v>
          </cell>
          <cell r="AC68">
            <v>1558.2793364525248</v>
          </cell>
          <cell r="AD68">
            <v>1552.7327803771041</v>
          </cell>
          <cell r="AE68">
            <v>1547.1862243016833</v>
          </cell>
        </row>
        <row r="75">
          <cell r="G75">
            <v>2064.1078222566443</v>
          </cell>
          <cell r="H75">
            <v>2077.3226475548058</v>
          </cell>
          <cell r="I75">
            <v>2090.5374728529673</v>
          </cell>
          <cell r="J75">
            <v>2103.7522981511288</v>
          </cell>
          <cell r="K75">
            <v>2116.9671234492903</v>
          </cell>
          <cell r="L75">
            <v>2130.1819487474518</v>
          </cell>
          <cell r="M75">
            <v>2143.3967740456146</v>
          </cell>
          <cell r="N75">
            <v>2172.9935438846765</v>
          </cell>
          <cell r="O75">
            <v>2202.5903137237383</v>
          </cell>
          <cell r="P75">
            <v>2232.1870835628001</v>
          </cell>
          <cell r="Q75">
            <v>2261.783853401862</v>
          </cell>
          <cell r="R75">
            <v>2291.3806232409238</v>
          </cell>
          <cell r="S75">
            <v>2320.9773930799856</v>
          </cell>
          <cell r="T75">
            <v>2350.5741629190475</v>
          </cell>
          <cell r="U75">
            <v>2380.1709327581093</v>
          </cell>
          <cell r="V75">
            <v>2409.7677025971711</v>
          </cell>
          <cell r="W75">
            <v>2439.364472436233</v>
          </cell>
          <cell r="X75">
            <v>2468.9612422752948</v>
          </cell>
          <cell r="Y75">
            <v>2498.5580121143566</v>
          </cell>
          <cell r="Z75">
            <v>2528.1547819534185</v>
          </cell>
          <cell r="AA75">
            <v>2380.1709327581084</v>
          </cell>
          <cell r="AB75">
            <v>2386.7545055478154</v>
          </cell>
          <cell r="AC75">
            <v>2393.3380783375223</v>
          </cell>
          <cell r="AD75">
            <v>2399.9216511272293</v>
          </cell>
          <cell r="AE75">
            <v>2406.5052239169363</v>
          </cell>
        </row>
        <row r="76">
          <cell r="G76">
            <v>698.06928427699506</v>
          </cell>
          <cell r="H76">
            <v>708.32070921300988</v>
          </cell>
          <cell r="I76">
            <v>718.57213414902469</v>
          </cell>
          <cell r="J76">
            <v>728.82355908503951</v>
          </cell>
          <cell r="K76">
            <v>739.07498402105432</v>
          </cell>
          <cell r="L76">
            <v>749.32640895706913</v>
          </cell>
          <cell r="M76">
            <v>759.57783389308383</v>
          </cell>
          <cell r="N76">
            <v>768.01287342852402</v>
          </cell>
          <cell r="O76">
            <v>776.4479129639642</v>
          </cell>
          <cell r="P76">
            <v>784.88295249940438</v>
          </cell>
          <cell r="Q76">
            <v>793.31799203484456</v>
          </cell>
          <cell r="R76">
            <v>801.75303157028475</v>
          </cell>
          <cell r="S76">
            <v>810.18807110572493</v>
          </cell>
          <cell r="T76">
            <v>818.62311064116511</v>
          </cell>
          <cell r="U76">
            <v>827.0581501766053</v>
          </cell>
          <cell r="V76">
            <v>835.49318971204548</v>
          </cell>
          <cell r="W76">
            <v>843.92822924748566</v>
          </cell>
          <cell r="X76">
            <v>852.36326878292584</v>
          </cell>
          <cell r="Y76">
            <v>860.79830831836603</v>
          </cell>
          <cell r="Z76">
            <v>869.23334785380621</v>
          </cell>
          <cell r="AA76">
            <v>827.05815017660575</v>
          </cell>
          <cell r="AB76">
            <v>838.1675080095082</v>
          </cell>
          <cell r="AC76">
            <v>849.27686584241064</v>
          </cell>
          <cell r="AD76">
            <v>860.38622367531309</v>
          </cell>
          <cell r="AE76">
            <v>871.49558150821554</v>
          </cell>
        </row>
        <row r="77">
          <cell r="G77">
            <v>1167</v>
          </cell>
          <cell r="H77">
            <v>1167</v>
          </cell>
          <cell r="I77">
            <v>1167</v>
          </cell>
          <cell r="J77">
            <v>1167</v>
          </cell>
          <cell r="K77">
            <v>1167</v>
          </cell>
          <cell r="L77">
            <v>1167</v>
          </cell>
          <cell r="M77">
            <v>1167</v>
          </cell>
          <cell r="N77">
            <v>1167</v>
          </cell>
          <cell r="O77">
            <v>1167</v>
          </cell>
          <cell r="P77">
            <v>1167</v>
          </cell>
          <cell r="Q77">
            <v>1167</v>
          </cell>
          <cell r="R77">
            <v>1167</v>
          </cell>
          <cell r="S77">
            <v>1167</v>
          </cell>
          <cell r="T77">
            <v>1167</v>
          </cell>
          <cell r="U77">
            <v>1167</v>
          </cell>
          <cell r="V77">
            <v>1167</v>
          </cell>
          <cell r="W77">
            <v>1167</v>
          </cell>
          <cell r="X77">
            <v>1167</v>
          </cell>
          <cell r="Y77">
            <v>1167</v>
          </cell>
          <cell r="Z77">
            <v>1167</v>
          </cell>
          <cell r="AA77">
            <v>1167</v>
          </cell>
          <cell r="AB77">
            <v>1167</v>
          </cell>
          <cell r="AC77">
            <v>1167</v>
          </cell>
          <cell r="AD77">
            <v>1167</v>
          </cell>
          <cell r="AE77">
            <v>1167</v>
          </cell>
        </row>
        <row r="78">
          <cell r="G78">
            <v>1168.8738334833329</v>
          </cell>
          <cell r="H78">
            <v>1178.0613546668903</v>
          </cell>
          <cell r="I78">
            <v>1187.2488758504478</v>
          </cell>
          <cell r="J78">
            <v>1196.4363970340053</v>
          </cell>
          <cell r="K78">
            <v>1205.6239182175627</v>
          </cell>
          <cell r="L78">
            <v>1214.8114394011202</v>
          </cell>
          <cell r="M78">
            <v>1223.9989605846772</v>
          </cell>
          <cell r="N78">
            <v>1276.2228998482572</v>
          </cell>
          <cell r="O78">
            <v>1328.4468391118371</v>
          </cell>
          <cell r="P78">
            <v>1380.6707783754171</v>
          </cell>
          <cell r="Q78">
            <v>1432.894717638997</v>
          </cell>
          <cell r="R78">
            <v>1485.118656902577</v>
          </cell>
          <cell r="S78">
            <v>1537.3425961661569</v>
          </cell>
          <cell r="T78">
            <v>1589.5665354297369</v>
          </cell>
          <cell r="U78">
            <v>1641.7904746933168</v>
          </cell>
          <cell r="V78">
            <v>1694.0144139568968</v>
          </cell>
          <cell r="W78">
            <v>1746.2383532204767</v>
          </cell>
          <cell r="X78">
            <v>1798.4622924840567</v>
          </cell>
          <cell r="Y78">
            <v>1850.6862317476366</v>
          </cell>
          <cell r="Z78">
            <v>1902.9101710112166</v>
          </cell>
          <cell r="AA78">
            <v>1641.7904746933164</v>
          </cell>
          <cell r="AB78">
            <v>1579.0383181111101</v>
          </cell>
          <cell r="AC78">
            <v>1516.2861615289039</v>
          </cell>
          <cell r="AD78">
            <v>1453.5340049466977</v>
          </cell>
          <cell r="AE78">
            <v>1390.7818483644915</v>
          </cell>
        </row>
        <row r="85">
          <cell r="G85">
            <v>2155.8815029472858</v>
          </cell>
          <cell r="H85">
            <v>2184.9101777532496</v>
          </cell>
          <cell r="I85">
            <v>2213.9388525592135</v>
          </cell>
          <cell r="J85">
            <v>2242.9675273651774</v>
          </cell>
          <cell r="K85">
            <v>2271.9962021711412</v>
          </cell>
          <cell r="L85">
            <v>2301.0248769771051</v>
          </cell>
          <cell r="M85">
            <v>2330.0535517830704</v>
          </cell>
          <cell r="N85">
            <v>2314.0416857828459</v>
          </cell>
          <cell r="O85">
            <v>2298.0298197826214</v>
          </cell>
          <cell r="P85">
            <v>2282.0179537823969</v>
          </cell>
          <cell r="Q85">
            <v>2266.0060877821725</v>
          </cell>
          <cell r="R85">
            <v>2249.994221781948</v>
          </cell>
          <cell r="S85">
            <v>2233.9823557817235</v>
          </cell>
          <cell r="T85">
            <v>2217.9704897814991</v>
          </cell>
          <cell r="U85">
            <v>2201.9586237812746</v>
          </cell>
          <cell r="V85">
            <v>2185.9467577810501</v>
          </cell>
          <cell r="W85">
            <v>2169.9348917808256</v>
          </cell>
          <cell r="X85">
            <v>2153.9230257806012</v>
          </cell>
          <cell r="Y85">
            <v>2137.9111597803767</v>
          </cell>
          <cell r="Z85">
            <v>2121.8992937801522</v>
          </cell>
          <cell r="AA85">
            <v>2201.9586237812732</v>
          </cell>
          <cell r="AB85">
            <v>2240.9786175580202</v>
          </cell>
          <cell r="AC85">
            <v>2279.9986113347672</v>
          </cell>
          <cell r="AD85">
            <v>2319.0186051115143</v>
          </cell>
          <cell r="AE85">
            <v>2358.0385988882613</v>
          </cell>
        </row>
        <row r="86">
          <cell r="G86">
            <v>698.06928427699506</v>
          </cell>
          <cell r="H86">
            <v>708.32070921300988</v>
          </cell>
          <cell r="I86">
            <v>718.57213414902469</v>
          </cell>
          <cell r="J86">
            <v>728.82355908503951</v>
          </cell>
          <cell r="K86">
            <v>739.07498402105432</v>
          </cell>
          <cell r="L86">
            <v>749.32640895706913</v>
          </cell>
          <cell r="M86">
            <v>759.57783389308383</v>
          </cell>
          <cell r="N86">
            <v>768.01287342852402</v>
          </cell>
          <cell r="O86">
            <v>776.4479129639642</v>
          </cell>
          <cell r="P86">
            <v>784.88295249940438</v>
          </cell>
          <cell r="Q86">
            <v>793.31799203484456</v>
          </cell>
          <cell r="R86">
            <v>801.75303157028475</v>
          </cell>
          <cell r="S86">
            <v>810.18807110572493</v>
          </cell>
          <cell r="T86">
            <v>818.62311064116511</v>
          </cell>
          <cell r="U86">
            <v>827.0581501766053</v>
          </cell>
          <cell r="V86">
            <v>835.49318971204548</v>
          </cell>
          <cell r="W86">
            <v>843.92822924748566</v>
          </cell>
          <cell r="X86">
            <v>852.36326878292584</v>
          </cell>
          <cell r="Y86">
            <v>860.79830831836603</v>
          </cell>
          <cell r="Z86">
            <v>869.23334785380621</v>
          </cell>
          <cell r="AA86">
            <v>827.05815017660575</v>
          </cell>
          <cell r="AB86">
            <v>838.1675080095082</v>
          </cell>
          <cell r="AC86">
            <v>849.27686584241064</v>
          </cell>
          <cell r="AD86">
            <v>860.38622367531309</v>
          </cell>
          <cell r="AE86">
            <v>871.49558150821554</v>
          </cell>
        </row>
        <row r="87">
          <cell r="G87">
            <v>1167</v>
          </cell>
          <cell r="H87">
            <v>1167</v>
          </cell>
          <cell r="I87">
            <v>1167</v>
          </cell>
          <cell r="J87">
            <v>1167</v>
          </cell>
          <cell r="K87">
            <v>1167</v>
          </cell>
          <cell r="L87">
            <v>1167</v>
          </cell>
          <cell r="M87">
            <v>1167</v>
          </cell>
          <cell r="N87">
            <v>1167</v>
          </cell>
          <cell r="O87">
            <v>1167</v>
          </cell>
          <cell r="P87">
            <v>1167</v>
          </cell>
          <cell r="Q87">
            <v>1167</v>
          </cell>
          <cell r="R87">
            <v>1167</v>
          </cell>
          <cell r="S87">
            <v>1167</v>
          </cell>
          <cell r="T87">
            <v>1167</v>
          </cell>
          <cell r="U87">
            <v>1167</v>
          </cell>
          <cell r="V87">
            <v>1167</v>
          </cell>
          <cell r="W87">
            <v>1167</v>
          </cell>
          <cell r="X87">
            <v>1167</v>
          </cell>
          <cell r="Y87">
            <v>1167</v>
          </cell>
          <cell r="Z87">
            <v>1167</v>
          </cell>
          <cell r="AA87">
            <v>1167</v>
          </cell>
          <cell r="AB87">
            <v>1167</v>
          </cell>
          <cell r="AC87">
            <v>1167</v>
          </cell>
          <cell r="AD87">
            <v>1167</v>
          </cell>
          <cell r="AE87">
            <v>1167</v>
          </cell>
        </row>
        <row r="88">
          <cell r="G88">
            <v>1185.5891467799934</v>
          </cell>
          <cell r="H88">
            <v>1211.1874468780647</v>
          </cell>
          <cell r="I88">
            <v>1236.7857469761361</v>
          </cell>
          <cell r="J88">
            <v>1262.3840470742075</v>
          </cell>
          <cell r="K88">
            <v>1287.9823471722789</v>
          </cell>
          <cell r="L88">
            <v>1313.5806472703503</v>
          </cell>
          <cell r="M88">
            <v>1339.1789473684209</v>
          </cell>
          <cell r="N88">
            <v>1363.3137548732943</v>
          </cell>
          <cell r="O88">
            <v>1387.4485623781677</v>
          </cell>
          <cell r="P88">
            <v>1411.5833698830411</v>
          </cell>
          <cell r="Q88">
            <v>1435.7181773879145</v>
          </cell>
          <cell r="R88">
            <v>1459.8529848927878</v>
          </cell>
          <cell r="S88">
            <v>1483.9877923976612</v>
          </cell>
          <cell r="T88">
            <v>1508.1225999025346</v>
          </cell>
          <cell r="U88">
            <v>1532.257407407408</v>
          </cell>
          <cell r="V88">
            <v>1556.3922149122814</v>
          </cell>
          <cell r="W88">
            <v>1580.5270224171547</v>
          </cell>
          <cell r="X88">
            <v>1604.6618299220281</v>
          </cell>
          <cell r="Y88">
            <v>1628.7966374269015</v>
          </cell>
          <cell r="Z88">
            <v>1652.9314449317749</v>
          </cell>
          <cell r="AA88">
            <v>1532.2574074074075</v>
          </cell>
          <cell r="AB88">
            <v>1537.9043981481482</v>
          </cell>
          <cell r="AC88">
            <v>1543.5513888888888</v>
          </cell>
          <cell r="AD88">
            <v>1549.1983796296295</v>
          </cell>
          <cell r="AE88">
            <v>1554.8453703703701</v>
          </cell>
        </row>
        <row r="95">
          <cell r="G95">
            <v>2189.132116156165</v>
          </cell>
          <cell r="H95">
            <v>2153.2906631184565</v>
          </cell>
          <cell r="I95">
            <v>2117.4492100807479</v>
          </cell>
          <cell r="J95">
            <v>2081.6077570430393</v>
          </cell>
          <cell r="K95">
            <v>2045.7663040053308</v>
          </cell>
          <cell r="L95">
            <v>2009.9248509676222</v>
          </cell>
          <cell r="M95">
            <v>1974.083397929913</v>
          </cell>
          <cell r="N95">
            <v>2052.2554545152962</v>
          </cell>
          <cell r="O95">
            <v>2130.4275111006791</v>
          </cell>
          <cell r="P95">
            <v>2208.5995676860621</v>
          </cell>
          <cell r="Q95">
            <v>2286.771624271445</v>
          </cell>
          <cell r="R95">
            <v>2364.943680856828</v>
          </cell>
          <cell r="S95">
            <v>2443.115737442211</v>
          </cell>
          <cell r="T95">
            <v>2521.2877940275939</v>
          </cell>
          <cell r="U95">
            <v>2599.4598506129769</v>
          </cell>
          <cell r="V95">
            <v>2677.6319071983598</v>
          </cell>
          <cell r="W95">
            <v>2755.8039637837428</v>
          </cell>
          <cell r="X95">
            <v>2833.9760203691258</v>
          </cell>
          <cell r="Y95">
            <v>2912.1480769545087</v>
          </cell>
          <cell r="Z95">
            <v>2990.3201335398917</v>
          </cell>
          <cell r="AA95">
            <v>2599.4598506129778</v>
          </cell>
          <cell r="AB95">
            <v>2551.8698894298795</v>
          </cell>
          <cell r="AC95">
            <v>2504.2799282467813</v>
          </cell>
          <cell r="AD95">
            <v>2456.6899670636831</v>
          </cell>
          <cell r="AE95">
            <v>2409.1000058805848</v>
          </cell>
        </row>
        <row r="96">
          <cell r="G96">
            <v>698.06928427699506</v>
          </cell>
          <cell r="H96">
            <v>708.32070921300988</v>
          </cell>
          <cell r="I96">
            <v>718.57213414902469</v>
          </cell>
          <cell r="J96">
            <v>728.82355908503951</v>
          </cell>
          <cell r="K96">
            <v>739.07498402105432</v>
          </cell>
          <cell r="L96">
            <v>749.32640895706913</v>
          </cell>
          <cell r="M96">
            <v>759.57783389308383</v>
          </cell>
          <cell r="N96">
            <v>768.01287342852402</v>
          </cell>
          <cell r="O96">
            <v>776.4479129639642</v>
          </cell>
          <cell r="P96">
            <v>784.88295249940438</v>
          </cell>
          <cell r="Q96">
            <v>793.31799203484456</v>
          </cell>
          <cell r="R96">
            <v>801.75303157028475</v>
          </cell>
          <cell r="S96">
            <v>810.18807110572493</v>
          </cell>
          <cell r="T96">
            <v>818.62311064116511</v>
          </cell>
          <cell r="U96">
            <v>827.0581501766053</v>
          </cell>
          <cell r="V96">
            <v>835.49318971204548</v>
          </cell>
          <cell r="W96">
            <v>843.92822924748566</v>
          </cell>
          <cell r="X96">
            <v>852.36326878292584</v>
          </cell>
          <cell r="Y96">
            <v>860.79830831836603</v>
          </cell>
          <cell r="Z96">
            <v>869.23334785380621</v>
          </cell>
          <cell r="AA96">
            <v>827.05815017660575</v>
          </cell>
          <cell r="AB96">
            <v>838.1675080095082</v>
          </cell>
          <cell r="AC96">
            <v>849.27686584241064</v>
          </cell>
          <cell r="AD96">
            <v>860.38622367531309</v>
          </cell>
          <cell r="AE96">
            <v>871.49558150821554</v>
          </cell>
        </row>
        <row r="97">
          <cell r="G97">
            <v>1167</v>
          </cell>
          <cell r="H97">
            <v>1167</v>
          </cell>
          <cell r="I97">
            <v>1167</v>
          </cell>
          <cell r="J97">
            <v>1167</v>
          </cell>
          <cell r="K97">
            <v>1167</v>
          </cell>
          <cell r="L97">
            <v>1167</v>
          </cell>
          <cell r="M97">
            <v>1167</v>
          </cell>
          <cell r="N97">
            <v>1167</v>
          </cell>
          <cell r="O97">
            <v>1167</v>
          </cell>
          <cell r="P97">
            <v>1167</v>
          </cell>
          <cell r="Q97">
            <v>1167</v>
          </cell>
          <cell r="R97">
            <v>1167</v>
          </cell>
          <cell r="S97">
            <v>1167</v>
          </cell>
          <cell r="T97">
            <v>1167</v>
          </cell>
          <cell r="U97">
            <v>1167</v>
          </cell>
          <cell r="V97">
            <v>1167</v>
          </cell>
          <cell r="W97">
            <v>1167</v>
          </cell>
          <cell r="X97">
            <v>1167</v>
          </cell>
          <cell r="Y97">
            <v>1167</v>
          </cell>
          <cell r="Z97">
            <v>1167</v>
          </cell>
          <cell r="AA97">
            <v>1167</v>
          </cell>
          <cell r="AB97">
            <v>1167</v>
          </cell>
          <cell r="AC97">
            <v>1167</v>
          </cell>
          <cell r="AD97">
            <v>1167</v>
          </cell>
          <cell r="AE97">
            <v>1167</v>
          </cell>
        </row>
        <row r="98">
          <cell r="G98">
            <v>1352.0807344379759</v>
          </cell>
          <cell r="H98">
            <v>1364.8439453649801</v>
          </cell>
          <cell r="I98">
            <v>1377.6071562919842</v>
          </cell>
          <cell r="J98">
            <v>1390.3703672189883</v>
          </cell>
          <cell r="K98">
            <v>1403.1335781459925</v>
          </cell>
          <cell r="L98">
            <v>1415.8967890729966</v>
          </cell>
          <cell r="M98">
            <v>1428.66</v>
          </cell>
          <cell r="N98">
            <v>1488.9047619047619</v>
          </cell>
          <cell r="O98">
            <v>1549.1495238095238</v>
          </cell>
          <cell r="P98">
            <v>1609.3942857142856</v>
          </cell>
          <cell r="Q98">
            <v>1669.6390476190475</v>
          </cell>
          <cell r="R98">
            <v>1729.8838095238093</v>
          </cell>
          <cell r="S98">
            <v>1790.1285714285711</v>
          </cell>
          <cell r="T98">
            <v>1850.373333333333</v>
          </cell>
          <cell r="U98">
            <v>1910.6180952380948</v>
          </cell>
          <cell r="V98">
            <v>1970.8628571428567</v>
          </cell>
          <cell r="W98">
            <v>2031.1076190476185</v>
          </cell>
          <cell r="X98">
            <v>2091.3523809523804</v>
          </cell>
          <cell r="Y98">
            <v>2151.5971428571424</v>
          </cell>
          <cell r="Z98">
            <v>2211.8419047619045</v>
          </cell>
          <cell r="AA98">
            <v>1910.6180952380955</v>
          </cell>
          <cell r="AB98">
            <v>1897.2483333333337</v>
          </cell>
          <cell r="AC98">
            <v>1883.8785714285718</v>
          </cell>
          <cell r="AD98">
            <v>1870.50880952381</v>
          </cell>
          <cell r="AE98">
            <v>1857.1390476190481</v>
          </cell>
        </row>
      </sheetData>
      <sheetData sheetId="5">
        <row r="24">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row>
        <row r="25">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row>
        <row r="26">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row>
        <row r="27">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row>
        <row r="34">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row>
        <row r="35">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row>
        <row r="36">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row>
        <row r="37">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row>
        <row r="44">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row>
        <row r="45">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row>
        <row r="46">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row>
        <row r="47">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row>
        <row r="54">
          <cell r="G54">
            <v>29614.268</v>
          </cell>
          <cell r="H54">
            <v>32248.535</v>
          </cell>
          <cell r="I54">
            <v>34559.441999999995</v>
          </cell>
          <cell r="J54">
            <v>42040.175999999999</v>
          </cell>
          <cell r="K54">
            <v>48415.591999999997</v>
          </cell>
          <cell r="L54">
            <v>44234.157999999996</v>
          </cell>
          <cell r="M54">
            <v>57584.008000000002</v>
          </cell>
          <cell r="N54">
            <v>61360.741000000002</v>
          </cell>
          <cell r="O54">
            <v>63637.876000000004</v>
          </cell>
          <cell r="P54">
            <v>54867.252999999997</v>
          </cell>
          <cell r="Q54">
            <v>57384.413</v>
          </cell>
          <cell r="R54">
            <v>56006.91</v>
          </cell>
          <cell r="S54">
            <v>58939.248</v>
          </cell>
          <cell r="T54">
            <v>56527.233</v>
          </cell>
          <cell r="U54">
            <v>51608.513999999996</v>
          </cell>
          <cell r="V54">
            <v>52738.448000000004</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row>
        <row r="55">
          <cell r="G55">
            <v>18929.763197074921</v>
          </cell>
          <cell r="H55">
            <v>19012.285997102455</v>
          </cell>
          <cell r="I55">
            <v>22080.05399967837</v>
          </cell>
          <cell r="J55">
            <v>28601.778161129085</v>
          </cell>
          <cell r="K55">
            <v>27202.893689869059</v>
          </cell>
          <cell r="L55">
            <v>12390.210937882894</v>
          </cell>
          <cell r="M55">
            <v>12173.152842775997</v>
          </cell>
          <cell r="N55">
            <v>12361.89700061282</v>
          </cell>
          <cell r="O55">
            <v>17122.743158401601</v>
          </cell>
          <cell r="P55">
            <v>18662.733640245107</v>
          </cell>
          <cell r="Q55">
            <v>21954.730458996564</v>
          </cell>
          <cell r="R55">
            <v>20000.57314201623</v>
          </cell>
          <cell r="S55">
            <v>20642.129902132976</v>
          </cell>
          <cell r="T55">
            <v>18328.494801049026</v>
          </cell>
          <cell r="U55">
            <v>14151.270582179823</v>
          </cell>
          <cell r="V55">
            <v>14626.267683576692</v>
          </cell>
          <cell r="W55">
            <v>12028.647109827845</v>
          </cell>
          <cell r="X55">
            <v>13046.576324182057</v>
          </cell>
          <cell r="Y55">
            <v>13957.232094298251</v>
          </cell>
          <cell r="Z55">
            <v>13931.004497270837</v>
          </cell>
          <cell r="AA55">
            <v>15900.995334173014</v>
          </cell>
          <cell r="AB55">
            <v>15570.247880584542</v>
          </cell>
          <cell r="AC55">
            <v>11944.723214001346</v>
          </cell>
          <cell r="AD55">
            <v>4141.9202192737603</v>
          </cell>
          <cell r="AE55">
            <v>4082.3550519108021</v>
          </cell>
        </row>
        <row r="56">
          <cell r="G56">
            <v>1541.8068029250769</v>
          </cell>
          <cell r="H56">
            <v>1789.2040028975434</v>
          </cell>
          <cell r="I56">
            <v>2697.4260003216259</v>
          </cell>
          <cell r="J56">
            <v>2452.6218388709185</v>
          </cell>
          <cell r="K56">
            <v>1250.8263101309403</v>
          </cell>
          <cell r="L56">
            <v>1272.6790621171076</v>
          </cell>
          <cell r="M56">
            <v>1783.7271572240043</v>
          </cell>
          <cell r="N56">
            <v>2321.94299938718</v>
          </cell>
          <cell r="O56">
            <v>2678.3968415983995</v>
          </cell>
          <cell r="P56">
            <v>3071.6263597548932</v>
          </cell>
          <cell r="Q56">
            <v>2881.3195410034377</v>
          </cell>
          <cell r="R56">
            <v>2811.4968579837696</v>
          </cell>
          <cell r="S56">
            <v>2476.4300978670262</v>
          </cell>
          <cell r="T56">
            <v>2052.8651989509744</v>
          </cell>
          <cell r="U56">
            <v>2155.6894178201746</v>
          </cell>
          <cell r="V56">
            <v>2035.7623164233073</v>
          </cell>
          <cell r="W56">
            <v>2249.9028901721549</v>
          </cell>
          <cell r="X56">
            <v>2341.7336758179449</v>
          </cell>
          <cell r="Y56">
            <v>2340.0879057017487</v>
          </cell>
          <cell r="Z56">
            <v>2581.1355027291629</v>
          </cell>
          <cell r="AA56">
            <v>2450.9446658269858</v>
          </cell>
          <cell r="AB56">
            <v>2125.3821194154557</v>
          </cell>
          <cell r="AC56">
            <v>1478.8567859986533</v>
          </cell>
          <cell r="AD56">
            <v>1471.80978072624</v>
          </cell>
          <cell r="AE56">
            <v>1909.1649480891979</v>
          </cell>
        </row>
        <row r="57">
          <cell r="G57">
            <v>8065.1900000000005</v>
          </cell>
          <cell r="H57">
            <v>7680.98</v>
          </cell>
          <cell r="I57">
            <v>8859.369999999999</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6539.3899999999994</v>
          </cell>
          <cell r="Y57">
            <v>6359.29</v>
          </cell>
          <cell r="Z57">
            <v>6381.37</v>
          </cell>
          <cell r="AA57">
            <v>6080.27</v>
          </cell>
          <cell r="AB57">
            <v>4894.01</v>
          </cell>
          <cell r="AC57">
            <v>3674.09</v>
          </cell>
          <cell r="AD57">
            <v>2014.3</v>
          </cell>
          <cell r="AE57">
            <v>1796.25</v>
          </cell>
        </row>
      </sheetData>
      <sheetData sheetId="6">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Low</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row r="214">
          <cell r="G214">
            <v>1986</v>
          </cell>
          <cell r="H214">
            <v>1987</v>
          </cell>
          <cell r="I214">
            <v>1988</v>
          </cell>
          <cell r="J214">
            <v>1989</v>
          </cell>
          <cell r="K214">
            <v>1990</v>
          </cell>
          <cell r="L214">
            <v>1991</v>
          </cell>
          <cell r="M214">
            <v>1992</v>
          </cell>
          <cell r="N214">
            <v>1993</v>
          </cell>
          <cell r="O214">
            <v>1994</v>
          </cell>
          <cell r="P214">
            <v>1995</v>
          </cell>
          <cell r="Q214">
            <v>1996</v>
          </cell>
          <cell r="R214">
            <v>1997</v>
          </cell>
          <cell r="S214">
            <v>1998</v>
          </cell>
          <cell r="T214">
            <v>1999</v>
          </cell>
          <cell r="U214">
            <v>2000</v>
          </cell>
          <cell r="V214">
            <v>2001</v>
          </cell>
          <cell r="W214">
            <v>2002</v>
          </cell>
          <cell r="X214">
            <v>2003</v>
          </cell>
          <cell r="Y214">
            <v>2004</v>
          </cell>
          <cell r="Z214">
            <v>2005</v>
          </cell>
          <cell r="AA214">
            <v>2006</v>
          </cell>
          <cell r="AB214">
            <v>2007</v>
          </cell>
          <cell r="AC214">
            <v>2008</v>
          </cell>
          <cell r="AD214">
            <v>2009</v>
          </cell>
          <cell r="AE214">
            <v>2010</v>
          </cell>
        </row>
        <row r="216">
          <cell r="G216">
            <v>208998.69198523989</v>
          </cell>
          <cell r="H216">
            <v>200145.98024940802</v>
          </cell>
          <cell r="I216">
            <v>204298.48758186327</v>
          </cell>
          <cell r="J216">
            <v>212514.47308934119</v>
          </cell>
          <cell r="K216">
            <v>218248.8879770175</v>
          </cell>
          <cell r="L216">
            <v>230735.79972918943</v>
          </cell>
          <cell r="M216">
            <v>231528.43027437758</v>
          </cell>
          <cell r="N216">
            <v>244878.83743148466</v>
          </cell>
          <cell r="O216">
            <v>242786.25970780815</v>
          </cell>
          <cell r="P216">
            <v>255559.09058324914</v>
          </cell>
          <cell r="Q216">
            <v>268008.32621918456</v>
          </cell>
          <cell r="R216">
            <v>265489.37581064156</v>
          </cell>
          <cell r="S216">
            <v>272482.6174634418</v>
          </cell>
          <cell r="T216">
            <v>284410.89610058442</v>
          </cell>
          <cell r="U216">
            <v>300017.95217937022</v>
          </cell>
          <cell r="V216">
            <v>317942.85702325829</v>
          </cell>
          <cell r="W216">
            <v>335695.10260296741</v>
          </cell>
          <cell r="X216">
            <v>348922.95366756298</v>
          </cell>
          <cell r="Y216">
            <v>353537.99027757213</v>
          </cell>
          <cell r="Z216">
            <v>354596.7797693297</v>
          </cell>
          <cell r="AA216">
            <v>359853.55392939574</v>
          </cell>
          <cell r="AB216">
            <v>355546.86718435638</v>
          </cell>
          <cell r="AC216">
            <v>351120.83370566339</v>
          </cell>
          <cell r="AD216">
            <v>353655.16843746061</v>
          </cell>
          <cell r="AE216">
            <v>360684.15806895884</v>
          </cell>
        </row>
        <row r="217">
          <cell r="G217">
            <v>73536.576809621445</v>
          </cell>
          <cell r="H217">
            <v>90173.965820167112</v>
          </cell>
          <cell r="I217">
            <v>92044.840537701777</v>
          </cell>
          <cell r="J217">
            <v>95746.478689050549</v>
          </cell>
          <cell r="K217">
            <v>98330.06758469365</v>
          </cell>
          <cell r="L217">
            <v>103955.93302619121</v>
          </cell>
          <cell r="M217">
            <v>104313.04556775086</v>
          </cell>
          <cell r="N217">
            <v>110327.95107407245</v>
          </cell>
          <cell r="O217">
            <v>109385.15905848605</v>
          </cell>
          <cell r="P217">
            <v>115139.84278160419</v>
          </cell>
          <cell r="Q217">
            <v>120748.73358881973</v>
          </cell>
          <cell r="R217">
            <v>119613.84320651177</v>
          </cell>
          <cell r="S217">
            <v>122764.58514490072</v>
          </cell>
          <cell r="T217">
            <v>128138.76347603065</v>
          </cell>
          <cell r="U217">
            <v>135170.38179605946</v>
          </cell>
          <cell r="V217">
            <v>143246.28596714657</v>
          </cell>
          <cell r="W217">
            <v>151244.40006437257</v>
          </cell>
          <cell r="X217">
            <v>157204.08902883093</v>
          </cell>
          <cell r="Y217">
            <v>159283.35213974226</v>
          </cell>
          <cell r="Z217">
            <v>162515.65727255808</v>
          </cell>
          <cell r="AA217">
            <v>167612.08530117007</v>
          </cell>
          <cell r="AB217">
            <v>168423.08861424751</v>
          </cell>
          <cell r="AC217">
            <v>169187.35438208625</v>
          </cell>
          <cell r="AD217">
            <v>173048.3572794295</v>
          </cell>
          <cell r="AE217">
            <v>179117.10252840212</v>
          </cell>
        </row>
        <row r="218">
          <cell r="G218">
            <v>104499.34599261994</v>
          </cell>
          <cell r="H218">
            <v>105807.50910078075</v>
          </cell>
          <cell r="I218">
            <v>108002.7390865257</v>
          </cell>
          <cell r="J218">
            <v>112346.13364419344</v>
          </cell>
          <cell r="K218">
            <v>115377.64171974598</v>
          </cell>
          <cell r="L218">
            <v>121978.86862029215</v>
          </cell>
          <cell r="M218">
            <v>122397.89409119615</v>
          </cell>
          <cell r="N218">
            <v>129455.60928994505</v>
          </cell>
          <cell r="O218">
            <v>128349.36455664544</v>
          </cell>
          <cell r="P218">
            <v>135101.74308261863</v>
          </cell>
          <cell r="Q218">
            <v>141683.05244094582</v>
          </cell>
          <cell r="R218">
            <v>140351.40507064035</v>
          </cell>
          <cell r="S218">
            <v>144048.39403289961</v>
          </cell>
          <cell r="T218">
            <v>150354.29859757473</v>
          </cell>
          <cell r="U218">
            <v>158604.99504441186</v>
          </cell>
          <cell r="V218">
            <v>168081.02613950011</v>
          </cell>
          <cell r="W218">
            <v>177465.78062417047</v>
          </cell>
          <cell r="X218">
            <v>184458.70633847601</v>
          </cell>
          <cell r="Y218">
            <v>186898.45320476568</v>
          </cell>
          <cell r="Z218">
            <v>186028.83658052023</v>
          </cell>
          <cell r="AA218">
            <v>187392.62346713556</v>
          </cell>
          <cell r="AB218">
            <v>183688.58010542323</v>
          </cell>
          <cell r="AC218">
            <v>179917.79537687683</v>
          </cell>
          <cell r="AD218">
            <v>179846.95356055681</v>
          </cell>
          <cell r="AE218">
            <v>182057.43147324634</v>
          </cell>
        </row>
        <row r="219">
          <cell r="G219">
            <v>13423.836588687245</v>
          </cell>
          <cell r="H219">
            <v>21791.875763514865</v>
          </cell>
          <cell r="I219">
            <v>22224.659925521173</v>
          </cell>
          <cell r="J219">
            <v>22732.952835002077</v>
          </cell>
          <cell r="K219">
            <v>23080.895311996119</v>
          </cell>
          <cell r="L219">
            <v>24394.967985397427</v>
          </cell>
          <cell r="M219">
            <v>24342.77819338522</v>
          </cell>
          <cell r="N219">
            <v>25847.114822320538</v>
          </cell>
          <cell r="O219">
            <v>25597.201842348808</v>
          </cell>
          <cell r="P219">
            <v>26685.15216798272</v>
          </cell>
          <cell r="Q219">
            <v>27183.979842094126</v>
          </cell>
          <cell r="R219">
            <v>26370.318525564584</v>
          </cell>
          <cell r="S219">
            <v>26408.046610476242</v>
          </cell>
          <cell r="T219">
            <v>27113.984701041256</v>
          </cell>
          <cell r="U219">
            <v>28084.473978898819</v>
          </cell>
          <cell r="V219">
            <v>29362.800335296797</v>
          </cell>
          <cell r="W219">
            <v>30805.387561284086</v>
          </cell>
          <cell r="X219">
            <v>32039.384416567875</v>
          </cell>
          <cell r="Y219">
            <v>32288.612309161115</v>
          </cell>
          <cell r="Z219">
            <v>32756.354184115167</v>
          </cell>
          <cell r="AA219">
            <v>33718.918515821199</v>
          </cell>
          <cell r="AB219">
            <v>33600.302576498187</v>
          </cell>
          <cell r="AC219">
            <v>33338.384168395656</v>
          </cell>
          <cell r="AD219">
            <v>33752.759044080267</v>
          </cell>
          <cell r="AE219">
            <v>34616.681984882525</v>
          </cell>
        </row>
        <row r="220">
          <cell r="G220">
            <v>42956.277083799177</v>
          </cell>
          <cell r="H220">
            <v>40249.231290308788</v>
          </cell>
          <cell r="I220">
            <v>41048.576423532184</v>
          </cell>
          <cell r="J220">
            <v>41987.384954699257</v>
          </cell>
          <cell r="K220">
            <v>42630.028909915964</v>
          </cell>
          <cell r="L220">
            <v>45057.099233644389</v>
          </cell>
          <cell r="M220">
            <v>44960.705557740206</v>
          </cell>
          <cell r="N220">
            <v>47739.190235863898</v>
          </cell>
          <cell r="O220">
            <v>47277.605127611147</v>
          </cell>
          <cell r="P220">
            <v>49287.03124420641</v>
          </cell>
          <cell r="Q220">
            <v>50208.35764342035</v>
          </cell>
          <cell r="R220">
            <v>48705.538754566136</v>
          </cell>
          <cell r="S220">
            <v>48775.221898515229</v>
          </cell>
          <cell r="T220">
            <v>50079.077784632274</v>
          </cell>
          <cell r="U220">
            <v>51871.555303921945</v>
          </cell>
          <cell r="V220">
            <v>54232.602775994215</v>
          </cell>
          <cell r="W220">
            <v>56897.037336162713</v>
          </cell>
          <cell r="X220">
            <v>59176.208958597657</v>
          </cell>
          <cell r="Y220">
            <v>59636.528721881943</v>
          </cell>
          <cell r="Z220">
            <v>59267.380594230824</v>
          </cell>
          <cell r="AA220">
            <v>59661.108667141169</v>
          </cell>
          <cell r="AB220">
            <v>58346.611071043306</v>
          </cell>
          <cell r="AC220">
            <v>56953.433458145395</v>
          </cell>
          <cell r="AD220">
            <v>56761.820168837978</v>
          </cell>
          <cell r="AE220">
            <v>57298.25438694148</v>
          </cell>
        </row>
        <row r="221">
          <cell r="G221">
            <v>10739.069270949794</v>
          </cell>
          <cell r="H221">
            <v>10062.307822577197</v>
          </cell>
          <cell r="I221">
            <v>10262.144105883046</v>
          </cell>
          <cell r="J221">
            <v>10496.846238674814</v>
          </cell>
          <cell r="K221">
            <v>10657.507227478991</v>
          </cell>
          <cell r="L221">
            <v>11264.274808411097</v>
          </cell>
          <cell r="M221">
            <v>11240.176389435052</v>
          </cell>
          <cell r="N221">
            <v>11934.797558965975</v>
          </cell>
          <cell r="O221">
            <v>11819.401281902787</v>
          </cell>
          <cell r="P221">
            <v>12321.757811051602</v>
          </cell>
          <cell r="Q221">
            <v>12552.089410855087</v>
          </cell>
          <cell r="R221">
            <v>12176.384688641534</v>
          </cell>
          <cell r="S221">
            <v>12193.805474628807</v>
          </cell>
          <cell r="T221">
            <v>12519.769446158069</v>
          </cell>
          <cell r="U221">
            <v>12967.888825980486</v>
          </cell>
          <cell r="V221">
            <v>13558.150693998554</v>
          </cell>
          <cell r="W221">
            <v>14224.259334040678</v>
          </cell>
          <cell r="X221">
            <v>14794.052239649414</v>
          </cell>
          <cell r="Y221">
            <v>14909.132180470486</v>
          </cell>
          <cell r="Z221">
            <v>16089.783930114661</v>
          </cell>
          <cell r="AA221">
            <v>17617.092653342384</v>
          </cell>
          <cell r="AB221">
            <v>18419.311769849035</v>
          </cell>
          <cell r="AC221">
            <v>19009.848165719726</v>
          </cell>
          <cell r="AD221">
            <v>19949.851202602753</v>
          </cell>
          <cell r="AE221">
            <v>21177.433659989274</v>
          </cell>
        </row>
        <row r="222">
          <cell r="G222">
            <v>22373.060981145409</v>
          </cell>
          <cell r="H222">
            <v>19427.476132820269</v>
          </cell>
          <cell r="I222">
            <v>19813.303588395116</v>
          </cell>
          <cell r="J222">
            <v>20266.447157796101</v>
          </cell>
          <cell r="K222">
            <v>20576.638177640001</v>
          </cell>
          <cell r="L222">
            <v>21748.135105042526</v>
          </cell>
          <cell r="M222">
            <v>21701.60786022446</v>
          </cell>
          <cell r="N222">
            <v>23042.725268910268</v>
          </cell>
          <cell r="O222">
            <v>22819.927630635757</v>
          </cell>
          <cell r="P222">
            <v>23789.836288996135</v>
          </cell>
          <cell r="Q222">
            <v>24234.541592860558</v>
          </cell>
          <cell r="R222">
            <v>23509.161823876082</v>
          </cell>
          <cell r="S222">
            <v>23542.796444278309</v>
          </cell>
          <cell r="T222">
            <v>24172.140863938701</v>
          </cell>
          <cell r="U222">
            <v>25037.332896388816</v>
          </cell>
          <cell r="V222">
            <v>26176.96195119722</v>
          </cell>
          <cell r="W222">
            <v>27463.02971362921</v>
          </cell>
          <cell r="X222">
            <v>28563.138979768595</v>
          </cell>
          <cell r="Y222">
            <v>28785.325862051341</v>
          </cell>
          <cell r="Z222">
            <v>28924.071606197242</v>
          </cell>
          <cell r="AA222">
            <v>29469.866159102188</v>
          </cell>
          <cell r="AB222">
            <v>29116.933433380244</v>
          </cell>
          <cell r="AC222">
            <v>28678.217716061263</v>
          </cell>
          <cell r="AD222">
            <v>28831.690819149815</v>
          </cell>
          <cell r="AE222">
            <v>29362.860829323748</v>
          </cell>
        </row>
        <row r="223">
          <cell r="G223">
            <v>4115.706901028545</v>
          </cell>
          <cell r="H223">
            <v>4205.010520242442</v>
          </cell>
          <cell r="I223">
            <v>4292.0902136220993</v>
          </cell>
          <cell r="J223">
            <v>4385.1340717390349</v>
          </cell>
          <cell r="K223">
            <v>4578.7455890095252</v>
          </cell>
          <cell r="L223">
            <v>4925.2542379471824</v>
          </cell>
          <cell r="M223">
            <v>5059.9086971479355</v>
          </cell>
          <cell r="N223">
            <v>5491.2305796720329</v>
          </cell>
          <cell r="O223">
            <v>5593.5954805401325</v>
          </cell>
          <cell r="P223">
            <v>5926.3175733184044</v>
          </cell>
          <cell r="Q223">
            <v>6182.9348882424329</v>
          </cell>
          <cell r="R223">
            <v>6169.7723192810736</v>
          </cell>
          <cell r="S223">
            <v>6245.6036993975076</v>
          </cell>
          <cell r="T223">
            <v>6577.8422959626059</v>
          </cell>
          <cell r="U223">
            <v>6928.8339007962168</v>
          </cell>
          <cell r="V223">
            <v>7490.3140941843267</v>
          </cell>
          <cell r="W223">
            <v>8257.6043067687824</v>
          </cell>
          <cell r="X223">
            <v>8802.0048065065639</v>
          </cell>
          <cell r="Y223">
            <v>9009.5800347258555</v>
          </cell>
          <cell r="Z223">
            <v>9145.9892087019052</v>
          </cell>
          <cell r="AA223">
            <v>9211.6710302419669</v>
          </cell>
          <cell r="AB223">
            <v>9178.9855009367984</v>
          </cell>
          <cell r="AC223">
            <v>9148.5358510380192</v>
          </cell>
          <cell r="AD223">
            <v>9307.2672479613648</v>
          </cell>
          <cell r="AE223">
            <v>9585.7986641014031</v>
          </cell>
        </row>
        <row r="224">
          <cell r="G224">
            <v>7052.2389172900575</v>
          </cell>
          <cell r="H224">
            <v>7205.2601294462738</v>
          </cell>
          <cell r="I224">
            <v>7354.4706581173587</v>
          </cell>
          <cell r="J224">
            <v>7513.9007470440247</v>
          </cell>
          <cell r="K224">
            <v>7845.6529125321231</v>
          </cell>
          <cell r="L224">
            <v>8439.3933896795734</v>
          </cell>
          <cell r="M224">
            <v>8670.1229922479361</v>
          </cell>
          <cell r="N224">
            <v>9409.1904328995261</v>
          </cell>
          <cell r="O224">
            <v>9584.5920722840365</v>
          </cell>
          <cell r="P224">
            <v>10154.709368719003</v>
          </cell>
          <cell r="Q224">
            <v>10594.421587950512</v>
          </cell>
          <cell r="R224">
            <v>10571.867605533151</v>
          </cell>
          <cell r="S224">
            <v>10701.80421736411</v>
          </cell>
          <cell r="T224">
            <v>11271.093045957972</v>
          </cell>
          <cell r="U224">
            <v>11872.515040957445</v>
          </cell>
          <cell r="V224">
            <v>12834.607961157768</v>
          </cell>
          <cell r="W224">
            <v>14047.589314524124</v>
          </cell>
          <cell r="X224">
            <v>15152.652396838437</v>
          </cell>
          <cell r="Y224">
            <v>15479.510456527292</v>
          </cell>
          <cell r="Z224">
            <v>15798.174448709171</v>
          </cell>
          <cell r="AA224">
            <v>16024.318633545427</v>
          </cell>
          <cell r="AB224">
            <v>15915.266706434264</v>
          </cell>
          <cell r="AC224">
            <v>15890.102655033168</v>
          </cell>
          <cell r="AD224">
            <v>16206.894670169306</v>
          </cell>
          <cell r="AE224">
            <v>16751.236087215875</v>
          </cell>
        </row>
        <row r="225">
          <cell r="G225">
            <v>50887.549088008323</v>
          </cell>
          <cell r="H225">
            <v>52096.128378848516</v>
          </cell>
          <cell r="I225">
            <v>53891.473390088919</v>
          </cell>
          <cell r="J225">
            <v>55301.704088136066</v>
          </cell>
          <cell r="K225">
            <v>56320.720929326286</v>
          </cell>
          <cell r="L225">
            <v>59598.948196798665</v>
          </cell>
          <cell r="M225">
            <v>59875.038133999398</v>
          </cell>
          <cell r="N225">
            <v>63090.538108352572</v>
          </cell>
          <cell r="O225">
            <v>62290.990920621967</v>
          </cell>
          <cell r="P225">
            <v>65911.63038498332</v>
          </cell>
          <cell r="Q225">
            <v>68983.639135362406</v>
          </cell>
          <cell r="R225">
            <v>69732.96582170199</v>
          </cell>
          <cell r="S225">
            <v>71331.440918664593</v>
          </cell>
          <cell r="T225">
            <v>74031.11753504441</v>
          </cell>
          <cell r="U225">
            <v>76942.356081206293</v>
          </cell>
          <cell r="V225">
            <v>81143.432123224557</v>
          </cell>
          <cell r="W225">
            <v>85690.254182846576</v>
          </cell>
          <cell r="X225">
            <v>88772.478710730531</v>
          </cell>
          <cell r="Y225">
            <v>89611.133454044131</v>
          </cell>
          <cell r="Z225">
            <v>90910.782716700836</v>
          </cell>
          <cell r="AA225">
            <v>92712.944275381815</v>
          </cell>
          <cell r="AB225">
            <v>92106.864078517261</v>
          </cell>
          <cell r="AC225">
            <v>91226.675126907721</v>
          </cell>
          <cell r="AD225">
            <v>92126.824590314762</v>
          </cell>
          <cell r="AE225">
            <v>94226.839366206506</v>
          </cell>
        </row>
        <row r="226">
          <cell r="G226">
            <v>19812.879259651741</v>
          </cell>
          <cell r="H226">
            <v>18032.884427272984</v>
          </cell>
          <cell r="I226">
            <v>18390.850686182566</v>
          </cell>
          <cell r="J226">
            <v>18811.272058336421</v>
          </cell>
          <cell r="K226">
            <v>19099.063705396456</v>
          </cell>
          <cell r="L226">
            <v>20186.310587606091</v>
          </cell>
          <cell r="M226">
            <v>20143.040724556799</v>
          </cell>
          <cell r="N226">
            <v>21387.69116528075</v>
          </cell>
          <cell r="O226">
            <v>21180.748251774428</v>
          </cell>
          <cell r="P226">
            <v>22080.758751653964</v>
          </cell>
          <cell r="Q226">
            <v>22493.41427857352</v>
          </cell>
          <cell r="R226">
            <v>21820.012288958882</v>
          </cell>
          <cell r="S226">
            <v>21851.072681430713</v>
          </cell>
          <cell r="T226">
            <v>22435.037007354465</v>
          </cell>
          <cell r="U226">
            <v>23237.856100070774</v>
          </cell>
          <cell r="V226">
            <v>24295.423566588957</v>
          </cell>
          <cell r="W226">
            <v>25676.409631101869</v>
          </cell>
          <cell r="X226">
            <v>26947.489232296917</v>
          </cell>
          <cell r="Y226">
            <v>27352.311253779546</v>
          </cell>
          <cell r="Z226">
            <v>27335.965576247774</v>
          </cell>
          <cell r="AA226">
            <v>27602.57300118457</v>
          </cell>
          <cell r="AB226">
            <v>27114.80587866436</v>
          </cell>
          <cell r="AC226">
            <v>26610.841990217854</v>
          </cell>
          <cell r="AD226">
            <v>26693.236756604154</v>
          </cell>
          <cell r="AE226">
            <v>27154.544217813003</v>
          </cell>
        </row>
        <row r="227">
          <cell r="G227">
            <v>7419.0906995658279</v>
          </cell>
          <cell r="H227">
            <v>10929.866269561855</v>
          </cell>
          <cell r="I227">
            <v>11146.832299299163</v>
          </cell>
          <cell r="J227">
            <v>11401.652840795985</v>
          </cell>
          <cell r="K227">
            <v>11576.085512870666</v>
          </cell>
          <cell r="L227">
            <v>12235.073988756241</v>
          </cell>
          <cell r="M227">
            <v>12208.847800786238</v>
          </cell>
          <cell r="N227">
            <v>12963.239752020037</v>
          </cell>
          <cell r="O227">
            <v>12837.810102693569</v>
          </cell>
          <cell r="P227">
            <v>13383.313205347922</v>
          </cell>
          <cell r="Q227">
            <v>13633.426809902779</v>
          </cell>
          <cell r="R227">
            <v>13225.27282201311</v>
          </cell>
          <cell r="S227">
            <v>13244.098758449756</v>
          </cell>
          <cell r="T227">
            <v>13598.043908726899</v>
          </cell>
          <cell r="U227">
            <v>14084.638571795298</v>
          </cell>
          <cell r="V227">
            <v>14725.638131610645</v>
          </cell>
          <cell r="W227">
            <v>15562.664125213003</v>
          </cell>
          <cell r="X227">
            <v>16333.074988492226</v>
          </cell>
          <cell r="Y227">
            <v>16578.44064674971</v>
          </cell>
          <cell r="Z227">
            <v>16857.311575218704</v>
          </cell>
          <cell r="AA227">
            <v>17266.656645919924</v>
          </cell>
          <cell r="AB227">
            <v>17209.046241024487</v>
          </cell>
          <cell r="AC227">
            <v>17136.3703707032</v>
          </cell>
          <cell r="AD227">
            <v>17456.408368183093</v>
          </cell>
          <cell r="AE227">
            <v>18058.866872371669</v>
          </cell>
        </row>
        <row r="228">
          <cell r="G228">
            <v>83364.422267462985</v>
          </cell>
          <cell r="H228">
            <v>83832.227579195271</v>
          </cell>
          <cell r="I228">
            <v>84473.651357137482</v>
          </cell>
          <cell r="J228">
            <v>85669.000717749455</v>
          </cell>
          <cell r="K228">
            <v>86953.915160136385</v>
          </cell>
          <cell r="L228">
            <v>91285.461447874812</v>
          </cell>
          <cell r="M228">
            <v>90938.245242666802</v>
          </cell>
          <cell r="N228">
            <v>95719.927133708654</v>
          </cell>
          <cell r="O228">
            <v>93952.396537730761</v>
          </cell>
          <cell r="P228">
            <v>96705.968870619268</v>
          </cell>
          <cell r="Q228">
            <v>98084.385907262404</v>
          </cell>
          <cell r="R228">
            <v>94854.133820205563</v>
          </cell>
          <cell r="S228">
            <v>94531.289301758676</v>
          </cell>
          <cell r="T228">
            <v>96314.095346684699</v>
          </cell>
          <cell r="U228">
            <v>98468.71184276056</v>
          </cell>
          <cell r="V228">
            <v>101998.44637128555</v>
          </cell>
          <cell r="W228">
            <v>108335.20040286546</v>
          </cell>
          <cell r="X228">
            <v>114395.71234984108</v>
          </cell>
          <cell r="Y228">
            <v>116727.38959742447</v>
          </cell>
          <cell r="Z228">
            <v>141998.01843454241</v>
          </cell>
          <cell r="AA228">
            <v>171946.05794425026</v>
          </cell>
          <cell r="AB228">
            <v>192464.78312542022</v>
          </cell>
          <cell r="AC228">
            <v>208908.64373695463</v>
          </cell>
          <cell r="AD228">
            <v>228706.45614921703</v>
          </cell>
          <cell r="AE228">
            <v>252084.95499626573</v>
          </cell>
        </row>
        <row r="229">
          <cell r="G229">
            <v>12778.134917081974</v>
          </cell>
          <cell r="H229">
            <v>12894.186073617273</v>
          </cell>
          <cell r="I229">
            <v>13178.009408971293</v>
          </cell>
          <cell r="J229">
            <v>13341.082749817862</v>
          </cell>
          <cell r="K229">
            <v>13581.568601140933</v>
          </cell>
          <cell r="L229">
            <v>14287.410756019724</v>
          </cell>
          <cell r="M229">
            <v>14217.523844548945</v>
          </cell>
          <cell r="N229">
            <v>14955.493690163396</v>
          </cell>
          <cell r="O229">
            <v>14749.068526871995</v>
          </cell>
          <cell r="P229">
            <v>15217.615920965041</v>
          </cell>
          <cell r="Q229">
            <v>15615.500853886677</v>
          </cell>
          <cell r="R229">
            <v>15768.602167633129</v>
          </cell>
          <cell r="S229">
            <v>16113.909210513591</v>
          </cell>
          <cell r="T229">
            <v>16679.827859739111</v>
          </cell>
          <cell r="U229">
            <v>17277.728711114269</v>
          </cell>
          <cell r="V229">
            <v>17914.590049087761</v>
          </cell>
          <cell r="W229">
            <v>18631.873619577422</v>
          </cell>
          <cell r="X229">
            <v>19246.310352174143</v>
          </cell>
          <cell r="Y229">
            <v>19226.799168199374</v>
          </cell>
          <cell r="Z229">
            <v>19109.077435323827</v>
          </cell>
          <cell r="AA229">
            <v>19277.963444280296</v>
          </cell>
          <cell r="AB229">
            <v>18940.524142835653</v>
          </cell>
          <cell r="AC229">
            <v>18579.144573461443</v>
          </cell>
          <cell r="AD229">
            <v>18559.369474301344</v>
          </cell>
          <cell r="AE229">
            <v>18786.218095097855</v>
          </cell>
        </row>
        <row r="230">
          <cell r="G230">
            <v>19927.728810231933</v>
          </cell>
          <cell r="H230">
            <v>20387.498878375507</v>
          </cell>
          <cell r="I230">
            <v>21039.067675030969</v>
          </cell>
          <cell r="J230">
            <v>21751.96518935723</v>
          </cell>
          <cell r="K230">
            <v>22543.066584433152</v>
          </cell>
          <cell r="L230">
            <v>23942.959888780144</v>
          </cell>
          <cell r="M230">
            <v>24443.241717863308</v>
          </cell>
          <cell r="N230">
            <v>25857.012921133639</v>
          </cell>
          <cell r="O230">
            <v>26019.551101581019</v>
          </cell>
          <cell r="P230">
            <v>27043.216886545717</v>
          </cell>
          <cell r="Q230">
            <v>27714.128414291805</v>
          </cell>
          <cell r="R230">
            <v>27458.778506721221</v>
          </cell>
          <cell r="S230">
            <v>28235.725930746761</v>
          </cell>
          <cell r="T230">
            <v>30700.328022192367</v>
          </cell>
          <cell r="U230">
            <v>33048.146988518049</v>
          </cell>
          <cell r="V230">
            <v>35494.528422093819</v>
          </cell>
          <cell r="W230">
            <v>37620.955907392017</v>
          </cell>
          <cell r="X230">
            <v>39513.733368011992</v>
          </cell>
          <cell r="Y230">
            <v>40010.808440145935</v>
          </cell>
          <cell r="Z230">
            <v>48908.818659119788</v>
          </cell>
          <cell r="AA230">
            <v>52282.519633483942</v>
          </cell>
          <cell r="AB230">
            <v>55374.912449867224</v>
          </cell>
          <cell r="AC230">
            <v>58076.99156480789</v>
          </cell>
          <cell r="AD230">
            <v>62210.734014487818</v>
          </cell>
          <cell r="AE230">
            <v>67374.994373915324</v>
          </cell>
        </row>
        <row r="231">
          <cell r="G231">
            <v>45108.374295171176</v>
          </cell>
          <cell r="H231">
            <v>46149.56065856183</v>
          </cell>
          <cell r="I231">
            <v>47625.090696060222</v>
          </cell>
          <cell r="J231">
            <v>49239.504556032982</v>
          </cell>
          <cell r="K231">
            <v>51031.017404918923</v>
          </cell>
          <cell r="L231">
            <v>54200.373325811925</v>
          </cell>
          <cell r="M231">
            <v>55333.543476117171</v>
          </cell>
          <cell r="N231">
            <v>58534.252384181593</v>
          </cell>
          <cell r="O231">
            <v>58902.884869384878</v>
          </cell>
          <cell r="P231">
            <v>61220.727174027903</v>
          </cell>
          <cell r="Q231">
            <v>62739.911562789377</v>
          </cell>
          <cell r="R231">
            <v>62162.601935177241</v>
          </cell>
          <cell r="S231">
            <v>63922.405058420525</v>
          </cell>
          <cell r="T231">
            <v>69503.539738679581</v>
          </cell>
          <cell r="U231">
            <v>74820.119795511695</v>
          </cell>
          <cell r="V231">
            <v>80359.598457471366</v>
          </cell>
          <cell r="W231">
            <v>86541.70128799032</v>
          </cell>
          <cell r="X231">
            <v>92483.477913026232</v>
          </cell>
          <cell r="Y231">
            <v>94848.756057148668</v>
          </cell>
          <cell r="Z231">
            <v>104876.15733776866</v>
          </cell>
          <cell r="AA231">
            <v>108880.94517899094</v>
          </cell>
          <cell r="AB231">
            <v>111269.29774283603</v>
          </cell>
          <cell r="AC231">
            <v>113174.32196937493</v>
          </cell>
          <cell r="AD231">
            <v>117725.13831993856</v>
          </cell>
          <cell r="AE231">
            <v>124056.03016699647</v>
          </cell>
        </row>
        <row r="232">
          <cell r="G232">
            <v>14732.614363471273</v>
          </cell>
          <cell r="H232">
            <v>15190.025849992297</v>
          </cell>
          <cell r="I232">
            <v>15978.652657210951</v>
          </cell>
          <cell r="J232">
            <v>16358.081684185232</v>
          </cell>
          <cell r="K232">
            <v>16802.815184019466</v>
          </cell>
          <cell r="L232">
            <v>17995.075095351578</v>
          </cell>
          <cell r="M232">
            <v>18068.872042573646</v>
          </cell>
          <cell r="N232">
            <v>19587.401185481136</v>
          </cell>
          <cell r="O232">
            <v>19396.744558816688</v>
          </cell>
          <cell r="P232">
            <v>20469.625724466405</v>
          </cell>
          <cell r="Q232">
            <v>22021.466826109994</v>
          </cell>
          <cell r="R232">
            <v>22443.493824552352</v>
          </cell>
          <cell r="S232">
            <v>23154.520006260926</v>
          </cell>
          <cell r="T232">
            <v>24297.299686122278</v>
          </cell>
          <cell r="U232">
            <v>25604.628317990238</v>
          </cell>
          <cell r="V232">
            <v>27252.115344501475</v>
          </cell>
          <cell r="W232">
            <v>29326.592850202847</v>
          </cell>
          <cell r="X232">
            <v>31071.045803116915</v>
          </cell>
          <cell r="Y232">
            <v>31809.338088577882</v>
          </cell>
          <cell r="Z232">
            <v>32253.678455315665</v>
          </cell>
          <cell r="AA232">
            <v>33031.407872308417</v>
          </cell>
          <cell r="AB232">
            <v>33044.701825989607</v>
          </cell>
          <cell r="AC232">
            <v>33079.38765057132</v>
          </cell>
          <cell r="AD232">
            <v>33840.932034592515</v>
          </cell>
          <cell r="AE232">
            <v>35028.551814055783</v>
          </cell>
        </row>
        <row r="233">
          <cell r="G233">
            <v>30607.73667734694</v>
          </cell>
          <cell r="H233">
            <v>31558.031715771514</v>
          </cell>
          <cell r="I233">
            <v>33196.443002222775</v>
          </cell>
          <cell r="J233">
            <v>33984.725615128584</v>
          </cell>
          <cell r="K233">
            <v>34908.681507727801</v>
          </cell>
          <cell r="L233">
            <v>37385.660577205868</v>
          </cell>
          <cell r="M233">
            <v>37538.977393382476</v>
          </cell>
          <cell r="N233">
            <v>40693.796965544178</v>
          </cell>
          <cell r="O233">
            <v>40297.698372262203</v>
          </cell>
          <cell r="P233">
            <v>42526.662179644067</v>
          </cell>
          <cell r="Q233">
            <v>45750.688997447731</v>
          </cell>
          <cell r="R233">
            <v>46627.471007780034</v>
          </cell>
          <cell r="S233">
            <v>48104.663147852298</v>
          </cell>
          <cell r="T233">
            <v>50478.844583575272</v>
          </cell>
          <cell r="U233">
            <v>53194.884624247505</v>
          </cell>
          <cell r="V233">
            <v>56617.620592401901</v>
          </cell>
          <cell r="W233">
            <v>59923.157134890702</v>
          </cell>
          <cell r="X233">
            <v>63973.486449511773</v>
          </cell>
          <cell r="Y233">
            <v>66181.538107032015</v>
          </cell>
          <cell r="Z233">
            <v>66453.563269918333</v>
          </cell>
          <cell r="AA233">
            <v>66959.267579956038</v>
          </cell>
          <cell r="AB233">
            <v>66094.364426773463</v>
          </cell>
          <cell r="AC233">
            <v>65334.982685483985</v>
          </cell>
          <cell r="AD233">
            <v>65811.632936669848</v>
          </cell>
          <cell r="AE233">
            <v>67051.855449590992</v>
          </cell>
        </row>
        <row r="236">
          <cell r="G236">
            <v>365235.87759901345</v>
          </cell>
          <cell r="H236">
            <v>354859.62782446295</v>
          </cell>
          <cell r="I236">
            <v>359099.12116031331</v>
          </cell>
          <cell r="J236">
            <v>363684.89253116085</v>
          </cell>
          <cell r="K236">
            <v>371183.65691280959</v>
          </cell>
          <cell r="L236">
            <v>393810.14448577375</v>
          </cell>
          <cell r="M236">
            <v>392919.76472724194</v>
          </cell>
          <cell r="N236">
            <v>416337.28299488511</v>
          </cell>
          <cell r="O236">
            <v>415847.40765335562</v>
          </cell>
          <cell r="P236">
            <v>440930.75205977412</v>
          </cell>
          <cell r="Q236">
            <v>462610.57949277834</v>
          </cell>
          <cell r="R236">
            <v>464545.80548638868</v>
          </cell>
          <cell r="S236">
            <v>474100.778496566</v>
          </cell>
          <cell r="T236">
            <v>490120.37038982578</v>
          </cell>
          <cell r="U236">
            <v>507824.3128671766</v>
          </cell>
          <cell r="V236">
            <v>523265.66056981642</v>
          </cell>
          <cell r="W236">
            <v>547621.81359517598</v>
          </cell>
          <cell r="X236">
            <v>577195.13074333861</v>
          </cell>
          <cell r="Y236">
            <v>597901.31757310289</v>
          </cell>
          <cell r="Z236">
            <v>606724.96847552957</v>
          </cell>
          <cell r="AA236">
            <v>621130.50828699535</v>
          </cell>
          <cell r="AB236">
            <v>615303.10013566166</v>
          </cell>
          <cell r="AC236">
            <v>604685.27239587845</v>
          </cell>
          <cell r="AD236">
            <v>611946.42316720472</v>
          </cell>
          <cell r="AE236">
            <v>621775.7724142184</v>
          </cell>
        </row>
        <row r="237">
          <cell r="G237">
            <v>128508.91989594916</v>
          </cell>
          <cell r="H237">
            <v>159878.80401357694</v>
          </cell>
          <cell r="I237">
            <v>161788.86949021256</v>
          </cell>
          <cell r="J237">
            <v>163854.9474116308</v>
          </cell>
          <cell r="K237">
            <v>167233.44805501943</v>
          </cell>
          <cell r="L237">
            <v>177427.60791020317</v>
          </cell>
          <cell r="M237">
            <v>177026.45534239855</v>
          </cell>
          <cell r="N237">
            <v>187577.00694092782</v>
          </cell>
          <cell r="O237">
            <v>187356.29802512456</v>
          </cell>
          <cell r="P237">
            <v>198657.37256252611</v>
          </cell>
          <cell r="Q237">
            <v>208425.02323177626</v>
          </cell>
          <cell r="R237">
            <v>209296.92184490184</v>
          </cell>
          <cell r="S237">
            <v>213601.82873615521</v>
          </cell>
          <cell r="T237">
            <v>220819.31134577713</v>
          </cell>
          <cell r="U237">
            <v>228795.66291599342</v>
          </cell>
          <cell r="V237">
            <v>235752.62282205813</v>
          </cell>
          <cell r="W237">
            <v>246726.06784295075</v>
          </cell>
          <cell r="X237">
            <v>260050.0590936582</v>
          </cell>
          <cell r="Y237">
            <v>269379.04477264325</v>
          </cell>
          <cell r="Z237">
            <v>274246.47257606586</v>
          </cell>
          <cell r="AA237">
            <v>283323.60322947107</v>
          </cell>
          <cell r="AB237">
            <v>282176.62280447973</v>
          </cell>
          <cell r="AC237">
            <v>278788.25314832455</v>
          </cell>
          <cell r="AD237">
            <v>283474.80692722125</v>
          </cell>
          <cell r="AE237">
            <v>289306.68472038873</v>
          </cell>
        </row>
        <row r="238">
          <cell r="G238">
            <v>182617.93879950672</v>
          </cell>
          <cell r="H238">
            <v>187597.13911690007</v>
          </cell>
          <cell r="I238">
            <v>189838.35439964873</v>
          </cell>
          <cell r="J238">
            <v>192262.63014803207</v>
          </cell>
          <cell r="K238">
            <v>196226.86455117722</v>
          </cell>
          <cell r="L238">
            <v>208188.39526396897</v>
          </cell>
          <cell r="M238">
            <v>207717.6945070184</v>
          </cell>
          <cell r="N238">
            <v>220097.40492705166</v>
          </cell>
          <cell r="O238">
            <v>219838.43150379052</v>
          </cell>
          <cell r="P238">
            <v>233098.78371397682</v>
          </cell>
          <cell r="Q238">
            <v>244559.86095151352</v>
          </cell>
          <cell r="R238">
            <v>245582.9214280509</v>
          </cell>
          <cell r="S238">
            <v>250634.17398117352</v>
          </cell>
          <cell r="T238">
            <v>259102.95818021009</v>
          </cell>
          <cell r="U238">
            <v>268462.17714857374</v>
          </cell>
          <cell r="V238">
            <v>276625.27158364275</v>
          </cell>
          <cell r="W238">
            <v>289501.19284710946</v>
          </cell>
          <cell r="X238">
            <v>305135.17669927207</v>
          </cell>
          <cell r="Y238">
            <v>316081.53719425993</v>
          </cell>
          <cell r="Z238">
            <v>318864.90587520832</v>
          </cell>
          <cell r="AA238">
            <v>321024.71413024032</v>
          </cell>
          <cell r="AB238">
            <v>314825.8482508192</v>
          </cell>
          <cell r="AC238">
            <v>306269.79725356057</v>
          </cell>
          <cell r="AD238">
            <v>307123.92753089877</v>
          </cell>
          <cell r="AE238">
            <v>309360.53101240424</v>
          </cell>
        </row>
        <row r="239">
          <cell r="G239">
            <v>22826.038376498713</v>
          </cell>
          <cell r="H239">
            <v>37085.098831852469</v>
          </cell>
          <cell r="I239">
            <v>37893.103890682374</v>
          </cell>
          <cell r="J239">
            <v>38462.381555532207</v>
          </cell>
          <cell r="K239">
            <v>38969.129623895285</v>
          </cell>
          <cell r="L239">
            <v>41122.671401230393</v>
          </cell>
          <cell r="M239">
            <v>41185.78757641455</v>
          </cell>
          <cell r="N239">
            <v>44212.728429698531</v>
          </cell>
          <cell r="O239">
            <v>44951.843483761288</v>
          </cell>
          <cell r="P239">
            <v>48023.926933948365</v>
          </cell>
          <cell r="Q239">
            <v>50150.466781839837</v>
          </cell>
          <cell r="R239">
            <v>50124.859380140115</v>
          </cell>
          <cell r="S239">
            <v>50689.163852827936</v>
          </cell>
          <cell r="T239">
            <v>51823.573400304151</v>
          </cell>
          <cell r="U239">
            <v>52861.045289321017</v>
          </cell>
          <cell r="V239">
            <v>54320.35492645581</v>
          </cell>
          <cell r="W239">
            <v>56926.871894878575</v>
          </cell>
          <cell r="X239">
            <v>59891.068626553875</v>
          </cell>
          <cell r="Y239">
            <v>62046.543913457623</v>
          </cell>
          <cell r="Z239">
            <v>63939.99342109407</v>
          </cell>
          <cell r="AA239">
            <v>65822.79068051881</v>
          </cell>
          <cell r="AB239">
            <v>65849.37613974858</v>
          </cell>
          <cell r="AC239">
            <v>65246.726750042319</v>
          </cell>
          <cell r="AD239">
            <v>66564.13506297869</v>
          </cell>
          <cell r="AE239">
            <v>68260.473116669134</v>
          </cell>
        </row>
        <row r="240">
          <cell r="G240">
            <v>73043.322804795869</v>
          </cell>
          <cell r="H240">
            <v>68495.559377511716</v>
          </cell>
          <cell r="I240">
            <v>69987.931252677838</v>
          </cell>
          <cell r="J240">
            <v>71039.377610467272</v>
          </cell>
          <cell r="K240">
            <v>71975.332845840443</v>
          </cell>
          <cell r="L240">
            <v>75952.888611573333</v>
          </cell>
          <cell r="M240">
            <v>76069.463135066151</v>
          </cell>
          <cell r="N240">
            <v>81660.172435542656</v>
          </cell>
          <cell r="O240">
            <v>83025.305620219151</v>
          </cell>
          <cell r="P240">
            <v>88699.392544701768</v>
          </cell>
          <cell r="Q240">
            <v>92627.076196842638</v>
          </cell>
          <cell r="R240">
            <v>92579.779752748451</v>
          </cell>
          <cell r="S240">
            <v>93622.040707511944</v>
          </cell>
          <cell r="T240">
            <v>95717.276232429431</v>
          </cell>
          <cell r="U240">
            <v>97633.469518009108</v>
          </cell>
          <cell r="V240">
            <v>100328.79009282413</v>
          </cell>
          <cell r="W240">
            <v>105142.983485933</v>
          </cell>
          <cell r="X240">
            <v>110617.80543966891</v>
          </cell>
          <cell r="Y240">
            <v>114598.93236534574</v>
          </cell>
          <cell r="Z240">
            <v>115858.64768204739</v>
          </cell>
          <cell r="AA240">
            <v>116478.30055393775</v>
          </cell>
          <cell r="AB240">
            <v>114286.39036749169</v>
          </cell>
          <cell r="AC240">
            <v>111201.59592874881</v>
          </cell>
          <cell r="AD240">
            <v>111549.77156105102</v>
          </cell>
          <cell r="AE240">
            <v>112441.44112659105</v>
          </cell>
        </row>
        <row r="241">
          <cell r="G241">
            <v>18260.830701198967</v>
          </cell>
          <cell r="H241">
            <v>17123.889844377929</v>
          </cell>
          <cell r="I241">
            <v>17496.982813169459</v>
          </cell>
          <cell r="J241">
            <v>17759.844402616818</v>
          </cell>
          <cell r="K241">
            <v>17993.833211460111</v>
          </cell>
          <cell r="L241">
            <v>18988.222152893333</v>
          </cell>
          <cell r="M241">
            <v>19017.365783766538</v>
          </cell>
          <cell r="N241">
            <v>20415.043108885664</v>
          </cell>
          <cell r="O241">
            <v>20756.326405054788</v>
          </cell>
          <cell r="P241">
            <v>22174.848136175442</v>
          </cell>
          <cell r="Q241">
            <v>23156.769049210659</v>
          </cell>
          <cell r="R241">
            <v>23144.944938187113</v>
          </cell>
          <cell r="S241">
            <v>23405.510176877986</v>
          </cell>
          <cell r="T241">
            <v>23929.319058107358</v>
          </cell>
          <cell r="U241">
            <v>24408.367379502277</v>
          </cell>
          <cell r="V241">
            <v>25082.197523206032</v>
          </cell>
          <cell r="W241">
            <v>26285.74587148325</v>
          </cell>
          <cell r="X241">
            <v>27654.451359917228</v>
          </cell>
          <cell r="Y241">
            <v>28649.733091336435</v>
          </cell>
          <cell r="Z241">
            <v>30793.004144602553</v>
          </cell>
          <cell r="AA241">
            <v>33283.211347743643</v>
          </cell>
          <cell r="AB241">
            <v>34566.484046841208</v>
          </cell>
          <cell r="AC241">
            <v>35406.47476373057</v>
          </cell>
          <cell r="AD241">
            <v>37197.32778087561</v>
          </cell>
          <cell r="AE241">
            <v>39251.843081514526</v>
          </cell>
        </row>
        <row r="242">
          <cell r="G242">
            <v>38043.397294164519</v>
          </cell>
          <cell r="H242">
            <v>33061.397754723999</v>
          </cell>
          <cell r="I242">
            <v>33781.73496506628</v>
          </cell>
          <cell r="J242">
            <v>34289.246496741514</v>
          </cell>
          <cell r="K242">
            <v>34741.012838946874</v>
          </cell>
          <cell r="L242">
            <v>36660.897200175481</v>
          </cell>
          <cell r="M242">
            <v>36717.165325062553</v>
          </cell>
          <cell r="N242">
            <v>39415.685719579902</v>
          </cell>
          <cell r="O242">
            <v>40074.60743095701</v>
          </cell>
          <cell r="P242">
            <v>42813.372489743997</v>
          </cell>
          <cell r="Q242">
            <v>44709.184607467789</v>
          </cell>
          <cell r="R242">
            <v>44686.35558665546</v>
          </cell>
          <cell r="S242">
            <v>45189.43351320739</v>
          </cell>
          <cell r="T242">
            <v>46200.760608112003</v>
          </cell>
          <cell r="U242">
            <v>47125.667696472541</v>
          </cell>
          <cell r="V242">
            <v>48426.643502937863</v>
          </cell>
          <cell r="W242">
            <v>50750.35563966936</v>
          </cell>
          <cell r="X242">
            <v>53392.939595384662</v>
          </cell>
          <cell r="Y242">
            <v>55314.547682069737</v>
          </cell>
          <cell r="Z242">
            <v>56206.338067598081</v>
          </cell>
          <cell r="AA242">
            <v>56867.860447024854</v>
          </cell>
          <cell r="AB242">
            <v>56094.0735060183</v>
          </cell>
          <cell r="AC242">
            <v>54855.157088644417</v>
          </cell>
          <cell r="AD242">
            <v>55287.638953758076</v>
          </cell>
          <cell r="AE242">
            <v>56002.286494712542</v>
          </cell>
        </row>
        <row r="243">
          <cell r="G243">
            <v>4628.0563230687512</v>
          </cell>
          <cell r="H243">
            <v>4701.4044369701423</v>
          </cell>
          <cell r="I243">
            <v>4765.7538702829233</v>
          </cell>
          <cell r="J243">
            <v>4856.2183556535629</v>
          </cell>
          <cell r="K243">
            <v>4946.6084717631393</v>
          </cell>
          <cell r="L243">
            <v>5278.2857012813538</v>
          </cell>
          <cell r="M243">
            <v>5357.0931278130192</v>
          </cell>
          <cell r="N243">
            <v>5747.3914872416699</v>
          </cell>
          <cell r="O243">
            <v>5732.4673645938337</v>
          </cell>
          <cell r="P243">
            <v>6142.1880301032079</v>
          </cell>
          <cell r="Q243">
            <v>6440.7376439136387</v>
          </cell>
          <cell r="R243">
            <v>6446.5319933809833</v>
          </cell>
          <cell r="S243">
            <v>6508.8716791976822</v>
          </cell>
          <cell r="T243">
            <v>6604.0308077340533</v>
          </cell>
          <cell r="U243">
            <v>6726.1553145885591</v>
          </cell>
          <cell r="V243">
            <v>6888.1269957209943</v>
          </cell>
          <cell r="W243">
            <v>7236.5674433278036</v>
          </cell>
          <cell r="X243">
            <v>7730.2118587169389</v>
          </cell>
          <cell r="Y243">
            <v>8038.0237502793789</v>
          </cell>
          <cell r="Z243">
            <v>8252.3093205514033</v>
          </cell>
          <cell r="AA243">
            <v>8409.382277396091</v>
          </cell>
          <cell r="AB243">
            <v>8362.9356517854412</v>
          </cell>
          <cell r="AC243">
            <v>8292.2030909308778</v>
          </cell>
          <cell r="AD243">
            <v>8458.0331189855751</v>
          </cell>
          <cell r="AE243">
            <v>8650.3301626552002</v>
          </cell>
        </row>
        <row r="244">
          <cell r="G244">
            <v>15523.354711945038</v>
          </cell>
          <cell r="H244">
            <v>15769.377817555918</v>
          </cell>
          <cell r="I244">
            <v>15985.217688356061</v>
          </cell>
          <cell r="J244">
            <v>16288.652261578984</v>
          </cell>
          <cell r="K244">
            <v>16591.837386580326</v>
          </cell>
          <cell r="L244">
            <v>17704.344003671897</v>
          </cell>
          <cell r="M244">
            <v>17968.678651002941</v>
          </cell>
          <cell r="N244">
            <v>19277.81135250035</v>
          </cell>
          <cell r="O244">
            <v>19227.753091871116</v>
          </cell>
          <cell r="P244">
            <v>20602.031791076501</v>
          </cell>
          <cell r="Q244">
            <v>21603.422273554581</v>
          </cell>
          <cell r="R244">
            <v>21622.857590635365</v>
          </cell>
          <cell r="S244">
            <v>21831.956397566515</v>
          </cell>
          <cell r="T244">
            <v>22151.137670055909</v>
          </cell>
          <cell r="U244">
            <v>22560.765796117001</v>
          </cell>
          <cell r="V244">
            <v>23104.048695889851</v>
          </cell>
          <cell r="W244">
            <v>24222.842301479006</v>
          </cell>
          <cell r="X244">
            <v>25741.472768522566</v>
          </cell>
          <cell r="Y244">
            <v>26592.666617849558</v>
          </cell>
          <cell r="Z244">
            <v>27217.575877861957</v>
          </cell>
          <cell r="AA244">
            <v>27703.370878767415</v>
          </cell>
          <cell r="AB244">
            <v>27506.937031022229</v>
          </cell>
          <cell r="AC244">
            <v>27126.465394959287</v>
          </cell>
          <cell r="AD244">
            <v>27532.444745598816</v>
          </cell>
          <cell r="AE244">
            <v>28038.123006593294</v>
          </cell>
        </row>
        <row r="245">
          <cell r="G245">
            <v>42989.038650593269</v>
          </cell>
          <cell r="H245">
            <v>46177.524094383676</v>
          </cell>
          <cell r="I245">
            <v>48049.097799709365</v>
          </cell>
          <cell r="J245">
            <v>50221.351556134323</v>
          </cell>
          <cell r="K245">
            <v>53009.132948004757</v>
          </cell>
          <cell r="L245">
            <v>57640.128982233764</v>
          </cell>
          <cell r="M245">
            <v>59025.056673692248</v>
          </cell>
          <cell r="N245">
            <v>64140.796106645364</v>
          </cell>
          <cell r="O245">
            <v>65738.378600449563</v>
          </cell>
          <cell r="P245">
            <v>72214.596280012745</v>
          </cell>
          <cell r="Q245">
            <v>79060.97595669709</v>
          </cell>
          <cell r="R245">
            <v>81293.356899375809</v>
          </cell>
          <cell r="S245">
            <v>84841.963710676544</v>
          </cell>
          <cell r="T245">
            <v>88452.881885079623</v>
          </cell>
          <cell r="U245">
            <v>92105.077335115246</v>
          </cell>
          <cell r="V245">
            <v>97065.846332970599</v>
          </cell>
          <cell r="W245">
            <v>102052.43951083547</v>
          </cell>
          <cell r="X245">
            <v>109775.5245398815</v>
          </cell>
          <cell r="Y245">
            <v>114575.40812346498</v>
          </cell>
          <cell r="Z245">
            <v>118916.91832645051</v>
          </cell>
          <cell r="AA245">
            <v>122334.77011979968</v>
          </cell>
          <cell r="AB245">
            <v>122593.4152380662</v>
          </cell>
          <cell r="AC245">
            <v>121709.85508655623</v>
          </cell>
          <cell r="AD245">
            <v>124569.45637297981</v>
          </cell>
          <cell r="AE245">
            <v>128234.69570832193</v>
          </cell>
        </row>
        <row r="246">
          <cell r="G246">
            <v>33299.04878638684</v>
          </cell>
          <cell r="H246">
            <v>30330.448544332252</v>
          </cell>
          <cell r="I246">
            <v>30989.602297357953</v>
          </cell>
          <cell r="J246">
            <v>31454.007198291205</v>
          </cell>
          <cell r="K246">
            <v>31867.401752508187</v>
          </cell>
          <cell r="L246">
            <v>33627.757716878958</v>
          </cell>
          <cell r="M246">
            <v>33678.283068356512</v>
          </cell>
          <cell r="N246">
            <v>36151.728628515026</v>
          </cell>
          <cell r="O246">
            <v>36753.502636978956</v>
          </cell>
          <cell r="P246">
            <v>39263.465870843895</v>
          </cell>
          <cell r="Q246">
            <v>41001.093157340103</v>
          </cell>
          <cell r="R246">
            <v>40978.97325122216</v>
          </cell>
          <cell r="S246">
            <v>41438.624077021566</v>
          </cell>
          <cell r="T246">
            <v>42363.69971619008</v>
          </cell>
          <cell r="U246">
            <v>43210.133146248801</v>
          </cell>
          <cell r="V246">
            <v>44401.32382270151</v>
          </cell>
          <cell r="W246">
            <v>46342.560297745775</v>
          </cell>
          <cell r="X246">
            <v>48642.611386782039</v>
          </cell>
          <cell r="Y246">
            <v>50263.175879098308</v>
          </cell>
          <cell r="Z246">
            <v>50977.817961385736</v>
          </cell>
          <cell r="AA246">
            <v>51339.024248911577</v>
          </cell>
          <cell r="AB246">
            <v>50538.39378639061</v>
          </cell>
          <cell r="AC246">
            <v>49436.659552163255</v>
          </cell>
          <cell r="AD246">
            <v>49738.779482392318</v>
          </cell>
          <cell r="AE246">
            <v>50267.876249741275</v>
          </cell>
        </row>
        <row r="247">
          <cell r="G247">
            <v>10691.658369472056</v>
          </cell>
          <cell r="H247">
            <v>15762.991449869804</v>
          </cell>
          <cell r="I247">
            <v>16105.559247965732</v>
          </cell>
          <cell r="J247">
            <v>16346.914415265306</v>
          </cell>
          <cell r="K247">
            <v>16561.759072574627</v>
          </cell>
          <cell r="L247">
            <v>17476.631003154402</v>
          </cell>
          <cell r="M247">
            <v>17502.889457004119</v>
          </cell>
          <cell r="N247">
            <v>18788.360100786689</v>
          </cell>
          <cell r="O247">
            <v>19101.107158790332</v>
          </cell>
          <cell r="P247">
            <v>20405.55634743558</v>
          </cell>
          <cell r="Q247">
            <v>21308.615991280461</v>
          </cell>
          <cell r="R247">
            <v>21297.120088392661</v>
          </cell>
          <cell r="S247">
            <v>21536.004522508803</v>
          </cell>
          <cell r="T247">
            <v>22016.774181070974</v>
          </cell>
          <cell r="U247">
            <v>22456.672816311991</v>
          </cell>
          <cell r="V247">
            <v>23075.744717627389</v>
          </cell>
          <cell r="W247">
            <v>24084.621784300914</v>
          </cell>
          <cell r="X247">
            <v>25279.97785026049</v>
          </cell>
          <cell r="Y247">
            <v>26122.198966740394</v>
          </cell>
          <cell r="Z247">
            <v>26801.516390175642</v>
          </cell>
          <cell r="AA247">
            <v>27292.56324226594</v>
          </cell>
          <cell r="AB247">
            <v>27183.612671531475</v>
          </cell>
          <cell r="AC247">
            <v>26965.245592442159</v>
          </cell>
          <cell r="AD247">
            <v>27407.916763462723</v>
          </cell>
          <cell r="AE247">
            <v>27972.689694185861</v>
          </cell>
        </row>
        <row r="248">
          <cell r="G248">
            <v>112714.25036667172</v>
          </cell>
          <cell r="H248">
            <v>114141.16481280299</v>
          </cell>
          <cell r="I248">
            <v>115190.36661142894</v>
          </cell>
          <cell r="J248">
            <v>116520.75449208662</v>
          </cell>
          <cell r="K248">
            <v>117639.50338136432</v>
          </cell>
          <cell r="L248">
            <v>125133.03018357205</v>
          </cell>
          <cell r="M248">
            <v>125028.1219180683</v>
          </cell>
          <cell r="N248">
            <v>132782.30628235237</v>
          </cell>
          <cell r="O248">
            <v>132776.26779086614</v>
          </cell>
          <cell r="P248">
            <v>140250.1217333712</v>
          </cell>
          <cell r="Q248">
            <v>146590.53423395441</v>
          </cell>
          <cell r="R248">
            <v>146845.81875868811</v>
          </cell>
          <cell r="S248">
            <v>147443.91759888123</v>
          </cell>
          <cell r="T248">
            <v>149119.28301449967</v>
          </cell>
          <cell r="U248">
            <v>151298.35382192422</v>
          </cell>
          <cell r="V248">
            <v>153935.93009441264</v>
          </cell>
          <cell r="W248">
            <v>164146.30188532348</v>
          </cell>
          <cell r="X248">
            <v>174886.41228830878</v>
          </cell>
          <cell r="Y248">
            <v>184122.16950487869</v>
          </cell>
          <cell r="Z248">
            <v>222578.6043170327</v>
          </cell>
          <cell r="AA248">
            <v>270108.4559566789</v>
          </cell>
          <cell r="AB248">
            <v>303077.22933959612</v>
          </cell>
          <cell r="AC248">
            <v>330226.38848079956</v>
          </cell>
          <cell r="AD248">
            <v>364736.77247703593</v>
          </cell>
          <cell r="AE248">
            <v>402666.75528648176</v>
          </cell>
        </row>
        <row r="249">
          <cell r="G249">
            <v>14752.415649731582</v>
          </cell>
          <cell r="H249">
            <v>14949.486256197217</v>
          </cell>
          <cell r="I249">
            <v>15653.173296422536</v>
          </cell>
          <cell r="J249">
            <v>16126.238339946436</v>
          </cell>
          <cell r="K249">
            <v>16429.953298851924</v>
          </cell>
          <cell r="L249">
            <v>17486.291276105734</v>
          </cell>
          <cell r="M249">
            <v>17416.657106211544</v>
          </cell>
          <cell r="N249">
            <v>18528.371104601782</v>
          </cell>
          <cell r="O249">
            <v>18478.233325586072</v>
          </cell>
          <cell r="P249">
            <v>19711.765341966311</v>
          </cell>
          <cell r="Q249">
            <v>20744.547614122177</v>
          </cell>
          <cell r="R249">
            <v>21201.557636324564</v>
          </cell>
          <cell r="S249">
            <v>21869.370611957627</v>
          </cell>
          <cell r="T249">
            <v>22409.704663340748</v>
          </cell>
          <cell r="U249">
            <v>23146.437011872487</v>
          </cell>
          <cell r="V249">
            <v>23754.6214532173</v>
          </cell>
          <cell r="W249">
            <v>24638.42210750085</v>
          </cell>
          <cell r="X249">
            <v>25998.629422016213</v>
          </cell>
          <cell r="Y249">
            <v>27022.019736324251</v>
          </cell>
          <cell r="Z249">
            <v>27815.476693020497</v>
          </cell>
          <cell r="AA249">
            <v>28513.040758287032</v>
          </cell>
          <cell r="AB249">
            <v>28522.892788035613</v>
          </cell>
          <cell r="AC249">
            <v>28160.258081621505</v>
          </cell>
          <cell r="AD249">
            <v>28635.095426973003</v>
          </cell>
          <cell r="AE249">
            <v>29323.666041989127</v>
          </cell>
        </row>
        <row r="250">
          <cell r="G250">
            <v>34875.560548544068</v>
          </cell>
          <cell r="H250">
            <v>35490.215717743871</v>
          </cell>
          <cell r="I250">
            <v>36041.055471905849</v>
          </cell>
          <cell r="J250">
            <v>36987.832605266187</v>
          </cell>
          <cell r="K250">
            <v>37609.896544160554</v>
          </cell>
          <cell r="L250">
            <v>39880.544867932578</v>
          </cell>
          <cell r="M250">
            <v>40403.524766928334</v>
          </cell>
          <cell r="N250">
            <v>43318.517315310317</v>
          </cell>
          <cell r="O250">
            <v>43477.324084102991</v>
          </cell>
          <cell r="P250">
            <v>46102.792950617768</v>
          </cell>
          <cell r="Q250">
            <v>48157.744443856565</v>
          </cell>
          <cell r="R250">
            <v>48381.995246132137</v>
          </cell>
          <cell r="S250">
            <v>49049.199908716473</v>
          </cell>
          <cell r="T250">
            <v>50428.752236485008</v>
          </cell>
          <cell r="U250">
            <v>51749.10969971741</v>
          </cell>
          <cell r="V250">
            <v>53283.685692529973</v>
          </cell>
          <cell r="W250">
            <v>55740.603359634508</v>
          </cell>
          <cell r="X250">
            <v>58846.279199835903</v>
          </cell>
          <cell r="Y250">
            <v>60989.003348343955</v>
          </cell>
          <cell r="Z250">
            <v>66855.58838065021</v>
          </cell>
          <cell r="AA250">
            <v>70982.670891079164</v>
          </cell>
          <cell r="AB250">
            <v>72875.175932513535</v>
          </cell>
          <cell r="AC250">
            <v>74055.453637505809</v>
          </cell>
          <cell r="AD250">
            <v>77727.363212703494</v>
          </cell>
          <cell r="AE250">
            <v>81944.81933887284</v>
          </cell>
        </row>
        <row r="251">
          <cell r="G251">
            <v>95092.731567875642</v>
          </cell>
          <cell r="H251">
            <v>96766.415545228316</v>
          </cell>
          <cell r="I251">
            <v>98266.332436564364</v>
          </cell>
          <cell r="J251">
            <v>100844.37260873445</v>
          </cell>
          <cell r="K251">
            <v>102538.23040020447</v>
          </cell>
          <cell r="L251">
            <v>108726.98855621848</v>
          </cell>
          <cell r="M251">
            <v>110149.4485241012</v>
          </cell>
          <cell r="N251">
            <v>118093.70785323142</v>
          </cell>
          <cell r="O251">
            <v>118524.17778565657</v>
          </cell>
          <cell r="P251">
            <v>125679.56328821628</v>
          </cell>
          <cell r="Q251">
            <v>131279.82577985615</v>
          </cell>
          <cell r="R251">
            <v>131888.41597728548</v>
          </cell>
          <cell r="S251">
            <v>133704.03605860649</v>
          </cell>
          <cell r="T251">
            <v>137459.9244662337</v>
          </cell>
          <cell r="U251">
            <v>141055.35189563283</v>
          </cell>
          <cell r="V251">
            <v>145235.13322236884</v>
          </cell>
          <cell r="W251">
            <v>153068.71128711573</v>
          </cell>
          <cell r="X251">
            <v>162786.7828709142</v>
          </cell>
          <cell r="Y251">
            <v>169902.61285857085</v>
          </cell>
          <cell r="Z251">
            <v>177924.99831106921</v>
          </cell>
          <cell r="AA251">
            <v>183099.6511936677</v>
          </cell>
          <cell r="AB251">
            <v>183290.58023238834</v>
          </cell>
          <cell r="AC251">
            <v>181910.0452579376</v>
          </cell>
          <cell r="AD251">
            <v>186440.59700101402</v>
          </cell>
          <cell r="AE251">
            <v>192071.4052546951</v>
          </cell>
        </row>
        <row r="252">
          <cell r="G252">
            <v>20269.095261833754</v>
          </cell>
          <cell r="H252">
            <v>20530.532236312658</v>
          </cell>
          <cell r="I252">
            <v>20719.297673345118</v>
          </cell>
          <cell r="J252">
            <v>20905.426610008475</v>
          </cell>
          <cell r="K252">
            <v>21238.400627835614</v>
          </cell>
          <cell r="L252">
            <v>22707.133589089823</v>
          </cell>
          <cell r="M252">
            <v>22914.0953188536</v>
          </cell>
          <cell r="N252">
            <v>24446.984147439664</v>
          </cell>
          <cell r="O252">
            <v>24508.760457259279</v>
          </cell>
          <cell r="P252">
            <v>26182.572155659302</v>
          </cell>
          <cell r="Q252">
            <v>27665.032170520342</v>
          </cell>
          <cell r="R252">
            <v>27944.373484518161</v>
          </cell>
          <cell r="S252">
            <v>28737.453154020208</v>
          </cell>
          <cell r="T252">
            <v>29887.275798005736</v>
          </cell>
          <cell r="U252">
            <v>31124.852838925988</v>
          </cell>
          <cell r="V252">
            <v>32286.30287308092</v>
          </cell>
          <cell r="W252">
            <v>34084.157085432591</v>
          </cell>
          <cell r="X252">
            <v>36026.430975225201</v>
          </cell>
          <cell r="Y252">
            <v>37766.179529638641</v>
          </cell>
          <cell r="Z252">
            <v>38453.867170200647</v>
          </cell>
          <cell r="AA252">
            <v>38998.349356101215</v>
          </cell>
          <cell r="AB252">
            <v>38753.276478936947</v>
          </cell>
          <cell r="AC252">
            <v>38078.707519783769</v>
          </cell>
          <cell r="AD252">
            <v>38623.220290712226</v>
          </cell>
          <cell r="AE252">
            <v>39376.63752481604</v>
          </cell>
        </row>
        <row r="253">
          <cell r="G253">
            <v>111590.53378044043</v>
          </cell>
          <cell r="H253">
            <v>113029.8625297102</v>
          </cell>
          <cell r="I253">
            <v>114069.10160800362</v>
          </cell>
          <cell r="J253">
            <v>115093.82555971152</v>
          </cell>
          <cell r="K253">
            <v>116926.99807700257</v>
          </cell>
          <cell r="L253">
            <v>125013.03709404237</v>
          </cell>
          <cell r="M253">
            <v>126152.45499099954</v>
          </cell>
          <cell r="N253">
            <v>134591.7010648037</v>
          </cell>
          <cell r="O253">
            <v>134931.80758158234</v>
          </cell>
          <cell r="P253">
            <v>144146.89776985085</v>
          </cell>
          <cell r="Q253">
            <v>152308.51042347541</v>
          </cell>
          <cell r="R253">
            <v>153846.41065697235</v>
          </cell>
          <cell r="S253">
            <v>158212.67281652676</v>
          </cell>
          <cell r="T253">
            <v>164542.96634653877</v>
          </cell>
          <cell r="U253">
            <v>171356.38750849618</v>
          </cell>
          <cell r="V253">
            <v>177750.69507853885</v>
          </cell>
          <cell r="W253">
            <v>186860.74176010364</v>
          </cell>
          <cell r="X253">
            <v>198849.0352817431</v>
          </cell>
          <cell r="Y253">
            <v>207459.88509259641</v>
          </cell>
          <cell r="Z253">
            <v>210238.94541030767</v>
          </cell>
          <cell r="AA253">
            <v>212559.78193989891</v>
          </cell>
          <cell r="AB253">
            <v>209370.44418938732</v>
          </cell>
          <cell r="AC253">
            <v>204710.6763606098</v>
          </cell>
          <cell r="AD253">
            <v>206356.08182021734</v>
          </cell>
          <cell r="AE253">
            <v>208941.43593905578</v>
          </cell>
        </row>
        <row r="256">
          <cell r="G256">
            <v>41700.08658172701</v>
          </cell>
          <cell r="H256">
            <v>42703.510343600574</v>
          </cell>
          <cell r="I256">
            <v>44257.002746285623</v>
          </cell>
          <cell r="J256">
            <v>46606.120598262525</v>
          </cell>
          <cell r="K256">
            <v>48934.561178675896</v>
          </cell>
          <cell r="L256">
            <v>49695.768483822583</v>
          </cell>
          <cell r="M256">
            <v>49546.517070036483</v>
          </cell>
          <cell r="N256">
            <v>52273.811962574538</v>
          </cell>
          <cell r="O256">
            <v>52585.807956194207</v>
          </cell>
          <cell r="P256">
            <v>56289.490101634299</v>
          </cell>
          <cell r="Q256">
            <v>59687.816054859606</v>
          </cell>
          <cell r="R256">
            <v>62488.410252297035</v>
          </cell>
          <cell r="S256">
            <v>66288.542174939212</v>
          </cell>
          <cell r="T256">
            <v>70860.892025420588</v>
          </cell>
          <cell r="U256">
            <v>78425.921481403377</v>
          </cell>
          <cell r="V256">
            <v>82710.375879353072</v>
          </cell>
          <cell r="W256">
            <v>87029.28237334211</v>
          </cell>
          <cell r="X256">
            <v>91919.753724823735</v>
          </cell>
          <cell r="Y256">
            <v>97412.530517584542</v>
          </cell>
          <cell r="Z256">
            <v>101803.61807623306</v>
          </cell>
          <cell r="AA256">
            <v>106254.40114189948</v>
          </cell>
          <cell r="AB256">
            <v>108563.77406324894</v>
          </cell>
          <cell r="AC256">
            <v>110216.79388037193</v>
          </cell>
          <cell r="AD256">
            <v>113386.61374144799</v>
          </cell>
          <cell r="AE256">
            <v>117712.63216067546</v>
          </cell>
        </row>
        <row r="257">
          <cell r="G257">
            <v>14672.252686163205</v>
          </cell>
          <cell r="H257">
            <v>19239.68134321988</v>
          </cell>
          <cell r="I257">
            <v>19939.593330695461</v>
          </cell>
          <cell r="J257">
            <v>20997.967186756636</v>
          </cell>
          <cell r="K257">
            <v>22047.02508465117</v>
          </cell>
          <cell r="L257">
            <v>22389.980168889302</v>
          </cell>
          <cell r="M257">
            <v>22322.736290852939</v>
          </cell>
          <cell r="N257">
            <v>23551.49440088233</v>
          </cell>
          <cell r="O257">
            <v>23692.06138119155</v>
          </cell>
          <cell r="P257">
            <v>25360.721959712802</v>
          </cell>
          <cell r="Q257">
            <v>26891.807060548002</v>
          </cell>
          <cell r="R257">
            <v>28153.589511143226</v>
          </cell>
          <cell r="S257">
            <v>29865.70466667843</v>
          </cell>
          <cell r="T257">
            <v>31925.735643175518</v>
          </cell>
          <cell r="U257">
            <v>35334.09141800685</v>
          </cell>
          <cell r="V257">
            <v>37264.413695563177</v>
          </cell>
          <cell r="W257">
            <v>39210.258054186605</v>
          </cell>
          <cell r="X257">
            <v>41413.615803083063</v>
          </cell>
          <cell r="Y257">
            <v>43888.336834956921</v>
          </cell>
          <cell r="Z257">
            <v>49736.807319184532</v>
          </cell>
          <cell r="AA257">
            <v>56142.539444000598</v>
          </cell>
          <cell r="AB257">
            <v>60827.935304007333</v>
          </cell>
          <cell r="AC257">
            <v>65095.991258090726</v>
          </cell>
          <cell r="AD257">
            <v>69834.495854563807</v>
          </cell>
          <cell r="AE257">
            <v>75291.428799324145</v>
          </cell>
        </row>
        <row r="258">
          <cell r="G258">
            <v>20850.043290863505</v>
          </cell>
          <cell r="H258">
            <v>22575.282569679115</v>
          </cell>
          <cell r="I258">
            <v>23396.538941304792</v>
          </cell>
          <cell r="J258">
            <v>24638.404044926261</v>
          </cell>
          <cell r="K258">
            <v>25869.338074156876</v>
          </cell>
          <cell r="L258">
            <v>26271.751596359642</v>
          </cell>
          <cell r="M258">
            <v>26192.849585423435</v>
          </cell>
          <cell r="N258">
            <v>27634.638617624529</v>
          </cell>
          <cell r="O258">
            <v>27799.575824423198</v>
          </cell>
          <cell r="P258">
            <v>29757.533620136724</v>
          </cell>
          <cell r="Q258">
            <v>31554.064351232275</v>
          </cell>
          <cell r="R258">
            <v>33034.603184256543</v>
          </cell>
          <cell r="S258">
            <v>35043.549316914716</v>
          </cell>
          <cell r="T258">
            <v>37460.729755981731</v>
          </cell>
          <cell r="U258">
            <v>41459.995302130206</v>
          </cell>
          <cell r="V258">
            <v>43724.979325981389</v>
          </cell>
          <cell r="W258">
            <v>46008.176508351571</v>
          </cell>
          <cell r="X258">
            <v>48593.532413997003</v>
          </cell>
          <cell r="Y258">
            <v>51497.298104241556</v>
          </cell>
          <cell r="Z258">
            <v>52757.518908787002</v>
          </cell>
          <cell r="AA258">
            <v>53903.877954527678</v>
          </cell>
          <cell r="AB258">
            <v>54125.33752447724</v>
          </cell>
          <cell r="AC258">
            <v>54033.163247066717</v>
          </cell>
          <cell r="AD258">
            <v>54801.231162971046</v>
          </cell>
          <cell r="AE258">
            <v>56126.369631058922</v>
          </cell>
        </row>
        <row r="259">
          <cell r="G259">
            <v>3084.9199261436966</v>
          </cell>
          <cell r="H259">
            <v>5192.3238248352354</v>
          </cell>
          <cell r="I259">
            <v>5441.9087153135188</v>
          </cell>
          <cell r="J259">
            <v>5708.9913981860245</v>
          </cell>
          <cell r="K259">
            <v>5939.2683798155113</v>
          </cell>
          <cell r="L259">
            <v>5907.767503560216</v>
          </cell>
          <cell r="M259">
            <v>5893.8371432833674</v>
          </cell>
          <cell r="N259">
            <v>6195.5678689534261</v>
          </cell>
          <cell r="O259">
            <v>6123.6377703355965</v>
          </cell>
          <cell r="P259">
            <v>6556.9250028957049</v>
          </cell>
          <cell r="Q259">
            <v>6960.5527448298462</v>
          </cell>
          <cell r="R259">
            <v>7163.8361106454095</v>
          </cell>
          <cell r="S259">
            <v>7643.6281214589717</v>
          </cell>
          <cell r="T259">
            <v>8227.1598087030998</v>
          </cell>
          <cell r="U259">
            <v>8657.9336583136501</v>
          </cell>
          <cell r="V259">
            <v>9040.8792984394131</v>
          </cell>
          <cell r="W259">
            <v>9412.5989064156402</v>
          </cell>
          <cell r="X259">
            <v>9908.961078993003</v>
          </cell>
          <cell r="Y259">
            <v>10279.707681731243</v>
          </cell>
          <cell r="Z259">
            <v>10839.759702525946</v>
          </cell>
          <cell r="AA259">
            <v>11663.103603960732</v>
          </cell>
          <cell r="AB259">
            <v>12117.020713681366</v>
          </cell>
          <cell r="AC259">
            <v>12408.832497687614</v>
          </cell>
          <cell r="AD259">
            <v>12917.727582640358</v>
          </cell>
          <cell r="AE259">
            <v>13578.615297081387</v>
          </cell>
        </row>
        <row r="260">
          <cell r="G260">
            <v>9871.7437636598297</v>
          </cell>
          <cell r="H260">
            <v>9590.1355545478818</v>
          </cell>
          <cell r="I260">
            <v>10051.114686975101</v>
          </cell>
          <cell r="J260">
            <v>10544.41195028686</v>
          </cell>
          <cell r="K260">
            <v>10969.729696910446</v>
          </cell>
          <cell r="L260">
            <v>10911.548103549427</v>
          </cell>
          <cell r="M260">
            <v>10885.818960320785</v>
          </cell>
          <cell r="N260">
            <v>11443.110581137555</v>
          </cell>
          <cell r="O260">
            <v>11310.256887980453</v>
          </cell>
          <cell r="P260">
            <v>12110.53118413112</v>
          </cell>
          <cell r="Q260">
            <v>12856.024895484399</v>
          </cell>
          <cell r="R260">
            <v>13231.48588365146</v>
          </cell>
          <cell r="S260">
            <v>14117.653730056369</v>
          </cell>
          <cell r="T260">
            <v>15195.427029610313</v>
          </cell>
          <cell r="U260">
            <v>15991.059149348286</v>
          </cell>
          <cell r="V260">
            <v>16698.353363407765</v>
          </cell>
          <cell r="W260">
            <v>17384.91328321179</v>
          </cell>
          <cell r="X260">
            <v>18301.685942189361</v>
          </cell>
          <cell r="Y260">
            <v>18986.448737537681</v>
          </cell>
          <cell r="Z260">
            <v>19186.457357777792</v>
          </cell>
          <cell r="AA260">
            <v>19421.389500806956</v>
          </cell>
          <cell r="AB260">
            <v>19309.143644282176</v>
          </cell>
          <cell r="AC260">
            <v>19047.886232108558</v>
          </cell>
          <cell r="AD260">
            <v>19147.291907871771</v>
          </cell>
          <cell r="AE260">
            <v>19450.207372063909</v>
          </cell>
        </row>
        <row r="261">
          <cell r="G261">
            <v>2467.9359409149574</v>
          </cell>
          <cell r="H261">
            <v>2397.5338886369705</v>
          </cell>
          <cell r="I261">
            <v>2512.7786717437752</v>
          </cell>
          <cell r="J261">
            <v>2636.1029875717149</v>
          </cell>
          <cell r="K261">
            <v>2742.4324242276116</v>
          </cell>
          <cell r="L261">
            <v>2727.8870258873567</v>
          </cell>
          <cell r="M261">
            <v>2721.4547400801962</v>
          </cell>
          <cell r="N261">
            <v>2860.7776452843887</v>
          </cell>
          <cell r="O261">
            <v>2827.5642219951133</v>
          </cell>
          <cell r="P261">
            <v>3027.6327960327799</v>
          </cell>
          <cell r="Q261">
            <v>3214.0062238710998</v>
          </cell>
          <cell r="R261">
            <v>3307.8714709128649</v>
          </cell>
          <cell r="S261">
            <v>3529.4134325140922</v>
          </cell>
          <cell r="T261">
            <v>3798.8567574025783</v>
          </cell>
          <cell r="U261">
            <v>3997.7647873370715</v>
          </cell>
          <cell r="V261">
            <v>4174.5883408519412</v>
          </cell>
          <cell r="W261">
            <v>4346.2283208029476</v>
          </cell>
          <cell r="X261">
            <v>4575.4214855473401</v>
          </cell>
          <cell r="Y261">
            <v>4746.6121843844203</v>
          </cell>
          <cell r="Z261">
            <v>5696.4113678519134</v>
          </cell>
          <cell r="AA261">
            <v>7141.6915145381108</v>
          </cell>
          <cell r="AB261">
            <v>8138.7616941484803</v>
          </cell>
          <cell r="AC261">
            <v>8936.3970229625047</v>
          </cell>
          <cell r="AD261">
            <v>9867.6418435425585</v>
          </cell>
          <cell r="AE261">
            <v>10933.03441460919</v>
          </cell>
        </row>
        <row r="262">
          <cell r="G262">
            <v>5141.5332102394941</v>
          </cell>
          <cell r="H262">
            <v>4628.9611906538521</v>
          </cell>
          <cell r="I262">
            <v>4851.4663368605652</v>
          </cell>
          <cell r="J262">
            <v>5089.5707801541757</v>
          </cell>
          <cell r="K262">
            <v>5294.8629088856933</v>
          </cell>
          <cell r="L262">
            <v>5266.7798503984886</v>
          </cell>
          <cell r="M262">
            <v>5254.3609221365559</v>
          </cell>
          <cell r="N262">
            <v>5523.3541256178196</v>
          </cell>
          <cell r="O262">
            <v>5459.2283803495338</v>
          </cell>
          <cell r="P262">
            <v>5845.504323759169</v>
          </cell>
          <cell r="Q262">
            <v>6205.3388055662963</v>
          </cell>
          <cell r="R262">
            <v>6386.5661024010788</v>
          </cell>
          <cell r="S262">
            <v>6814.3010959349658</v>
          </cell>
          <cell r="T262">
            <v>7334.5201009303946</v>
          </cell>
          <cell r="U262">
            <v>7718.5553612618451</v>
          </cell>
          <cell r="V262">
            <v>8059.9517313791303</v>
          </cell>
          <cell r="W262">
            <v>8391.3400841041475</v>
          </cell>
          <cell r="X262">
            <v>8833.8473912138234</v>
          </cell>
          <cell r="Y262">
            <v>9164.3683089257556</v>
          </cell>
          <cell r="Z262">
            <v>9427.4013538185536</v>
          </cell>
          <cell r="AA262">
            <v>9797.3565548521656</v>
          </cell>
          <cell r="AB262">
            <v>9932.861944815053</v>
          </cell>
          <cell r="AC262">
            <v>9966.4333527343661</v>
          </cell>
          <cell r="AD262">
            <v>10182.127978430055</v>
          </cell>
          <cell r="AE262">
            <v>10511.460426461397</v>
          </cell>
        </row>
        <row r="263">
          <cell r="G263">
            <v>38695.862157504649</v>
          </cell>
          <cell r="H263">
            <v>39188.4671848789</v>
          </cell>
          <cell r="I263">
            <v>39741.214823901777</v>
          </cell>
          <cell r="J263">
            <v>40107.89074653374</v>
          </cell>
          <cell r="K263">
            <v>41756.080499778414</v>
          </cell>
          <cell r="L263">
            <v>42655.293736363157</v>
          </cell>
          <cell r="M263">
            <v>41788.422279535007</v>
          </cell>
          <cell r="N263">
            <v>42758.588014985733</v>
          </cell>
          <cell r="O263">
            <v>42675.647914828987</v>
          </cell>
          <cell r="P263">
            <v>44698.188170030255</v>
          </cell>
          <cell r="Q263">
            <v>46622.423951739962</v>
          </cell>
          <cell r="R263">
            <v>47476.187309589091</v>
          </cell>
          <cell r="S263">
            <v>47987.913010357173</v>
          </cell>
          <cell r="T263">
            <v>48926.548887985504</v>
          </cell>
          <cell r="U263">
            <v>49631.181693389517</v>
          </cell>
          <cell r="V263">
            <v>51502.693953272537</v>
          </cell>
          <cell r="W263">
            <v>53982.101264314697</v>
          </cell>
          <cell r="X263">
            <v>56987.497434832425</v>
          </cell>
          <cell r="Y263">
            <v>57959.733733594301</v>
          </cell>
          <cell r="Z263">
            <v>59424.072963241932</v>
          </cell>
          <cell r="AA263">
            <v>62248.204735016327</v>
          </cell>
          <cell r="AB263">
            <v>63461.255420553018</v>
          </cell>
          <cell r="AC263">
            <v>63503.996144116907</v>
          </cell>
          <cell r="AD263">
            <v>64899.250469511047</v>
          </cell>
          <cell r="AE263">
            <v>67021.594229596027</v>
          </cell>
        </row>
        <row r="264">
          <cell r="G264">
            <v>15817.337232070206</v>
          </cell>
          <cell r="H264">
            <v>16018.694674591499</v>
          </cell>
          <cell r="I264">
            <v>16244.636036876404</v>
          </cell>
          <cell r="J264">
            <v>16394.518644467444</v>
          </cell>
          <cell r="K264">
            <v>17068.233395760493</v>
          </cell>
          <cell r="L264">
            <v>17435.796184482177</v>
          </cell>
          <cell r="M264">
            <v>17081.453435541836</v>
          </cell>
          <cell r="N264">
            <v>17478.018798168017</v>
          </cell>
          <cell r="O264">
            <v>17444.116167212251</v>
          </cell>
          <cell r="P264">
            <v>18270.850590436661</v>
          </cell>
          <cell r="Q264">
            <v>19057.402034863284</v>
          </cell>
          <cell r="R264">
            <v>19406.386711636154</v>
          </cell>
          <cell r="S264">
            <v>19615.559928824609</v>
          </cell>
          <cell r="T264">
            <v>19999.237133227925</v>
          </cell>
          <cell r="U264">
            <v>20287.263141344494</v>
          </cell>
          <cell r="V264">
            <v>21052.263296348981</v>
          </cell>
          <cell r="W264">
            <v>22167.22763662495</v>
          </cell>
          <cell r="X264">
            <v>23362.862099979786</v>
          </cell>
          <cell r="Y264">
            <v>23744.685317019321</v>
          </cell>
          <cell r="Z264">
            <v>23996.322284808713</v>
          </cell>
          <cell r="AA264">
            <v>23948.878801276289</v>
          </cell>
          <cell r="AB264">
            <v>23807.88839224822</v>
          </cell>
          <cell r="AC264">
            <v>23579.111074955865</v>
          </cell>
          <cell r="AD264">
            <v>23808.133708016674</v>
          </cell>
          <cell r="AE264">
            <v>24242.268569309461</v>
          </cell>
        </row>
        <row r="265">
          <cell r="G265">
            <v>5322.184838687871</v>
          </cell>
          <cell r="H265">
            <v>5545.0304646425429</v>
          </cell>
          <cell r="I265">
            <v>5646.0717363855647</v>
          </cell>
          <cell r="J265">
            <v>5772.714861515663</v>
          </cell>
          <cell r="K265">
            <v>5942.4333319450498</v>
          </cell>
          <cell r="L265">
            <v>6101.6843781988837</v>
          </cell>
          <cell r="M265">
            <v>5984.6208573422091</v>
          </cell>
          <cell r="N265">
            <v>6060.5218777927839</v>
          </cell>
          <cell r="O265">
            <v>5984.088884824102</v>
          </cell>
          <cell r="P265">
            <v>6250.5787353942815</v>
          </cell>
          <cell r="Q265">
            <v>6572.719636686692</v>
          </cell>
          <cell r="R265">
            <v>6621.4012106557939</v>
          </cell>
          <cell r="S265">
            <v>7007.3620811741166</v>
          </cell>
          <cell r="T265">
            <v>7493.6319939120322</v>
          </cell>
          <cell r="U265">
            <v>7852.5601573598751</v>
          </cell>
          <cell r="V265">
            <v>8244.2529789954897</v>
          </cell>
          <cell r="W265">
            <v>8590.1003647840844</v>
          </cell>
          <cell r="X265">
            <v>8791.169223543573</v>
          </cell>
          <cell r="Y265">
            <v>9001.664162895453</v>
          </cell>
          <cell r="Z265">
            <v>9312.348144124393</v>
          </cell>
          <cell r="AA265">
            <v>9600.2460714418157</v>
          </cell>
          <cell r="AB265">
            <v>9649.7064927956617</v>
          </cell>
          <cell r="AC265">
            <v>9594.2324440334487</v>
          </cell>
          <cell r="AD265">
            <v>9674.6836717986062</v>
          </cell>
          <cell r="AE265">
            <v>9849.4812135498341</v>
          </cell>
        </row>
        <row r="266">
          <cell r="G266">
            <v>40188.47897715179</v>
          </cell>
          <cell r="H266">
            <v>37894.786608260598</v>
          </cell>
          <cell r="I266">
            <v>39692.417744606828</v>
          </cell>
          <cell r="J266">
            <v>41616.076447625463</v>
          </cell>
          <cell r="K266">
            <v>43274.642682815946</v>
          </cell>
          <cell r="L266">
            <v>43037.119273569937</v>
          </cell>
          <cell r="M266">
            <v>42915.311055033781</v>
          </cell>
          <cell r="N266">
            <v>45084.536114695635</v>
          </cell>
          <cell r="O266">
            <v>44539.564838901228</v>
          </cell>
          <cell r="P266">
            <v>47662.286009123229</v>
          </cell>
          <cell r="Q266">
            <v>50573.227173981133</v>
          </cell>
          <cell r="R266">
            <v>52028.353540521784</v>
          </cell>
          <cell r="S266">
            <v>55480.383681701147</v>
          </cell>
          <cell r="T266">
            <v>59679.121785217372</v>
          </cell>
          <cell r="U266">
            <v>62780.458365300248</v>
          </cell>
          <cell r="V266">
            <v>65538.345071305797</v>
          </cell>
          <cell r="W266">
            <v>66650.46253738238</v>
          </cell>
          <cell r="X266">
            <v>67942.572302651621</v>
          </cell>
          <cell r="Y266">
            <v>68392.695694490918</v>
          </cell>
          <cell r="Z266">
            <v>68988.233738220995</v>
          </cell>
          <cell r="AA266">
            <v>69484.825010124769</v>
          </cell>
          <cell r="AB266">
            <v>68888.699697287899</v>
          </cell>
          <cell r="AC266">
            <v>67780.569700880937</v>
          </cell>
          <cell r="AD266">
            <v>67936.197356717166</v>
          </cell>
          <cell r="AE266">
            <v>68764.752407722292</v>
          </cell>
        </row>
        <row r="267">
          <cell r="G267">
            <v>1188.7545350603505</v>
          </cell>
          <cell r="H267">
            <v>1814.3315151782574</v>
          </cell>
          <cell r="I267">
            <v>1900.3987322087844</v>
          </cell>
          <cell r="J267">
            <v>1992.499913445489</v>
          </cell>
          <cell r="K267">
            <v>2071.9089630760959</v>
          </cell>
          <cell r="L267">
            <v>2060.5367864375899</v>
          </cell>
          <cell r="M267">
            <v>2054.7048367295088</v>
          </cell>
          <cell r="N267">
            <v>2158.5632758848569</v>
          </cell>
          <cell r="O267">
            <v>2132.4710703590135</v>
          </cell>
          <cell r="P267">
            <v>2281.9811201401903</v>
          </cell>
          <cell r="Q267">
            <v>2421.3515393175903</v>
          </cell>
          <cell r="R267">
            <v>2491.0202684932815</v>
          </cell>
          <cell r="S267">
            <v>2656.2970159581087</v>
          </cell>
          <cell r="T267">
            <v>2857.3247442295396</v>
          </cell>
          <cell r="U267">
            <v>3005.8109398265065</v>
          </cell>
          <cell r="V267">
            <v>3137.8533977435613</v>
          </cell>
          <cell r="W267">
            <v>3191.0995022312723</v>
          </cell>
          <cell r="X267">
            <v>3252.9633013979505</v>
          </cell>
          <cell r="Y267">
            <v>3274.5143676165139</v>
          </cell>
          <cell r="Z267">
            <v>3365.3187326417874</v>
          </cell>
          <cell r="AA267">
            <v>3474.0116701583424</v>
          </cell>
          <cell r="AB267">
            <v>3512.953897458478</v>
          </cell>
          <cell r="AC267">
            <v>3516.3128897770621</v>
          </cell>
          <cell r="AD267">
            <v>3581.1158402421911</v>
          </cell>
          <cell r="AE267">
            <v>3680.4791879235472</v>
          </cell>
        </row>
        <row r="268">
          <cell r="G268">
            <v>3849.7950827751201</v>
          </cell>
          <cell r="H268">
            <v>3906.2891171259025</v>
          </cell>
          <cell r="I268">
            <v>3961.8719573742533</v>
          </cell>
          <cell r="J268">
            <v>4034.5396870432041</v>
          </cell>
          <cell r="K268">
            <v>4138.6436132460585</v>
          </cell>
          <cell r="L268">
            <v>4100.6830786251285</v>
          </cell>
          <cell r="M268">
            <v>4035.3829999262734</v>
          </cell>
          <cell r="N268">
            <v>4110.6521986094058</v>
          </cell>
          <cell r="O268">
            <v>4006.1320247028834</v>
          </cell>
          <cell r="P268">
            <v>4254.9883579236111</v>
          </cell>
          <cell r="Q268">
            <v>4437.9947273019006</v>
          </cell>
          <cell r="R268">
            <v>4680.7221218276991</v>
          </cell>
          <cell r="S268">
            <v>4828.4799985370428</v>
          </cell>
          <cell r="T268">
            <v>5017.4618558662078</v>
          </cell>
          <cell r="U268">
            <v>5345.4511655331662</v>
          </cell>
          <cell r="V268">
            <v>5516.9923667331486</v>
          </cell>
          <cell r="W268">
            <v>5867.6518045882958</v>
          </cell>
          <cell r="X268">
            <v>6329.7630600932562</v>
          </cell>
          <cell r="Y268">
            <v>6722.9459400846354</v>
          </cell>
          <cell r="Z268">
            <v>6861.7784227451157</v>
          </cell>
          <cell r="AA268">
            <v>6955.8284829545846</v>
          </cell>
          <cell r="AB268">
            <v>6957.0865987713378</v>
          </cell>
          <cell r="AC268">
            <v>6912.3452832716694</v>
          </cell>
          <cell r="AD268">
            <v>6996.4987096325658</v>
          </cell>
          <cell r="AE268">
            <v>7149.722042615902</v>
          </cell>
        </row>
        <row r="269">
          <cell r="G269">
            <v>534.44742790618818</v>
          </cell>
          <cell r="H269">
            <v>549.59350482299533</v>
          </cell>
          <cell r="I269">
            <v>558.80354351382152</v>
          </cell>
          <cell r="J269">
            <v>563.62274980553275</v>
          </cell>
          <cell r="K269">
            <v>587.5147936961863</v>
          </cell>
          <cell r="L269">
            <v>579.97784016970309</v>
          </cell>
          <cell r="M269">
            <v>560.90805620046797</v>
          </cell>
          <cell r="N269">
            <v>573.68000690966471</v>
          </cell>
          <cell r="O269">
            <v>553.53475886949707</v>
          </cell>
          <cell r="P269">
            <v>576.68826299924194</v>
          </cell>
          <cell r="Q269">
            <v>617.12387357911405</v>
          </cell>
          <cell r="R269">
            <v>611.47974591985735</v>
          </cell>
          <cell r="S269">
            <v>612.49116303855203</v>
          </cell>
          <cell r="T269">
            <v>617.39099685506926</v>
          </cell>
          <cell r="U269">
            <v>625.42155541820807</v>
          </cell>
          <cell r="V269">
            <v>634.89317973156528</v>
          </cell>
          <cell r="W269">
            <v>649.66639439859387</v>
          </cell>
          <cell r="X269">
            <v>664.18689457805033</v>
          </cell>
          <cell r="Y269">
            <v>675.222447049018</v>
          </cell>
          <cell r="Z269">
            <v>689.29368563316996</v>
          </cell>
          <cell r="AA269">
            <v>708.88049415932687</v>
          </cell>
          <cell r="AB269">
            <v>715.26417571277989</v>
          </cell>
          <cell r="AC269">
            <v>712.08311568624777</v>
          </cell>
          <cell r="AD269">
            <v>720.56979461845128</v>
          </cell>
          <cell r="AE269">
            <v>738.00039313122193</v>
          </cell>
        </row>
        <row r="270">
          <cell r="G270">
            <v>3115.2089672205038</v>
          </cell>
          <cell r="H270">
            <v>3197.5651166446492</v>
          </cell>
          <cell r="I270">
            <v>3229.0497286223444</v>
          </cell>
          <cell r="J270">
            <v>3272.3257565644481</v>
          </cell>
          <cell r="K270">
            <v>3286.9654885929872</v>
          </cell>
          <cell r="L270">
            <v>3293.264126133221</v>
          </cell>
          <cell r="M270">
            <v>3300.0809674539782</v>
          </cell>
          <cell r="N270">
            <v>3451.930911696365</v>
          </cell>
          <cell r="O270">
            <v>3297.3681869148945</v>
          </cell>
          <cell r="P270">
            <v>3489.5232829070401</v>
          </cell>
          <cell r="Q270">
            <v>3673.2929341504673</v>
          </cell>
          <cell r="R270">
            <v>3717.6174958107317</v>
          </cell>
          <cell r="S270">
            <v>3800.0880835238581</v>
          </cell>
          <cell r="T270">
            <v>3887.0650904153217</v>
          </cell>
          <cell r="U270">
            <v>4056.124578585614</v>
          </cell>
          <cell r="V270">
            <v>4194.5406633190933</v>
          </cell>
          <cell r="W270">
            <v>4344.0884180067906</v>
          </cell>
          <cell r="X270">
            <v>4474.3387921523226</v>
          </cell>
          <cell r="Y270">
            <v>4678.5785905776456</v>
          </cell>
          <cell r="Z270">
            <v>5141.8087527319158</v>
          </cell>
          <cell r="AA270">
            <v>5563.8893544924167</v>
          </cell>
          <cell r="AB270">
            <v>5764.1241758474371</v>
          </cell>
          <cell r="AC270">
            <v>5987.6855187118917</v>
          </cell>
          <cell r="AD270">
            <v>6250.8438285058528</v>
          </cell>
          <cell r="AE270">
            <v>6624.8401927575715</v>
          </cell>
        </row>
        <row r="271">
          <cell r="G271">
            <v>11420.491920913755</v>
          </cell>
          <cell r="H271">
            <v>11592.720625003223</v>
          </cell>
          <cell r="I271">
            <v>11658.563357544677</v>
          </cell>
          <cell r="J271">
            <v>11749.065090113814</v>
          </cell>
          <cell r="K271">
            <v>11779.680679758576</v>
          </cell>
          <cell r="L271">
            <v>11687.872839212228</v>
          </cell>
          <cell r="M271">
            <v>11490.221763086443</v>
          </cell>
          <cell r="N271">
            <v>11768.452142521628</v>
          </cell>
          <cell r="O271">
            <v>11179.822225067792</v>
          </cell>
          <cell r="P271">
            <v>11601.176974790342</v>
          </cell>
          <cell r="Q271">
            <v>12023.171597635273</v>
          </cell>
          <cell r="R271">
            <v>12026.872322236679</v>
          </cell>
          <cell r="S271">
            <v>12163.184919060364</v>
          </cell>
          <cell r="T271">
            <v>12304.230792458153</v>
          </cell>
          <cell r="U271">
            <v>12644.901097631564</v>
          </cell>
          <cell r="V271">
            <v>12931.671530017473</v>
          </cell>
          <cell r="W271">
            <v>13317.881753484435</v>
          </cell>
          <cell r="X271">
            <v>13653.779577349764</v>
          </cell>
          <cell r="Y271">
            <v>14138.492855194008</v>
          </cell>
          <cell r="Z271">
            <v>14622.668209005438</v>
          </cell>
          <cell r="AA271">
            <v>15006.014751748147</v>
          </cell>
          <cell r="AB271">
            <v>15029.928175957646</v>
          </cell>
          <cell r="AC271">
            <v>15034.086030244467</v>
          </cell>
          <cell r="AD271">
            <v>15245.007781740544</v>
          </cell>
          <cell r="AE271">
            <v>15663.703138796815</v>
          </cell>
        </row>
        <row r="272">
          <cell r="G272">
            <v>3691.5192148666688</v>
          </cell>
          <cell r="H272">
            <v>3753.6667501636275</v>
          </cell>
          <cell r="I272">
            <v>3908.1283727573941</v>
          </cell>
          <cell r="J272">
            <v>3990.3782404125386</v>
          </cell>
          <cell r="K272">
            <v>4054.2488327687715</v>
          </cell>
          <cell r="L272">
            <v>4020.6948301558132</v>
          </cell>
          <cell r="M272">
            <v>3920.8513231352058</v>
          </cell>
          <cell r="N272">
            <v>4041.18327816493</v>
          </cell>
          <cell r="O272">
            <v>3904.2872844354733</v>
          </cell>
          <cell r="P272">
            <v>3990.4226943218055</v>
          </cell>
          <cell r="Q272">
            <v>4159.7894375329506</v>
          </cell>
          <cell r="R272">
            <v>4196.5362378426089</v>
          </cell>
          <cell r="S272">
            <v>4339.6995561507783</v>
          </cell>
          <cell r="T272">
            <v>4479.5142833859791</v>
          </cell>
          <cell r="U272">
            <v>4693.9937824858698</v>
          </cell>
          <cell r="V272">
            <v>4845.6041433523815</v>
          </cell>
          <cell r="W272">
            <v>4995.1928652936713</v>
          </cell>
          <cell r="X272">
            <v>5242.7236629585241</v>
          </cell>
          <cell r="Y272">
            <v>5545.2672924388035</v>
          </cell>
          <cell r="Z272">
            <v>5673.8896302172889</v>
          </cell>
          <cell r="AA272">
            <v>5924.0874725941449</v>
          </cell>
          <cell r="AB272">
            <v>5934.4464396809926</v>
          </cell>
          <cell r="AC272">
            <v>5912.4372921907834</v>
          </cell>
          <cell r="AD272">
            <v>6006.6769874874071</v>
          </cell>
          <cell r="AE272">
            <v>6164.8604393322439</v>
          </cell>
        </row>
        <row r="273">
          <cell r="G273">
            <v>17497.207948601801</v>
          </cell>
          <cell r="H273">
            <v>17791.777280438058</v>
          </cell>
          <cell r="I273">
            <v>18901.054967077107</v>
          </cell>
          <cell r="J273">
            <v>19491.738538742164</v>
          </cell>
          <cell r="K273">
            <v>19950.42997123814</v>
          </cell>
          <cell r="L273">
            <v>19905.594194185171</v>
          </cell>
          <cell r="M273">
            <v>19584.467713881531</v>
          </cell>
          <cell r="N273">
            <v>20522.118178496305</v>
          </cell>
          <cell r="O273">
            <v>20034.834221414225</v>
          </cell>
          <cell r="P273">
            <v>20616.976813630718</v>
          </cell>
          <cell r="Q273">
            <v>21762.89295682016</v>
          </cell>
          <cell r="R273">
            <v>22193.060520158731</v>
          </cell>
          <cell r="S273">
            <v>23288.74802317745</v>
          </cell>
          <cell r="T273">
            <v>24369.151315222582</v>
          </cell>
          <cell r="U273">
            <v>25933.512365323673</v>
          </cell>
          <cell r="V273">
            <v>27027.347784204048</v>
          </cell>
          <cell r="W273">
            <v>28045.729928476008</v>
          </cell>
          <cell r="X273">
            <v>28851.325810615399</v>
          </cell>
          <cell r="Y273">
            <v>28873.897229677121</v>
          </cell>
          <cell r="Z273">
            <v>29028.51577124407</v>
          </cell>
          <cell r="AA273">
            <v>28959.754956209981</v>
          </cell>
          <cell r="AB273">
            <v>28706.819769662256</v>
          </cell>
          <cell r="AC273">
            <v>28180.95717693547</v>
          </cell>
          <cell r="AD273">
            <v>28203.027422428651</v>
          </cell>
          <cell r="AE273">
            <v>28506.77394470897</v>
          </cell>
        </row>
        <row r="276">
          <cell r="G276">
            <v>53708.756626847957</v>
          </cell>
          <cell r="H276">
            <v>50349.464058565485</v>
          </cell>
          <cell r="I276">
            <v>50585.765733522334</v>
          </cell>
          <cell r="J276">
            <v>50756.917170227302</v>
          </cell>
          <cell r="K276">
            <v>50890.56319950617</v>
          </cell>
          <cell r="L276">
            <v>50409.683971895211</v>
          </cell>
          <cell r="M276">
            <v>49748.857660934671</v>
          </cell>
          <cell r="N276">
            <v>51074.418525560905</v>
          </cell>
          <cell r="O276">
            <v>50637.294229816769</v>
          </cell>
          <cell r="P276">
            <v>51882.363343747689</v>
          </cell>
          <cell r="Q276">
            <v>53040.286432316985</v>
          </cell>
          <cell r="R276">
            <v>53738.485192411041</v>
          </cell>
          <cell r="S276">
            <v>55949.769545049654</v>
          </cell>
          <cell r="T276">
            <v>57329.270888827872</v>
          </cell>
          <cell r="U276">
            <v>59883.340093594605</v>
          </cell>
          <cell r="V276">
            <v>62238.988957004687</v>
          </cell>
          <cell r="W276">
            <v>64365.633187934131</v>
          </cell>
          <cell r="X276">
            <v>65570.953790492698</v>
          </cell>
          <cell r="Y276">
            <v>67305.727422033131</v>
          </cell>
          <cell r="Z276">
            <v>68196.039917622096</v>
          </cell>
          <cell r="AA276">
            <v>68883.240349581378</v>
          </cell>
          <cell r="AB276">
            <v>68252.643635550878</v>
          </cell>
          <cell r="AC276">
            <v>68712.851087571893</v>
          </cell>
          <cell r="AD276">
            <v>69589.365365579099</v>
          </cell>
          <cell r="AE276">
            <v>71181.30416701932</v>
          </cell>
        </row>
        <row r="277">
          <cell r="G277">
            <v>18897.525479816875</v>
          </cell>
          <cell r="H277">
            <v>22684.496812891877</v>
          </cell>
          <cell r="I277">
            <v>22790.96040079034</v>
          </cell>
          <cell r="J277">
            <v>22868.071136585651</v>
          </cell>
          <cell r="K277">
            <v>22928.284149413474</v>
          </cell>
          <cell r="L277">
            <v>22711.628351579398</v>
          </cell>
          <cell r="M277">
            <v>22413.899018702621</v>
          </cell>
          <cell r="N277">
            <v>23011.11850794945</v>
          </cell>
          <cell r="O277">
            <v>22814.176099940669</v>
          </cell>
          <cell r="P277">
            <v>23375.130757053677</v>
          </cell>
          <cell r="Q277">
            <v>23896.822558612297</v>
          </cell>
          <cell r="R277">
            <v>24211.389711297299</v>
          </cell>
          <cell r="S277">
            <v>25207.663927671896</v>
          </cell>
          <cell r="T277">
            <v>25829.18581318625</v>
          </cell>
          <cell r="U277">
            <v>26979.898652314874</v>
          </cell>
          <cell r="V277">
            <v>28041.214996658913</v>
          </cell>
          <cell r="W277">
            <v>28999.35536976318</v>
          </cell>
          <cell r="X277">
            <v>29542.401693661457</v>
          </cell>
          <cell r="Y277">
            <v>30323.988303401613</v>
          </cell>
          <cell r="Z277">
            <v>31006.105312805237</v>
          </cell>
          <cell r="AA277">
            <v>31737.357087980727</v>
          </cell>
          <cell r="AB277">
            <v>31853.529467166318</v>
          </cell>
          <cell r="AC277">
            <v>32575.680823859493</v>
          </cell>
          <cell r="AD277">
            <v>33518.523530953906</v>
          </cell>
          <cell r="AE277">
            <v>34882.341931854091</v>
          </cell>
        </row>
        <row r="278">
          <cell r="G278">
            <v>26854.378313423978</v>
          </cell>
          <cell r="H278">
            <v>26617.32886145165</v>
          </cell>
          <cell r="I278">
            <v>26742.250139372747</v>
          </cell>
          <cell r="J278">
            <v>26832.72963426046</v>
          </cell>
          <cell r="K278">
            <v>26903.381832428946</v>
          </cell>
          <cell r="L278">
            <v>26649.16421992223</v>
          </cell>
          <cell r="M278">
            <v>26299.817279134986</v>
          </cell>
          <cell r="N278">
            <v>27000.577259789123</v>
          </cell>
          <cell r="O278">
            <v>26769.490765608803</v>
          </cell>
          <cell r="P278">
            <v>27427.698646872188</v>
          </cell>
          <cell r="Q278">
            <v>28039.836635250114</v>
          </cell>
          <cell r="R278">
            <v>28408.940584131567</v>
          </cell>
          <cell r="S278">
            <v>29577.939776494393</v>
          </cell>
          <cell r="T278">
            <v>30307.215482179141</v>
          </cell>
          <cell r="U278">
            <v>31657.428463177443</v>
          </cell>
          <cell r="V278">
            <v>32902.746196978107</v>
          </cell>
          <cell r="W278">
            <v>34027.00024663622</v>
          </cell>
          <cell r="X278">
            <v>34664.19501050633</v>
          </cell>
          <cell r="Y278">
            <v>35581.286008678158</v>
          </cell>
          <cell r="Z278">
            <v>36083.497426165137</v>
          </cell>
          <cell r="AA278">
            <v>36494.12300096816</v>
          </cell>
          <cell r="AB278">
            <v>36205.695140698299</v>
          </cell>
          <cell r="AC278">
            <v>36506.780251500866</v>
          </cell>
          <cell r="AD278">
            <v>37031.665828922414</v>
          </cell>
          <cell r="AE278">
            <v>37945.836580810574</v>
          </cell>
        </row>
        <row r="279">
          <cell r="G279">
            <v>2899.3137186553386</v>
          </cell>
          <cell r="H279">
            <v>4653.2063275829678</v>
          </cell>
          <cell r="I279">
            <v>4722.1827958588665</v>
          </cell>
          <cell r="J279">
            <v>4803.0505198635774</v>
          </cell>
          <cell r="K279">
            <v>4864.1054718609148</v>
          </cell>
          <cell r="L279">
            <v>4847.1465088239911</v>
          </cell>
          <cell r="M279">
            <v>4921.2901977497777</v>
          </cell>
          <cell r="N279">
            <v>5132.826898850004</v>
          </cell>
          <cell r="O279">
            <v>5165.3941277993135</v>
          </cell>
          <cell r="P279">
            <v>5307.180926289423</v>
          </cell>
          <cell r="Q279">
            <v>5413.9324826064094</v>
          </cell>
          <cell r="R279">
            <v>5527.7892431994651</v>
          </cell>
          <cell r="S279">
            <v>5793.8879649185292</v>
          </cell>
          <cell r="T279">
            <v>6012.6273752844645</v>
          </cell>
          <cell r="U279">
            <v>6396.3583829453282</v>
          </cell>
          <cell r="V279">
            <v>6644.3243452930392</v>
          </cell>
          <cell r="W279">
            <v>6897.2765527024421</v>
          </cell>
          <cell r="X279">
            <v>7099.8649378566442</v>
          </cell>
          <cell r="Y279">
            <v>7280.7841604239902</v>
          </cell>
          <cell r="Z279">
            <v>7440.8024860006608</v>
          </cell>
          <cell r="AA279">
            <v>7753.3183815559305</v>
          </cell>
          <cell r="AB279">
            <v>7831.6449985303652</v>
          </cell>
          <cell r="AC279">
            <v>8006.5157584517292</v>
          </cell>
          <cell r="AD279">
            <v>8228.1687845852503</v>
          </cell>
          <cell r="AE279">
            <v>8541.3880336494094</v>
          </cell>
        </row>
        <row r="280">
          <cell r="G280">
            <v>9277.8038996970827</v>
          </cell>
          <cell r="H280">
            <v>8594.3945235766678</v>
          </cell>
          <cell r="I280">
            <v>8721.7929107257623</v>
          </cell>
          <cell r="J280">
            <v>8871.1542489927488</v>
          </cell>
          <cell r="K280">
            <v>8983.9217276176933</v>
          </cell>
          <cell r="L280">
            <v>8952.5988055744328</v>
          </cell>
          <cell r="M280">
            <v>9089.5409631323892</v>
          </cell>
          <cell r="N280">
            <v>9480.2457239968408</v>
          </cell>
          <cell r="O280">
            <v>9540.3968530088641</v>
          </cell>
          <cell r="P280">
            <v>9802.2747064011619</v>
          </cell>
          <cell r="Q280">
            <v>9999.4430514959204</v>
          </cell>
          <cell r="R280">
            <v>10209.734590453189</v>
          </cell>
          <cell r="S280">
            <v>10701.214493916017</v>
          </cell>
          <cell r="T280">
            <v>11105.222538733551</v>
          </cell>
          <cell r="U280">
            <v>11813.967313539215</v>
          </cell>
          <cell r="V280">
            <v>12271.956312694891</v>
          </cell>
          <cell r="W280">
            <v>12739.154823364681</v>
          </cell>
          <cell r="X280">
            <v>13113.332193834716</v>
          </cell>
          <cell r="Y280">
            <v>13447.486982206243</v>
          </cell>
          <cell r="Z280">
            <v>13640.857864027112</v>
          </cell>
          <cell r="AA280">
            <v>13872.69083053642</v>
          </cell>
          <cell r="AB280">
            <v>13796.657277388424</v>
          </cell>
          <cell r="AC280">
            <v>13921.166336675924</v>
          </cell>
          <cell r="AD280">
            <v>14127.797044953708</v>
          </cell>
          <cell r="AE280">
            <v>14478.709794728822</v>
          </cell>
        </row>
        <row r="281">
          <cell r="G281">
            <v>2319.4509749242707</v>
          </cell>
          <cell r="H281">
            <v>2148.5986308941669</v>
          </cell>
          <cell r="I281">
            <v>2180.4482276814406</v>
          </cell>
          <cell r="J281">
            <v>2217.7885622481872</v>
          </cell>
          <cell r="K281">
            <v>2245.9804319044233</v>
          </cell>
          <cell r="L281">
            <v>2238.1497013936082</v>
          </cell>
          <cell r="M281">
            <v>2272.3852407830973</v>
          </cell>
          <cell r="N281">
            <v>2370.0614309992102</v>
          </cell>
          <cell r="O281">
            <v>2385.099213252216</v>
          </cell>
          <cell r="P281">
            <v>2450.5686766002905</v>
          </cell>
          <cell r="Q281">
            <v>2499.8607628739801</v>
          </cell>
          <cell r="R281">
            <v>2552.4336476132971</v>
          </cell>
          <cell r="S281">
            <v>2675.3036234790043</v>
          </cell>
          <cell r="T281">
            <v>2776.3056346833878</v>
          </cell>
          <cell r="U281">
            <v>2953.4918283848037</v>
          </cell>
          <cell r="V281">
            <v>3067.9890781737226</v>
          </cell>
          <cell r="W281">
            <v>3184.7887058411702</v>
          </cell>
          <cell r="X281">
            <v>3278.3330484586791</v>
          </cell>
          <cell r="Y281">
            <v>3361.8717455515607</v>
          </cell>
          <cell r="Z281">
            <v>3632.5223696265007</v>
          </cell>
          <cell r="AA281">
            <v>4441.9015054216325</v>
          </cell>
          <cell r="AB281">
            <v>4903.0609251577835</v>
          </cell>
          <cell r="AC281">
            <v>5365.9975567944002</v>
          </cell>
          <cell r="AD281">
            <v>5858.7859645388498</v>
          </cell>
          <cell r="AE281">
            <v>6441.6862271514865</v>
          </cell>
        </row>
        <row r="282">
          <cell r="G282">
            <v>4832.1895310922318</v>
          </cell>
          <cell r="H282">
            <v>4148.337474535304</v>
          </cell>
          <cell r="I282">
            <v>4209.8300557934908</v>
          </cell>
          <cell r="J282">
            <v>4281.9237018415006</v>
          </cell>
          <cell r="K282">
            <v>4336.3542444708164</v>
          </cell>
          <cell r="L282">
            <v>4321.2353142230195</v>
          </cell>
          <cell r="M282">
            <v>4387.3344771696347</v>
          </cell>
          <cell r="N282">
            <v>4575.9196295648571</v>
          </cell>
          <cell r="O282">
            <v>4604.9533424031115</v>
          </cell>
          <cell r="P282">
            <v>4731.3563961607624</v>
          </cell>
          <cell r="Q282">
            <v>4826.5255011518029</v>
          </cell>
          <cell r="R282">
            <v>4928.0289019138954</v>
          </cell>
          <cell r="S282">
            <v>5165.2561429862953</v>
          </cell>
          <cell r="T282">
            <v>5360.2625169353532</v>
          </cell>
          <cell r="U282">
            <v>5702.3590428909547</v>
          </cell>
          <cell r="V282">
            <v>5923.4209132659416</v>
          </cell>
          <cell r="W282">
            <v>6148.928025435609</v>
          </cell>
          <cell r="X282">
            <v>6329.5357464083654</v>
          </cell>
          <cell r="Y282">
            <v>6490.8253901516618</v>
          </cell>
          <cell r="Z282">
            <v>6641.7124607483611</v>
          </cell>
          <cell r="AA282">
            <v>6948.1408095370089</v>
          </cell>
          <cell r="AB282">
            <v>7035.7465017183213</v>
          </cell>
          <cell r="AC282">
            <v>7207.6309870677396</v>
          </cell>
          <cell r="AD282">
            <v>7421.5670118882181</v>
          </cell>
          <cell r="AE282">
            <v>7719.1351981849666</v>
          </cell>
        </row>
        <row r="283">
          <cell r="G283">
            <v>52715.95523740026</v>
          </cell>
          <cell r="H283">
            <v>52972.193082349717</v>
          </cell>
          <cell r="I283">
            <v>53212.466582069668</v>
          </cell>
          <cell r="J283">
            <v>53938.137008894228</v>
          </cell>
          <cell r="K283">
            <v>54658.14918677666</v>
          </cell>
          <cell r="L283">
            <v>54742.833531026023</v>
          </cell>
          <cell r="M283">
            <v>54443.844986943564</v>
          </cell>
          <cell r="N283">
            <v>55849.634953873981</v>
          </cell>
          <cell r="O283">
            <v>55878.248310892755</v>
          </cell>
          <cell r="P283">
            <v>57396.258918086387</v>
          </cell>
          <cell r="Q283">
            <v>58035.309287294032</v>
          </cell>
          <cell r="R283">
            <v>59654.398509755512</v>
          </cell>
          <cell r="S283">
            <v>62104.8709686109</v>
          </cell>
          <cell r="T283">
            <v>63526.574546607473</v>
          </cell>
          <cell r="U283">
            <v>65957.962889180169</v>
          </cell>
          <cell r="V283">
            <v>68171.241513705259</v>
          </cell>
          <cell r="W283">
            <v>70617.724740144578</v>
          </cell>
          <cell r="X283">
            <v>71464.039108899116</v>
          </cell>
          <cell r="Y283">
            <v>72789.143125892486</v>
          </cell>
          <cell r="Z283">
            <v>75215.745131270101</v>
          </cell>
          <cell r="AA283">
            <v>76186.560911929831</v>
          </cell>
          <cell r="AB283">
            <v>76853.980700327316</v>
          </cell>
          <cell r="AC283">
            <v>77917.122126248083</v>
          </cell>
          <cell r="AD283">
            <v>79216.483772401363</v>
          </cell>
          <cell r="AE283">
            <v>81328.70406933871</v>
          </cell>
        </row>
        <row r="284">
          <cell r="G284">
            <v>12325.222891105739</v>
          </cell>
          <cell r="H284">
            <v>12411.478571584297</v>
          </cell>
          <cell r="I284">
            <v>12492.3602782791</v>
          </cell>
          <cell r="J284">
            <v>12736.637997994008</v>
          </cell>
          <cell r="K284">
            <v>12979.011018139992</v>
          </cell>
          <cell r="L284">
            <v>13082.905311561863</v>
          </cell>
          <cell r="M284">
            <v>13062.787028174751</v>
          </cell>
          <cell r="N284">
            <v>13424.845554871805</v>
          </cell>
          <cell r="O284">
            <v>13548.59001540821</v>
          </cell>
          <cell r="P284">
            <v>13980.657672693853</v>
          </cell>
          <cell r="Q284">
            <v>14151.634240852109</v>
          </cell>
          <cell r="R284">
            <v>14662.608287554143</v>
          </cell>
          <cell r="S284">
            <v>15342.221667490938</v>
          </cell>
          <cell r="T284">
            <v>15752.539658883021</v>
          </cell>
          <cell r="U284">
            <v>16413.182641424464</v>
          </cell>
          <cell r="V284">
            <v>17008.725904970168</v>
          </cell>
          <cell r="W284">
            <v>17714.846912884725</v>
          </cell>
          <cell r="X284">
            <v>18311.517709238116</v>
          </cell>
          <cell r="Y284">
            <v>18790.104072193208</v>
          </cell>
          <cell r="Z284">
            <v>19448.410032238226</v>
          </cell>
          <cell r="AA284">
            <v>20279.403781524616</v>
          </cell>
          <cell r="AB284">
            <v>20865.767577195416</v>
          </cell>
          <cell r="AC284">
            <v>21460.307798955622</v>
          </cell>
          <cell r="AD284">
            <v>22071.159594989709</v>
          </cell>
          <cell r="AE284">
            <v>22914.833275438461</v>
          </cell>
        </row>
        <row r="285">
          <cell r="G285">
            <v>4064.3381986614581</v>
          </cell>
          <cell r="H285">
            <v>4110.6155283892722</v>
          </cell>
          <cell r="I285">
            <v>4130.4447133594185</v>
          </cell>
          <cell r="J285">
            <v>4205.0534065292159</v>
          </cell>
          <cell r="K285">
            <v>4217.0450784455206</v>
          </cell>
          <cell r="L285">
            <v>4170.9267556090681</v>
          </cell>
          <cell r="M285">
            <v>4134.7945018280743</v>
          </cell>
          <cell r="N285">
            <v>4282.9160340500976</v>
          </cell>
          <cell r="O285">
            <v>4275.4670964137213</v>
          </cell>
          <cell r="P285">
            <v>4429.7057135800214</v>
          </cell>
          <cell r="Q285">
            <v>4571.3057004235488</v>
          </cell>
          <cell r="R285">
            <v>4650.7392960571424</v>
          </cell>
          <cell r="S285">
            <v>4871.7140546202527</v>
          </cell>
          <cell r="T285">
            <v>5071.655054028929</v>
          </cell>
          <cell r="U285">
            <v>5305.9233944586949</v>
          </cell>
          <cell r="V285">
            <v>5510.6914731726365</v>
          </cell>
          <cell r="W285">
            <v>5667.2540484688725</v>
          </cell>
          <cell r="X285">
            <v>5754.0571342942558</v>
          </cell>
          <cell r="Y285">
            <v>5912.2142025016201</v>
          </cell>
          <cell r="Z285">
            <v>6003.5111888109896</v>
          </cell>
          <cell r="AA285">
            <v>6134.9943818498568</v>
          </cell>
          <cell r="AB285">
            <v>6108.7349988576152</v>
          </cell>
          <cell r="AC285">
            <v>6173.6786485485254</v>
          </cell>
          <cell r="AD285">
            <v>6269.9374728963212</v>
          </cell>
          <cell r="AE285">
            <v>6430.4101834982612</v>
          </cell>
        </row>
        <row r="286">
          <cell r="G286">
            <v>23923.707463310635</v>
          </cell>
          <cell r="H286">
            <v>21647.641659652782</v>
          </cell>
          <cell r="I286">
            <v>22128.313168026249</v>
          </cell>
          <cell r="J286">
            <v>22691.850441645358</v>
          </cell>
          <cell r="K286">
            <v>23117.319831479061</v>
          </cell>
          <cell r="L286">
            <v>23149.057701051199</v>
          </cell>
          <cell r="M286">
            <v>23825.879336971771</v>
          </cell>
          <cell r="N286">
            <v>25078.936527734691</v>
          </cell>
          <cell r="O286">
            <v>25532.814116989506</v>
          </cell>
          <cell r="P286">
            <v>26363.909867431343</v>
          </cell>
          <cell r="Q286">
            <v>27020.037905563124</v>
          </cell>
          <cell r="R286">
            <v>27745.751550098303</v>
          </cell>
          <cell r="S286">
            <v>29311.199170970409</v>
          </cell>
          <cell r="T286">
            <v>30699.76709413149</v>
          </cell>
          <cell r="U286">
            <v>33060.000699184602</v>
          </cell>
          <cell r="V286">
            <v>34490.685630520056</v>
          </cell>
          <cell r="W286">
            <v>35472.814235427039</v>
          </cell>
          <cell r="X286">
            <v>35945.792596740102</v>
          </cell>
          <cell r="Y286">
            <v>36599.196670922705</v>
          </cell>
          <cell r="Z286">
            <v>37338.175449304828</v>
          </cell>
          <cell r="AA286">
            <v>37764.39848142652</v>
          </cell>
          <cell r="AB286">
            <v>37576.372594239103</v>
          </cell>
          <cell r="AC286">
            <v>37973.19540543147</v>
          </cell>
          <cell r="AD286">
            <v>38602.990098158494</v>
          </cell>
          <cell r="AE286">
            <v>39622.564281848492</v>
          </cell>
        </row>
        <row r="287">
          <cell r="G287">
            <v>996.27006530550568</v>
          </cell>
          <cell r="H287">
            <v>1459.1695219378896</v>
          </cell>
          <cell r="I287">
            <v>1491.5694122404775</v>
          </cell>
          <cell r="J287">
            <v>1529.5549086316887</v>
          </cell>
          <cell r="K287">
            <v>1558.2338740323387</v>
          </cell>
          <cell r="L287">
            <v>1560.3731801377803</v>
          </cell>
          <cell r="M287">
            <v>1605.9946625352893</v>
          </cell>
          <cell r="N287">
            <v>1690.4575749741171</v>
          </cell>
          <cell r="O287">
            <v>1721.0514084892775</v>
          </cell>
          <cell r="P287">
            <v>1777.0718105230519</v>
          </cell>
          <cell r="Q287">
            <v>1821.2984311768487</v>
          </cell>
          <cell r="R287">
            <v>1870.2155025331188</v>
          </cell>
          <cell r="S287">
            <v>1975.7352396241201</v>
          </cell>
          <cell r="T287">
            <v>2069.3323170551284</v>
          </cell>
          <cell r="U287">
            <v>2228.4249792163846</v>
          </cell>
          <cell r="V287">
            <v>2324.8609734979896</v>
          </cell>
          <cell r="W287">
            <v>2391.0618165013484</v>
          </cell>
          <cell r="X287">
            <v>2422.9431465887023</v>
          </cell>
          <cell r="Y287">
            <v>2466.986157164506</v>
          </cell>
          <cell r="Z287">
            <v>2548.1271595340168</v>
          </cell>
          <cell r="AA287">
            <v>2591.155501135403</v>
          </cell>
          <cell r="AB287">
            <v>2602.4683840851649</v>
          </cell>
          <cell r="AC287">
            <v>2654.8483583836405</v>
          </cell>
          <cell r="AD287">
            <v>2724.2999372452</v>
          </cell>
          <cell r="AE287">
            <v>2822.2253817942296</v>
          </cell>
        </row>
        <row r="288">
          <cell r="G288">
            <v>6892.3787896395215</v>
          </cell>
          <cell r="H288">
            <v>6928.1609750366788</v>
          </cell>
          <cell r="I288">
            <v>6982.6206747894967</v>
          </cell>
          <cell r="J288">
            <v>7002.6744270450472</v>
          </cell>
          <cell r="K288">
            <v>7017.2232277010353</v>
          </cell>
          <cell r="L288">
            <v>6982.0498196612562</v>
          </cell>
          <cell r="M288">
            <v>6901.8684594309616</v>
          </cell>
          <cell r="N288">
            <v>7198.137989982336</v>
          </cell>
          <cell r="O288">
            <v>7124.1508540068598</v>
          </cell>
          <cell r="P288">
            <v>7324.0058826836794</v>
          </cell>
          <cell r="Q288">
            <v>7473.4110288347356</v>
          </cell>
          <cell r="R288">
            <v>7621.4968117202607</v>
          </cell>
          <cell r="S288">
            <v>7927.3463352318622</v>
          </cell>
          <cell r="T288">
            <v>8076.0865137607298</v>
          </cell>
          <cell r="U288">
            <v>8366.4477846220634</v>
          </cell>
          <cell r="V288">
            <v>8638.4901170356188</v>
          </cell>
          <cell r="W288">
            <v>8983.0887739326063</v>
          </cell>
          <cell r="X288">
            <v>9271.6822999805772</v>
          </cell>
          <cell r="Y288">
            <v>9518.2206653226694</v>
          </cell>
          <cell r="Z288">
            <v>10391.498689374765</v>
          </cell>
          <cell r="AA288">
            <v>13044.720292089158</v>
          </cell>
          <cell r="AB288">
            <v>14581.489120295437</v>
          </cell>
          <cell r="AC288">
            <v>16100.012982795835</v>
          </cell>
          <cell r="AD288">
            <v>17707.540694802836</v>
          </cell>
          <cell r="AE288">
            <v>19596.207526869926</v>
          </cell>
        </row>
        <row r="289">
          <cell r="G289">
            <v>1781.7556093565017</v>
          </cell>
          <cell r="H289">
            <v>1783.0538360074877</v>
          </cell>
          <cell r="I289">
            <v>1788.8878421921647</v>
          </cell>
          <cell r="J289">
            <v>1807.4316475648882</v>
          </cell>
          <cell r="K289">
            <v>1812.4722930184073</v>
          </cell>
          <cell r="L289">
            <v>1793.6088525783809</v>
          </cell>
          <cell r="M289">
            <v>1774.6486729597157</v>
          </cell>
          <cell r="N289">
            <v>1823.0509687537462</v>
          </cell>
          <cell r="O289">
            <v>1794.2995981969964</v>
          </cell>
          <cell r="P289">
            <v>1840.40380825741</v>
          </cell>
          <cell r="Q289">
            <v>1872.8279339126823</v>
          </cell>
          <cell r="R289">
            <v>1897.4249208326673</v>
          </cell>
          <cell r="S289">
            <v>1968.2360718720968</v>
          </cell>
          <cell r="T289">
            <v>2005.124253123417</v>
          </cell>
          <cell r="U289">
            <v>2074.6913217054471</v>
          </cell>
          <cell r="V289">
            <v>2157.0993395020882</v>
          </cell>
          <cell r="W289">
            <v>2230.5387643737845</v>
          </cell>
          <cell r="X289">
            <v>2244.3283016341893</v>
          </cell>
          <cell r="Y289">
            <v>2286.2415552117754</v>
          </cell>
          <cell r="Z289">
            <v>2326.3694648036135</v>
          </cell>
          <cell r="AA289">
            <v>2374.7982364656368</v>
          </cell>
          <cell r="AB289">
            <v>2372.028004997203</v>
          </cell>
          <cell r="AC289">
            <v>2401.8374704377493</v>
          </cell>
          <cell r="AD289">
            <v>2445.1309775396853</v>
          </cell>
          <cell r="AE289">
            <v>2516.1911582055527</v>
          </cell>
        </row>
        <row r="290">
          <cell r="G290">
            <v>2766.2306421587773</v>
          </cell>
          <cell r="H290">
            <v>2818.4580776956645</v>
          </cell>
          <cell r="I290">
            <v>2891.2487001949826</v>
          </cell>
          <cell r="J290">
            <v>2928.2449547405686</v>
          </cell>
          <cell r="K290">
            <v>2963.6022730245368</v>
          </cell>
          <cell r="L290">
            <v>2967.139006534268</v>
          </cell>
          <cell r="M290">
            <v>2966.3889493279867</v>
          </cell>
          <cell r="N290">
            <v>3122.6086524580405</v>
          </cell>
          <cell r="O290">
            <v>3102.4778216604896</v>
          </cell>
          <cell r="P290">
            <v>3203.2341197678347</v>
          </cell>
          <cell r="Q290">
            <v>3308.1437877260823</v>
          </cell>
          <cell r="R290">
            <v>3416.7948674728191</v>
          </cell>
          <cell r="S290">
            <v>3565.1526112071565</v>
          </cell>
          <cell r="T290">
            <v>3680.8949130500373</v>
          </cell>
          <cell r="U290">
            <v>3890.9266215566536</v>
          </cell>
          <cell r="V290">
            <v>4108.0317271811991</v>
          </cell>
          <cell r="W290">
            <v>4297.4681162204697</v>
          </cell>
          <cell r="X290">
            <v>4366.5805978291328</v>
          </cell>
          <cell r="Y290">
            <v>4487.4959667609901</v>
          </cell>
          <cell r="Z290">
            <v>4926.8541427762138</v>
          </cell>
          <cell r="AA290">
            <v>5327.6338130134527</v>
          </cell>
          <cell r="AB290">
            <v>5467.5606581810716</v>
          </cell>
          <cell r="AC290">
            <v>5692.4167839611218</v>
          </cell>
          <cell r="AD290">
            <v>6015.7371534228814</v>
          </cell>
          <cell r="AE290">
            <v>6447.6555798742547</v>
          </cell>
        </row>
        <row r="291">
          <cell r="G291">
            <v>4846.9173570763787</v>
          </cell>
          <cell r="H291">
            <v>5008.2207596646458</v>
          </cell>
          <cell r="I291">
            <v>5233.033158836829</v>
          </cell>
          <cell r="J291">
            <v>5347.2953599171369</v>
          </cell>
          <cell r="K291">
            <v>5456.4957387404911</v>
          </cell>
          <cell r="L291">
            <v>5518.8324925047837</v>
          </cell>
          <cell r="M291">
            <v>5571.4355115558528</v>
          </cell>
          <cell r="N291">
            <v>5978.1045452741855</v>
          </cell>
          <cell r="O291">
            <v>5993.7545762651171</v>
          </cell>
          <cell r="P291">
            <v>6251.1086086014566</v>
          </cell>
          <cell r="Q291">
            <v>6545.0150556943636</v>
          </cell>
          <cell r="R291">
            <v>6857.360364281305</v>
          </cell>
          <cell r="S291">
            <v>7216.4853030157956</v>
          </cell>
          <cell r="T291">
            <v>7527.399842884297</v>
          </cell>
          <cell r="U291">
            <v>8068.4471852160214</v>
          </cell>
          <cell r="V291">
            <v>8637.0155147854675</v>
          </cell>
          <cell r="W291">
            <v>9132.2699067393223</v>
          </cell>
          <cell r="X291">
            <v>9334.210585621915</v>
          </cell>
          <cell r="Y291">
            <v>9652.3734184585046</v>
          </cell>
          <cell r="Z291">
            <v>10129.531809913426</v>
          </cell>
          <cell r="AA291">
            <v>10549.414687247838</v>
          </cell>
          <cell r="AB291">
            <v>10617.785206666567</v>
          </cell>
          <cell r="AC291">
            <v>10850.415661333316</v>
          </cell>
          <cell r="AD291">
            <v>11208.394192480373</v>
          </cell>
          <cell r="AE291">
            <v>11723.25428099248</v>
          </cell>
        </row>
        <row r="292">
          <cell r="G292">
            <v>8982.682049718147</v>
          </cell>
          <cell r="H292">
            <v>9133.9571886090871</v>
          </cell>
          <cell r="I292">
            <v>9228.0551391407607</v>
          </cell>
          <cell r="J292">
            <v>9325.9303391624871</v>
          </cell>
          <cell r="K292">
            <v>9435.3594788008522</v>
          </cell>
          <cell r="L292">
            <v>9402.5029670648019</v>
          </cell>
          <cell r="M292">
            <v>9317.0133829133265</v>
          </cell>
          <cell r="N292">
            <v>9594.8534284338602</v>
          </cell>
          <cell r="O292">
            <v>9549.1543135264837</v>
          </cell>
          <cell r="P292">
            <v>9905.9247494187312</v>
          </cell>
          <cell r="Q292">
            <v>10179.873946420012</v>
          </cell>
          <cell r="R292">
            <v>10570.47967384969</v>
          </cell>
          <cell r="S292">
            <v>11214.050773343295</v>
          </cell>
          <cell r="T292">
            <v>11613.829592872014</v>
          </cell>
          <cell r="U292">
            <v>12097.143965452469</v>
          </cell>
          <cell r="V292">
            <v>12642.748453845543</v>
          </cell>
          <cell r="W292">
            <v>13013.240075139931</v>
          </cell>
          <cell r="X292">
            <v>13291.521251566393</v>
          </cell>
          <cell r="Y292">
            <v>13704.521907588638</v>
          </cell>
          <cell r="Z292">
            <v>14204.638505637235</v>
          </cell>
          <cell r="AA292">
            <v>14704.160551185496</v>
          </cell>
          <cell r="AB292">
            <v>14715.028570659057</v>
          </cell>
          <cell r="AC292">
            <v>14928.119440779048</v>
          </cell>
          <cell r="AD292">
            <v>15215.031073933886</v>
          </cell>
          <cell r="AE292">
            <v>15656.809695717346</v>
          </cell>
        </row>
        <row r="293">
          <cell r="G293">
            <v>11026.806939503975</v>
          </cell>
          <cell r="H293">
            <v>11212.506682861736</v>
          </cell>
          <cell r="I293">
            <v>11328.017832891619</v>
          </cell>
          <cell r="J293">
            <v>11448.165794138758</v>
          </cell>
          <cell r="K293">
            <v>11582.496942638683</v>
          </cell>
          <cell r="L293">
            <v>11542.163508858694</v>
          </cell>
          <cell r="M293">
            <v>11437.219669751494</v>
          </cell>
          <cell r="N293">
            <v>11778.285792882729</v>
          </cell>
          <cell r="O293">
            <v>11722.187256320849</v>
          </cell>
          <cell r="P293">
            <v>12160.145395831078</v>
          </cell>
          <cell r="Q293">
            <v>12496.43525779497</v>
          </cell>
          <cell r="R293">
            <v>12975.92834482533</v>
          </cell>
          <cell r="S293">
            <v>13765.952329497366</v>
          </cell>
          <cell r="T293">
            <v>14256.705963773478</v>
          </cell>
          <cell r="U293">
            <v>14850.004741135788</v>
          </cell>
          <cell r="V293">
            <v>15519.768551714615</v>
          </cell>
          <cell r="W293">
            <v>15983.555698489869</v>
          </cell>
          <cell r="X293">
            <v>16194.710846388716</v>
          </cell>
          <cell r="Y293">
            <v>16576.532245536484</v>
          </cell>
          <cell r="Z293">
            <v>16934.510115706671</v>
          </cell>
          <cell r="AA293">
            <v>17217.490214471542</v>
          </cell>
          <cell r="AB293">
            <v>17241.166059223928</v>
          </cell>
          <cell r="AC293">
            <v>17506.071071606191</v>
          </cell>
          <cell r="AD293">
            <v>17889.73979428424</v>
          </cell>
          <cell r="AE293">
            <v>18472.572870047712</v>
          </cell>
        </row>
      </sheetData>
      <sheetData sheetId="7">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Base</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row r="208">
          <cell r="G208" t="str">
            <v>Low</v>
          </cell>
          <cell r="H208">
            <v>42.389799174074071</v>
          </cell>
          <cell r="I208">
            <v>36.465809974074077</v>
          </cell>
          <cell r="J208">
            <v>35.569335074074075</v>
          </cell>
          <cell r="K208">
            <v>38.272286974074078</v>
          </cell>
          <cell r="L208">
            <v>34.157084474074075</v>
          </cell>
          <cell r="M208">
            <v>35.53257534037408</v>
          </cell>
          <cell r="N208">
            <v>36.773434690474069</v>
          </cell>
          <cell r="O208">
            <v>42.359566936074067</v>
          </cell>
          <cell r="P208">
            <v>51.593021086074074</v>
          </cell>
          <cell r="Q208">
            <v>51.05823207407407</v>
          </cell>
          <cell r="R208">
            <v>58.828523630074066</v>
          </cell>
          <cell r="S208">
            <v>69.276658966074081</v>
          </cell>
          <cell r="T208">
            <v>78.406612488074074</v>
          </cell>
          <cell r="U208">
            <v>74.656716200074086</v>
          </cell>
          <cell r="V208">
            <v>62.619136074074078</v>
          </cell>
          <cell r="W208">
            <v>48.797968286074081</v>
          </cell>
          <cell r="X208">
            <v>52.20252758307408</v>
          </cell>
          <cell r="Y208">
            <v>51.00957789207407</v>
          </cell>
          <cell r="Z208">
            <v>67.083563074074078</v>
          </cell>
          <cell r="AA208">
            <v>72.079969074074057</v>
          </cell>
          <cell r="AB208">
            <v>65.729459982444979</v>
          </cell>
          <cell r="AC208">
            <v>64.942320409137878</v>
          </cell>
          <cell r="AD208">
            <v>63.362334928324181</v>
          </cell>
          <cell r="AE208">
            <v>65.142943044759335</v>
          </cell>
        </row>
        <row r="209">
          <cell r="G209" t="str">
            <v>High</v>
          </cell>
          <cell r="H209">
            <v>42.389799174074071</v>
          </cell>
          <cell r="I209">
            <v>36.465809974074077</v>
          </cell>
          <cell r="J209">
            <v>35.569335074074075</v>
          </cell>
          <cell r="K209">
            <v>38.272286974074078</v>
          </cell>
          <cell r="L209">
            <v>34.157084474074075</v>
          </cell>
          <cell r="M209">
            <v>35.53257534037408</v>
          </cell>
          <cell r="N209">
            <v>36.773434690474069</v>
          </cell>
          <cell r="O209">
            <v>42.359566936074067</v>
          </cell>
          <cell r="P209">
            <v>51.593021086074074</v>
          </cell>
          <cell r="Q209">
            <v>51.05823207407407</v>
          </cell>
          <cell r="R209">
            <v>58.828523630074066</v>
          </cell>
          <cell r="S209">
            <v>69.276658966074081</v>
          </cell>
          <cell r="T209">
            <v>78.406612488074074</v>
          </cell>
          <cell r="U209">
            <v>74.656716200074086</v>
          </cell>
          <cell r="V209">
            <v>62.619136074074078</v>
          </cell>
          <cell r="W209">
            <v>48.797968286074081</v>
          </cell>
          <cell r="X209">
            <v>52.20252758307408</v>
          </cell>
          <cell r="Y209">
            <v>51.00957789207407</v>
          </cell>
          <cell r="Z209">
            <v>67.083563074074078</v>
          </cell>
          <cell r="AA209">
            <v>72.079969074074057</v>
          </cell>
          <cell r="AB209">
            <v>65.729459982444979</v>
          </cell>
          <cell r="AC209">
            <v>64.942320409137878</v>
          </cell>
          <cell r="AD209">
            <v>63.362334928324181</v>
          </cell>
          <cell r="AE209">
            <v>65.142943044759335</v>
          </cell>
        </row>
        <row r="210">
          <cell r="G210" t="str">
            <v>Base</v>
          </cell>
        </row>
        <row r="211">
          <cell r="G211" t="str">
            <v>Low</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row>
        <row r="212">
          <cell r="G212" t="str">
            <v>High</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row>
        <row r="214">
          <cell r="G214">
            <v>1986</v>
          </cell>
          <cell r="H214">
            <v>1987</v>
          </cell>
          <cell r="I214">
            <v>1988</v>
          </cell>
          <cell r="J214">
            <v>1989</v>
          </cell>
          <cell r="K214">
            <v>1990</v>
          </cell>
          <cell r="L214">
            <v>1991</v>
          </cell>
          <cell r="M214">
            <v>1992</v>
          </cell>
          <cell r="N214">
            <v>1993</v>
          </cell>
          <cell r="O214">
            <v>1994</v>
          </cell>
          <cell r="P214">
            <v>1995</v>
          </cell>
          <cell r="Q214">
            <v>1996</v>
          </cell>
          <cell r="R214">
            <v>1997</v>
          </cell>
          <cell r="S214">
            <v>1998</v>
          </cell>
          <cell r="T214">
            <v>1999</v>
          </cell>
          <cell r="U214">
            <v>2000</v>
          </cell>
          <cell r="V214">
            <v>2001</v>
          </cell>
          <cell r="W214">
            <v>2002</v>
          </cell>
          <cell r="X214">
            <v>2003</v>
          </cell>
          <cell r="Y214">
            <v>2004</v>
          </cell>
          <cell r="Z214">
            <v>2005</v>
          </cell>
          <cell r="AA214">
            <v>2006</v>
          </cell>
          <cell r="AB214">
            <v>2007</v>
          </cell>
          <cell r="AC214">
            <v>2008</v>
          </cell>
          <cell r="AD214">
            <v>2009</v>
          </cell>
          <cell r="AE214">
            <v>2010</v>
          </cell>
        </row>
        <row r="216">
          <cell r="G216">
            <v>208998.69198523989</v>
          </cell>
          <cell r="H216">
            <v>200145.98024940802</v>
          </cell>
          <cell r="I216">
            <v>204298.48758186327</v>
          </cell>
          <cell r="J216">
            <v>212514.47308934119</v>
          </cell>
          <cell r="K216">
            <v>218248.8879770175</v>
          </cell>
          <cell r="L216">
            <v>230735.79972918943</v>
          </cell>
          <cell r="M216">
            <v>231528.43027437758</v>
          </cell>
          <cell r="N216">
            <v>244878.83743148466</v>
          </cell>
          <cell r="O216">
            <v>242786.25970780815</v>
          </cell>
          <cell r="P216">
            <v>255559.09058324914</v>
          </cell>
          <cell r="Q216">
            <v>268008.32621918456</v>
          </cell>
          <cell r="R216">
            <v>265489.37581064156</v>
          </cell>
          <cell r="S216">
            <v>272482.6174634418</v>
          </cell>
          <cell r="T216">
            <v>284410.89610058442</v>
          </cell>
          <cell r="U216">
            <v>300017.95217937022</v>
          </cell>
          <cell r="V216">
            <v>317942.85702325829</v>
          </cell>
          <cell r="W216">
            <v>335695.10260296741</v>
          </cell>
          <cell r="X216">
            <v>348922.95366756298</v>
          </cell>
          <cell r="Y216">
            <v>353537.99027757213</v>
          </cell>
          <cell r="Z216">
            <v>354596.7797693297</v>
          </cell>
          <cell r="AA216">
            <v>359853.55392939574</v>
          </cell>
          <cell r="AB216">
            <v>355546.86718435638</v>
          </cell>
          <cell r="AC216">
            <v>351120.83370566339</v>
          </cell>
          <cell r="AD216">
            <v>353655.16843746061</v>
          </cell>
          <cell r="AE216">
            <v>360684.15806895884</v>
          </cell>
        </row>
        <row r="217">
          <cell r="G217">
            <v>73536.576809621445</v>
          </cell>
          <cell r="H217">
            <v>90173.965820167112</v>
          </cell>
          <cell r="I217">
            <v>92044.840537701777</v>
          </cell>
          <cell r="J217">
            <v>95746.478689050549</v>
          </cell>
          <cell r="K217">
            <v>98330.06758469365</v>
          </cell>
          <cell r="L217">
            <v>103955.93302619121</v>
          </cell>
          <cell r="M217">
            <v>104313.04556775086</v>
          </cell>
          <cell r="N217">
            <v>110327.95107407245</v>
          </cell>
          <cell r="O217">
            <v>109385.15905848605</v>
          </cell>
          <cell r="P217">
            <v>115139.84278160419</v>
          </cell>
          <cell r="Q217">
            <v>120748.73358881973</v>
          </cell>
          <cell r="R217">
            <v>119613.84320651177</v>
          </cell>
          <cell r="S217">
            <v>122764.58514490072</v>
          </cell>
          <cell r="T217">
            <v>128138.76347603065</v>
          </cell>
          <cell r="U217">
            <v>135170.38179605946</v>
          </cell>
          <cell r="V217">
            <v>143246.28596714657</v>
          </cell>
          <cell r="W217">
            <v>151244.40006437257</v>
          </cell>
          <cell r="X217">
            <v>157204.08902883093</v>
          </cell>
          <cell r="Y217">
            <v>159283.35213974226</v>
          </cell>
          <cell r="Z217">
            <v>162515.65727255808</v>
          </cell>
          <cell r="AA217">
            <v>167612.08530117007</v>
          </cell>
          <cell r="AB217">
            <v>168423.08861424751</v>
          </cell>
          <cell r="AC217">
            <v>169187.35438208625</v>
          </cell>
          <cell r="AD217">
            <v>173048.3572794295</v>
          </cell>
          <cell r="AE217">
            <v>179117.10252840212</v>
          </cell>
        </row>
        <row r="218">
          <cell r="G218">
            <v>104499.34599261994</v>
          </cell>
          <cell r="H218">
            <v>105807.50910078075</v>
          </cell>
          <cell r="I218">
            <v>108002.7390865257</v>
          </cell>
          <cell r="J218">
            <v>112346.13364419344</v>
          </cell>
          <cell r="K218">
            <v>115377.64171974598</v>
          </cell>
          <cell r="L218">
            <v>121978.86862029215</v>
          </cell>
          <cell r="M218">
            <v>122397.89409119615</v>
          </cell>
          <cell r="N218">
            <v>129455.60928994505</v>
          </cell>
          <cell r="O218">
            <v>128349.36455664544</v>
          </cell>
          <cell r="P218">
            <v>135101.74308261863</v>
          </cell>
          <cell r="Q218">
            <v>141683.05244094582</v>
          </cell>
          <cell r="R218">
            <v>140351.40507064035</v>
          </cell>
          <cell r="S218">
            <v>144048.39403289961</v>
          </cell>
          <cell r="T218">
            <v>150354.29859757473</v>
          </cell>
          <cell r="U218">
            <v>158604.99504441186</v>
          </cell>
          <cell r="V218">
            <v>168081.02613950011</v>
          </cell>
          <cell r="W218">
            <v>177465.78062417047</v>
          </cell>
          <cell r="X218">
            <v>184458.70633847601</v>
          </cell>
          <cell r="Y218">
            <v>186898.45320476568</v>
          </cell>
          <cell r="Z218">
            <v>186028.83658052023</v>
          </cell>
          <cell r="AA218">
            <v>187392.62346713556</v>
          </cell>
          <cell r="AB218">
            <v>183688.58010542323</v>
          </cell>
          <cell r="AC218">
            <v>179917.79537687683</v>
          </cell>
          <cell r="AD218">
            <v>179846.95356055681</v>
          </cell>
          <cell r="AE218">
            <v>182057.43147324634</v>
          </cell>
        </row>
        <row r="219">
          <cell r="G219">
            <v>13423.836588687245</v>
          </cell>
          <cell r="H219">
            <v>21791.875763514865</v>
          </cell>
          <cell r="I219">
            <v>22224.659925521173</v>
          </cell>
          <cell r="J219">
            <v>22732.952835002077</v>
          </cell>
          <cell r="K219">
            <v>23080.895311996119</v>
          </cell>
          <cell r="L219">
            <v>24394.967985397427</v>
          </cell>
          <cell r="M219">
            <v>24342.77819338522</v>
          </cell>
          <cell r="N219">
            <v>25847.114822320538</v>
          </cell>
          <cell r="O219">
            <v>25597.201842348808</v>
          </cell>
          <cell r="P219">
            <v>26685.15216798272</v>
          </cell>
          <cell r="Q219">
            <v>27183.979842094126</v>
          </cell>
          <cell r="R219">
            <v>26370.318525564584</v>
          </cell>
          <cell r="S219">
            <v>26408.046610476242</v>
          </cell>
          <cell r="T219">
            <v>27113.984701041256</v>
          </cell>
          <cell r="U219">
            <v>28084.473978898819</v>
          </cell>
          <cell r="V219">
            <v>29362.800335296797</v>
          </cell>
          <cell r="W219">
            <v>30805.387561284086</v>
          </cell>
          <cell r="X219">
            <v>32039.384416567875</v>
          </cell>
          <cell r="Y219">
            <v>32288.612309161115</v>
          </cell>
          <cell r="Z219">
            <v>32756.354184115167</v>
          </cell>
          <cell r="AA219">
            <v>33718.918515821199</v>
          </cell>
          <cell r="AB219">
            <v>33600.302576498187</v>
          </cell>
          <cell r="AC219">
            <v>33338.384168395656</v>
          </cell>
          <cell r="AD219">
            <v>33752.759044080267</v>
          </cell>
          <cell r="AE219">
            <v>34616.681984882525</v>
          </cell>
        </row>
        <row r="220">
          <cell r="G220">
            <v>42956.277083799177</v>
          </cell>
          <cell r="H220">
            <v>40249.231290308788</v>
          </cell>
          <cell r="I220">
            <v>41048.576423532184</v>
          </cell>
          <cell r="J220">
            <v>41987.384954699257</v>
          </cell>
          <cell r="K220">
            <v>42630.028909915964</v>
          </cell>
          <cell r="L220">
            <v>45057.099233644389</v>
          </cell>
          <cell r="M220">
            <v>44960.705557740206</v>
          </cell>
          <cell r="N220">
            <v>47739.190235863898</v>
          </cell>
          <cell r="O220">
            <v>47277.605127611147</v>
          </cell>
          <cell r="P220">
            <v>49287.03124420641</v>
          </cell>
          <cell r="Q220">
            <v>50208.35764342035</v>
          </cell>
          <cell r="R220">
            <v>48705.538754566136</v>
          </cell>
          <cell r="S220">
            <v>48775.221898515229</v>
          </cell>
          <cell r="T220">
            <v>50079.077784632274</v>
          </cell>
          <cell r="U220">
            <v>51871.555303921945</v>
          </cell>
          <cell r="V220">
            <v>54232.602775994215</v>
          </cell>
          <cell r="W220">
            <v>56897.037336162713</v>
          </cell>
          <cell r="X220">
            <v>59176.208958597657</v>
          </cell>
          <cell r="Y220">
            <v>59636.528721881943</v>
          </cell>
          <cell r="Z220">
            <v>59267.380594230824</v>
          </cell>
          <cell r="AA220">
            <v>59661.108667141169</v>
          </cell>
          <cell r="AB220">
            <v>58346.611071043306</v>
          </cell>
          <cell r="AC220">
            <v>56953.433458145395</v>
          </cell>
          <cell r="AD220">
            <v>56761.820168837978</v>
          </cell>
          <cell r="AE220">
            <v>57298.25438694148</v>
          </cell>
        </row>
        <row r="221">
          <cell r="G221">
            <v>10739.069270949794</v>
          </cell>
          <cell r="H221">
            <v>10062.307822577197</v>
          </cell>
          <cell r="I221">
            <v>10262.144105883046</v>
          </cell>
          <cell r="J221">
            <v>10496.846238674814</v>
          </cell>
          <cell r="K221">
            <v>10657.507227478991</v>
          </cell>
          <cell r="L221">
            <v>11264.274808411097</v>
          </cell>
          <cell r="M221">
            <v>11240.176389435052</v>
          </cell>
          <cell r="N221">
            <v>11934.797558965975</v>
          </cell>
          <cell r="O221">
            <v>11819.401281902787</v>
          </cell>
          <cell r="P221">
            <v>12321.757811051602</v>
          </cell>
          <cell r="Q221">
            <v>12552.089410855087</v>
          </cell>
          <cell r="R221">
            <v>12176.384688641534</v>
          </cell>
          <cell r="S221">
            <v>12193.805474628807</v>
          </cell>
          <cell r="T221">
            <v>12519.769446158069</v>
          </cell>
          <cell r="U221">
            <v>12967.888825980486</v>
          </cell>
          <cell r="V221">
            <v>13558.150693998554</v>
          </cell>
          <cell r="W221">
            <v>14224.259334040678</v>
          </cell>
          <cell r="X221">
            <v>14794.052239649414</v>
          </cell>
          <cell r="Y221">
            <v>14909.132180470486</v>
          </cell>
          <cell r="Z221">
            <v>16089.783930114661</v>
          </cell>
          <cell r="AA221">
            <v>17617.092653342384</v>
          </cell>
          <cell r="AB221">
            <v>18419.311769849035</v>
          </cell>
          <cell r="AC221">
            <v>19009.848165719726</v>
          </cell>
          <cell r="AD221">
            <v>19949.851202602753</v>
          </cell>
          <cell r="AE221">
            <v>21177.433659989274</v>
          </cell>
        </row>
        <row r="222">
          <cell r="G222">
            <v>22373.060981145409</v>
          </cell>
          <cell r="H222">
            <v>19427.476132820269</v>
          </cell>
          <cell r="I222">
            <v>19813.303588395116</v>
          </cell>
          <cell r="J222">
            <v>20266.447157796101</v>
          </cell>
          <cell r="K222">
            <v>20576.638177640001</v>
          </cell>
          <cell r="L222">
            <v>21748.135105042526</v>
          </cell>
          <cell r="M222">
            <v>21701.60786022446</v>
          </cell>
          <cell r="N222">
            <v>23042.725268910268</v>
          </cell>
          <cell r="O222">
            <v>22819.927630635757</v>
          </cell>
          <cell r="P222">
            <v>23789.836288996135</v>
          </cell>
          <cell r="Q222">
            <v>24234.541592860558</v>
          </cell>
          <cell r="R222">
            <v>23509.161823876082</v>
          </cell>
          <cell r="S222">
            <v>23542.796444278309</v>
          </cell>
          <cell r="T222">
            <v>24172.140863938701</v>
          </cell>
          <cell r="U222">
            <v>25037.332896388816</v>
          </cell>
          <cell r="V222">
            <v>26176.96195119722</v>
          </cell>
          <cell r="W222">
            <v>27463.02971362921</v>
          </cell>
          <cell r="X222">
            <v>28563.138979768595</v>
          </cell>
          <cell r="Y222">
            <v>28785.325862051341</v>
          </cell>
          <cell r="Z222">
            <v>28924.071606197242</v>
          </cell>
          <cell r="AA222">
            <v>29469.866159102188</v>
          </cell>
          <cell r="AB222">
            <v>29116.933433380244</v>
          </cell>
          <cell r="AC222">
            <v>28678.217716061263</v>
          </cell>
          <cell r="AD222">
            <v>28831.690819149815</v>
          </cell>
          <cell r="AE222">
            <v>29362.860829323748</v>
          </cell>
        </row>
        <row r="223">
          <cell r="G223">
            <v>4115.706901028545</v>
          </cell>
          <cell r="H223">
            <v>4205.010520242442</v>
          </cell>
          <cell r="I223">
            <v>4292.0902136220993</v>
          </cell>
          <cell r="J223">
            <v>4385.1340717390349</v>
          </cell>
          <cell r="K223">
            <v>4578.7455890095252</v>
          </cell>
          <cell r="L223">
            <v>4925.2542379471824</v>
          </cell>
          <cell r="M223">
            <v>5059.9086971479355</v>
          </cell>
          <cell r="N223">
            <v>5491.2305796720329</v>
          </cell>
          <cell r="O223">
            <v>5593.5954805401325</v>
          </cell>
          <cell r="P223">
            <v>5926.3175733184044</v>
          </cell>
          <cell r="Q223">
            <v>6182.9348882424329</v>
          </cell>
          <cell r="R223">
            <v>6169.7723192810736</v>
          </cell>
          <cell r="S223">
            <v>6245.6036993975076</v>
          </cell>
          <cell r="T223">
            <v>6577.8422959626059</v>
          </cell>
          <cell r="U223">
            <v>6928.8339007962168</v>
          </cell>
          <cell r="V223">
            <v>7490.3140941843267</v>
          </cell>
          <cell r="W223">
            <v>8257.6043067687824</v>
          </cell>
          <cell r="X223">
            <v>8802.0048065065639</v>
          </cell>
          <cell r="Y223">
            <v>9009.5800347258555</v>
          </cell>
          <cell r="Z223">
            <v>9145.9892087019052</v>
          </cell>
          <cell r="AA223">
            <v>9211.6710302419669</v>
          </cell>
          <cell r="AB223">
            <v>9178.9855009367984</v>
          </cell>
          <cell r="AC223">
            <v>9148.5358510380192</v>
          </cell>
          <cell r="AD223">
            <v>9307.2672479613648</v>
          </cell>
          <cell r="AE223">
            <v>9585.7986641014031</v>
          </cell>
        </row>
        <row r="224">
          <cell r="G224">
            <v>7052.2389172900575</v>
          </cell>
          <cell r="H224">
            <v>7205.2601294462738</v>
          </cell>
          <cell r="I224">
            <v>7354.4706581173587</v>
          </cell>
          <cell r="J224">
            <v>7513.9007470440247</v>
          </cell>
          <cell r="K224">
            <v>7845.6529125321231</v>
          </cell>
          <cell r="L224">
            <v>8439.3933896795734</v>
          </cell>
          <cell r="M224">
            <v>8670.1229922479361</v>
          </cell>
          <cell r="N224">
            <v>9409.1904328995261</v>
          </cell>
          <cell r="O224">
            <v>9584.5920722840365</v>
          </cell>
          <cell r="P224">
            <v>10154.709368719003</v>
          </cell>
          <cell r="Q224">
            <v>10594.421587950512</v>
          </cell>
          <cell r="R224">
            <v>10571.867605533151</v>
          </cell>
          <cell r="S224">
            <v>10701.80421736411</v>
          </cell>
          <cell r="T224">
            <v>11271.093045957972</v>
          </cell>
          <cell r="U224">
            <v>11872.515040957445</v>
          </cell>
          <cell r="V224">
            <v>12834.607961157768</v>
          </cell>
          <cell r="W224">
            <v>14047.589314524124</v>
          </cell>
          <cell r="X224">
            <v>15152.652396838437</v>
          </cell>
          <cell r="Y224">
            <v>15479.510456527292</v>
          </cell>
          <cell r="Z224">
            <v>15798.174448709171</v>
          </cell>
          <cell r="AA224">
            <v>16024.318633545427</v>
          </cell>
          <cell r="AB224">
            <v>15915.266706434264</v>
          </cell>
          <cell r="AC224">
            <v>15890.102655033168</v>
          </cell>
          <cell r="AD224">
            <v>16206.894670169306</v>
          </cell>
          <cell r="AE224">
            <v>16751.236087215875</v>
          </cell>
        </row>
        <row r="225">
          <cell r="G225">
            <v>50887.549088008323</v>
          </cell>
          <cell r="H225">
            <v>52096.128378848516</v>
          </cell>
          <cell r="I225">
            <v>53891.473390088919</v>
          </cell>
          <cell r="J225">
            <v>55301.704088136066</v>
          </cell>
          <cell r="K225">
            <v>56320.720929326286</v>
          </cell>
          <cell r="L225">
            <v>59598.948196798665</v>
          </cell>
          <cell r="M225">
            <v>59875.038133999398</v>
          </cell>
          <cell r="N225">
            <v>63090.538108352572</v>
          </cell>
          <cell r="O225">
            <v>62290.990920621967</v>
          </cell>
          <cell r="P225">
            <v>65911.63038498332</v>
          </cell>
          <cell r="Q225">
            <v>68983.639135362406</v>
          </cell>
          <cell r="R225">
            <v>69732.96582170199</v>
          </cell>
          <cell r="S225">
            <v>71331.440918664593</v>
          </cell>
          <cell r="T225">
            <v>74031.11753504441</v>
          </cell>
          <cell r="U225">
            <v>76942.356081206293</v>
          </cell>
          <cell r="V225">
            <v>81143.432123224557</v>
          </cell>
          <cell r="W225">
            <v>85690.254182846576</v>
          </cell>
          <cell r="X225">
            <v>88772.478710730531</v>
          </cell>
          <cell r="Y225">
            <v>89611.133454044131</v>
          </cell>
          <cell r="Z225">
            <v>90910.782716700836</v>
          </cell>
          <cell r="AA225">
            <v>92712.944275381815</v>
          </cell>
          <cell r="AB225">
            <v>92106.864078517261</v>
          </cell>
          <cell r="AC225">
            <v>91226.675126907721</v>
          </cell>
          <cell r="AD225">
            <v>92126.824590314762</v>
          </cell>
          <cell r="AE225">
            <v>94226.839366206506</v>
          </cell>
        </row>
        <row r="226">
          <cell r="G226">
            <v>19812.879259651741</v>
          </cell>
          <cell r="H226">
            <v>18032.884427272984</v>
          </cell>
          <cell r="I226">
            <v>18390.850686182566</v>
          </cell>
          <cell r="J226">
            <v>18811.272058336421</v>
          </cell>
          <cell r="K226">
            <v>19099.063705396456</v>
          </cell>
          <cell r="L226">
            <v>20186.310587606091</v>
          </cell>
          <cell r="M226">
            <v>20143.040724556799</v>
          </cell>
          <cell r="N226">
            <v>21387.69116528075</v>
          </cell>
          <cell r="O226">
            <v>21180.748251774428</v>
          </cell>
          <cell r="P226">
            <v>22080.758751653964</v>
          </cell>
          <cell r="Q226">
            <v>22493.41427857352</v>
          </cell>
          <cell r="R226">
            <v>21820.012288958882</v>
          </cell>
          <cell r="S226">
            <v>21851.072681430713</v>
          </cell>
          <cell r="T226">
            <v>22435.037007354465</v>
          </cell>
          <cell r="U226">
            <v>23237.856100070774</v>
          </cell>
          <cell r="V226">
            <v>24295.423566588957</v>
          </cell>
          <cell r="W226">
            <v>25676.409631101869</v>
          </cell>
          <cell r="X226">
            <v>26947.489232296917</v>
          </cell>
          <cell r="Y226">
            <v>27352.311253779546</v>
          </cell>
          <cell r="Z226">
            <v>27335.965576247774</v>
          </cell>
          <cell r="AA226">
            <v>27602.57300118457</v>
          </cell>
          <cell r="AB226">
            <v>27114.80587866436</v>
          </cell>
          <cell r="AC226">
            <v>26610.841990217854</v>
          </cell>
          <cell r="AD226">
            <v>26693.236756604154</v>
          </cell>
          <cell r="AE226">
            <v>27154.544217813003</v>
          </cell>
        </row>
        <row r="227">
          <cell r="G227">
            <v>7419.0906995658279</v>
          </cell>
          <cell r="H227">
            <v>10929.866269561855</v>
          </cell>
          <cell r="I227">
            <v>11146.832299299163</v>
          </cell>
          <cell r="J227">
            <v>11401.652840795985</v>
          </cell>
          <cell r="K227">
            <v>11576.085512870666</v>
          </cell>
          <cell r="L227">
            <v>12235.073988756241</v>
          </cell>
          <cell r="M227">
            <v>12208.847800786238</v>
          </cell>
          <cell r="N227">
            <v>12963.239752020037</v>
          </cell>
          <cell r="O227">
            <v>12837.810102693569</v>
          </cell>
          <cell r="P227">
            <v>13383.313205347922</v>
          </cell>
          <cell r="Q227">
            <v>13633.426809902779</v>
          </cell>
          <cell r="R227">
            <v>13225.27282201311</v>
          </cell>
          <cell r="S227">
            <v>13244.098758449756</v>
          </cell>
          <cell r="T227">
            <v>13598.043908726899</v>
          </cell>
          <cell r="U227">
            <v>14084.638571795298</v>
          </cell>
          <cell r="V227">
            <v>14725.638131610645</v>
          </cell>
          <cell r="W227">
            <v>15562.664125213003</v>
          </cell>
          <cell r="X227">
            <v>16333.074988492226</v>
          </cell>
          <cell r="Y227">
            <v>16578.44064674971</v>
          </cell>
          <cell r="Z227">
            <v>16857.311575218704</v>
          </cell>
          <cell r="AA227">
            <v>17266.656645919924</v>
          </cell>
          <cell r="AB227">
            <v>17209.046241024487</v>
          </cell>
          <cell r="AC227">
            <v>17136.3703707032</v>
          </cell>
          <cell r="AD227">
            <v>17456.408368183093</v>
          </cell>
          <cell r="AE227">
            <v>18058.866872371669</v>
          </cell>
        </row>
        <row r="228">
          <cell r="G228">
            <v>83364.422267462985</v>
          </cell>
          <cell r="H228">
            <v>83832.227579195271</v>
          </cell>
          <cell r="I228">
            <v>84473.651357137482</v>
          </cell>
          <cell r="J228">
            <v>85669.000717749455</v>
          </cell>
          <cell r="K228">
            <v>86953.915160136385</v>
          </cell>
          <cell r="L228">
            <v>91285.461447874812</v>
          </cell>
          <cell r="M228">
            <v>90938.245242666802</v>
          </cell>
          <cell r="N228">
            <v>95719.927133708654</v>
          </cell>
          <cell r="O228">
            <v>93952.396537730761</v>
          </cell>
          <cell r="P228">
            <v>96705.968870619268</v>
          </cell>
          <cell r="Q228">
            <v>98084.385907262404</v>
          </cell>
          <cell r="R228">
            <v>94854.133820205563</v>
          </cell>
          <cell r="S228">
            <v>94531.289301758676</v>
          </cell>
          <cell r="T228">
            <v>96314.095346684699</v>
          </cell>
          <cell r="U228">
            <v>98468.71184276056</v>
          </cell>
          <cell r="V228">
            <v>101998.44637128555</v>
          </cell>
          <cell r="W228">
            <v>108335.20040286546</v>
          </cell>
          <cell r="X228">
            <v>114395.71234984108</v>
          </cell>
          <cell r="Y228">
            <v>116727.38959742447</v>
          </cell>
          <cell r="Z228">
            <v>141998.01843454241</v>
          </cell>
          <cell r="AA228">
            <v>171946.05794425026</v>
          </cell>
          <cell r="AB228">
            <v>192464.78312542022</v>
          </cell>
          <cell r="AC228">
            <v>208908.64373695463</v>
          </cell>
          <cell r="AD228">
            <v>228706.45614921703</v>
          </cell>
          <cell r="AE228">
            <v>252084.95499626573</v>
          </cell>
        </row>
        <row r="229">
          <cell r="G229">
            <v>12778.134917081974</v>
          </cell>
          <cell r="H229">
            <v>12894.186073617273</v>
          </cell>
          <cell r="I229">
            <v>13178.009408971293</v>
          </cell>
          <cell r="J229">
            <v>13341.082749817862</v>
          </cell>
          <cell r="K229">
            <v>13581.568601140933</v>
          </cell>
          <cell r="L229">
            <v>14287.410756019724</v>
          </cell>
          <cell r="M229">
            <v>14217.523844548945</v>
          </cell>
          <cell r="N229">
            <v>14955.493690163396</v>
          </cell>
          <cell r="O229">
            <v>14749.068526871995</v>
          </cell>
          <cell r="P229">
            <v>15217.615920965041</v>
          </cell>
          <cell r="Q229">
            <v>15615.500853886677</v>
          </cell>
          <cell r="R229">
            <v>15768.602167633129</v>
          </cell>
          <cell r="S229">
            <v>16113.909210513591</v>
          </cell>
          <cell r="T229">
            <v>16679.827859739111</v>
          </cell>
          <cell r="U229">
            <v>17277.728711114269</v>
          </cell>
          <cell r="V229">
            <v>17914.590049087761</v>
          </cell>
          <cell r="W229">
            <v>18631.873619577422</v>
          </cell>
          <cell r="X229">
            <v>19246.310352174143</v>
          </cell>
          <cell r="Y229">
            <v>19226.799168199374</v>
          </cell>
          <cell r="Z229">
            <v>19109.077435323827</v>
          </cell>
          <cell r="AA229">
            <v>19277.963444280296</v>
          </cell>
          <cell r="AB229">
            <v>18940.524142835653</v>
          </cell>
          <cell r="AC229">
            <v>18579.144573461443</v>
          </cell>
          <cell r="AD229">
            <v>18559.369474301344</v>
          </cell>
          <cell r="AE229">
            <v>18786.218095097855</v>
          </cell>
        </row>
        <row r="230">
          <cell r="G230">
            <v>19927.728810231933</v>
          </cell>
          <cell r="H230">
            <v>20387.498878375507</v>
          </cell>
          <cell r="I230">
            <v>21039.067675030969</v>
          </cell>
          <cell r="J230">
            <v>21751.96518935723</v>
          </cell>
          <cell r="K230">
            <v>22543.066584433152</v>
          </cell>
          <cell r="L230">
            <v>23942.959888780144</v>
          </cell>
          <cell r="M230">
            <v>24443.241717863308</v>
          </cell>
          <cell r="N230">
            <v>25857.012921133639</v>
          </cell>
          <cell r="O230">
            <v>26019.551101581019</v>
          </cell>
          <cell r="P230">
            <v>27043.216886545717</v>
          </cell>
          <cell r="Q230">
            <v>27714.128414291805</v>
          </cell>
          <cell r="R230">
            <v>27458.778506721221</v>
          </cell>
          <cell r="S230">
            <v>28235.725930746761</v>
          </cell>
          <cell r="T230">
            <v>30700.328022192367</v>
          </cell>
          <cell r="U230">
            <v>33048.146988518049</v>
          </cell>
          <cell r="V230">
            <v>35494.528422093819</v>
          </cell>
          <cell r="W230">
            <v>37620.955907392017</v>
          </cell>
          <cell r="X230">
            <v>39513.733368011992</v>
          </cell>
          <cell r="Y230">
            <v>40010.808440145935</v>
          </cell>
          <cell r="Z230">
            <v>48908.818659119788</v>
          </cell>
          <cell r="AA230">
            <v>52282.519633483942</v>
          </cell>
          <cell r="AB230">
            <v>55374.912449867224</v>
          </cell>
          <cell r="AC230">
            <v>58076.99156480789</v>
          </cell>
          <cell r="AD230">
            <v>62210.734014487818</v>
          </cell>
          <cell r="AE230">
            <v>67374.994373915324</v>
          </cell>
        </row>
        <row r="231">
          <cell r="G231">
            <v>45108.374295171176</v>
          </cell>
          <cell r="H231">
            <v>46149.56065856183</v>
          </cell>
          <cell r="I231">
            <v>47625.090696060222</v>
          </cell>
          <cell r="J231">
            <v>49239.504556032982</v>
          </cell>
          <cell r="K231">
            <v>51031.017404918923</v>
          </cell>
          <cell r="L231">
            <v>54200.373325811925</v>
          </cell>
          <cell r="M231">
            <v>55333.543476117171</v>
          </cell>
          <cell r="N231">
            <v>58534.252384181593</v>
          </cell>
          <cell r="O231">
            <v>58902.884869384878</v>
          </cell>
          <cell r="P231">
            <v>61220.727174027903</v>
          </cell>
          <cell r="Q231">
            <v>62739.911562789377</v>
          </cell>
          <cell r="R231">
            <v>62162.601935177241</v>
          </cell>
          <cell r="S231">
            <v>63922.405058420525</v>
          </cell>
          <cell r="T231">
            <v>69503.539738679581</v>
          </cell>
          <cell r="U231">
            <v>74820.119795511695</v>
          </cell>
          <cell r="V231">
            <v>80359.598457471366</v>
          </cell>
          <cell r="W231">
            <v>86541.70128799032</v>
          </cell>
          <cell r="X231">
            <v>92483.477913026232</v>
          </cell>
          <cell r="Y231">
            <v>94848.756057148668</v>
          </cell>
          <cell r="Z231">
            <v>104876.15733776866</v>
          </cell>
          <cell r="AA231">
            <v>108880.94517899094</v>
          </cell>
          <cell r="AB231">
            <v>111269.29774283603</v>
          </cell>
          <cell r="AC231">
            <v>113174.32196937493</v>
          </cell>
          <cell r="AD231">
            <v>117725.13831993856</v>
          </cell>
          <cell r="AE231">
            <v>124056.03016699647</v>
          </cell>
        </row>
        <row r="232">
          <cell r="G232">
            <v>14732.614363471273</v>
          </cell>
          <cell r="H232">
            <v>15190.025849992297</v>
          </cell>
          <cell r="I232">
            <v>15978.652657210951</v>
          </cell>
          <cell r="J232">
            <v>16358.081684185232</v>
          </cell>
          <cell r="K232">
            <v>16802.815184019466</v>
          </cell>
          <cell r="L232">
            <v>17995.075095351578</v>
          </cell>
          <cell r="M232">
            <v>18068.872042573646</v>
          </cell>
          <cell r="N232">
            <v>19587.401185481136</v>
          </cell>
          <cell r="O232">
            <v>19396.744558816688</v>
          </cell>
          <cell r="P232">
            <v>20469.625724466405</v>
          </cell>
          <cell r="Q232">
            <v>22021.466826109994</v>
          </cell>
          <cell r="R232">
            <v>22443.493824552352</v>
          </cell>
          <cell r="S232">
            <v>23154.520006260926</v>
          </cell>
          <cell r="T232">
            <v>24297.299686122278</v>
          </cell>
          <cell r="U232">
            <v>25604.628317990238</v>
          </cell>
          <cell r="V232">
            <v>27252.115344501475</v>
          </cell>
          <cell r="W232">
            <v>29326.592850202847</v>
          </cell>
          <cell r="X232">
            <v>31071.045803116915</v>
          </cell>
          <cell r="Y232">
            <v>31809.338088577882</v>
          </cell>
          <cell r="Z232">
            <v>32253.678455315665</v>
          </cell>
          <cell r="AA232">
            <v>33031.407872308417</v>
          </cell>
          <cell r="AB232">
            <v>33044.701825989607</v>
          </cell>
          <cell r="AC232">
            <v>33079.38765057132</v>
          </cell>
          <cell r="AD232">
            <v>33840.932034592515</v>
          </cell>
          <cell r="AE232">
            <v>35028.551814055783</v>
          </cell>
        </row>
        <row r="233">
          <cell r="G233">
            <v>30607.73667734694</v>
          </cell>
          <cell r="H233">
            <v>31558.031715771514</v>
          </cell>
          <cell r="I233">
            <v>33196.443002222775</v>
          </cell>
          <cell r="J233">
            <v>33984.725615128584</v>
          </cell>
          <cell r="K233">
            <v>34908.681507727801</v>
          </cell>
          <cell r="L233">
            <v>37385.660577205868</v>
          </cell>
          <cell r="M233">
            <v>37538.977393382476</v>
          </cell>
          <cell r="N233">
            <v>40693.796965544178</v>
          </cell>
          <cell r="O233">
            <v>40297.698372262203</v>
          </cell>
          <cell r="P233">
            <v>42526.662179644067</v>
          </cell>
          <cell r="Q233">
            <v>45750.688997447731</v>
          </cell>
          <cell r="R233">
            <v>46627.471007780034</v>
          </cell>
          <cell r="S233">
            <v>48104.663147852298</v>
          </cell>
          <cell r="T233">
            <v>50478.844583575272</v>
          </cell>
          <cell r="U233">
            <v>53194.884624247505</v>
          </cell>
          <cell r="V233">
            <v>56617.620592401901</v>
          </cell>
          <cell r="W233">
            <v>59923.157134890702</v>
          </cell>
          <cell r="X233">
            <v>63973.486449511773</v>
          </cell>
          <cell r="Y233">
            <v>66181.538107032015</v>
          </cell>
          <cell r="Z233">
            <v>66453.563269918333</v>
          </cell>
          <cell r="AA233">
            <v>66959.267579956038</v>
          </cell>
          <cell r="AB233">
            <v>66094.364426773463</v>
          </cell>
          <cell r="AC233">
            <v>65334.982685483985</v>
          </cell>
          <cell r="AD233">
            <v>65811.632936669848</v>
          </cell>
          <cell r="AE233">
            <v>67051.855449590992</v>
          </cell>
        </row>
        <row r="236">
          <cell r="G236">
            <v>365235.87759901345</v>
          </cell>
          <cell r="H236">
            <v>354859.62782446295</v>
          </cell>
          <cell r="I236">
            <v>359099.12116031331</v>
          </cell>
          <cell r="J236">
            <v>363684.89253116085</v>
          </cell>
          <cell r="K236">
            <v>371183.65691280959</v>
          </cell>
          <cell r="L236">
            <v>393810.14448577375</v>
          </cell>
          <cell r="M236">
            <v>392919.76472724194</v>
          </cell>
          <cell r="N236">
            <v>416337.28299488511</v>
          </cell>
          <cell r="O236">
            <v>415847.40765335562</v>
          </cell>
          <cell r="P236">
            <v>440930.75205977412</v>
          </cell>
          <cell r="Q236">
            <v>462610.57949277834</v>
          </cell>
          <cell r="R236">
            <v>464545.80548638868</v>
          </cell>
          <cell r="S236">
            <v>474100.778496566</v>
          </cell>
          <cell r="T236">
            <v>490120.37038982578</v>
          </cell>
          <cell r="U236">
            <v>507824.3128671766</v>
          </cell>
          <cell r="V236">
            <v>523265.66056981642</v>
          </cell>
          <cell r="W236">
            <v>547621.81359517598</v>
          </cell>
          <cell r="X236">
            <v>577195.13074333861</v>
          </cell>
          <cell r="Y236">
            <v>597901.31757310289</v>
          </cell>
          <cell r="Z236">
            <v>606724.96847552957</v>
          </cell>
          <cell r="AA236">
            <v>621130.50828699535</v>
          </cell>
          <cell r="AB236">
            <v>615303.10013566166</v>
          </cell>
          <cell r="AC236">
            <v>604685.27239587845</v>
          </cell>
          <cell r="AD236">
            <v>611946.42316720472</v>
          </cell>
          <cell r="AE236">
            <v>621775.7724142184</v>
          </cell>
        </row>
        <row r="237">
          <cell r="G237">
            <v>128508.91989594916</v>
          </cell>
          <cell r="H237">
            <v>159878.80401357694</v>
          </cell>
          <cell r="I237">
            <v>161788.86949021256</v>
          </cell>
          <cell r="J237">
            <v>163854.9474116308</v>
          </cell>
          <cell r="K237">
            <v>167233.44805501943</v>
          </cell>
          <cell r="L237">
            <v>177427.60791020317</v>
          </cell>
          <cell r="M237">
            <v>177026.45534239855</v>
          </cell>
          <cell r="N237">
            <v>187577.00694092782</v>
          </cell>
          <cell r="O237">
            <v>187356.29802512456</v>
          </cell>
          <cell r="P237">
            <v>198657.37256252611</v>
          </cell>
          <cell r="Q237">
            <v>208425.02323177626</v>
          </cell>
          <cell r="R237">
            <v>209296.92184490184</v>
          </cell>
          <cell r="S237">
            <v>213601.82873615521</v>
          </cell>
          <cell r="T237">
            <v>220819.31134577713</v>
          </cell>
          <cell r="U237">
            <v>228795.66291599342</v>
          </cell>
          <cell r="V237">
            <v>235752.62282205813</v>
          </cell>
          <cell r="W237">
            <v>246726.06784295075</v>
          </cell>
          <cell r="X237">
            <v>260050.0590936582</v>
          </cell>
          <cell r="Y237">
            <v>269379.04477264325</v>
          </cell>
          <cell r="Z237">
            <v>274246.47257606586</v>
          </cell>
          <cell r="AA237">
            <v>283323.60322947107</v>
          </cell>
          <cell r="AB237">
            <v>282176.62280447973</v>
          </cell>
          <cell r="AC237">
            <v>278788.25314832455</v>
          </cell>
          <cell r="AD237">
            <v>283474.80692722125</v>
          </cell>
          <cell r="AE237">
            <v>289306.68472038873</v>
          </cell>
        </row>
        <row r="238">
          <cell r="G238">
            <v>182617.93879950672</v>
          </cell>
          <cell r="H238">
            <v>187597.13911690007</v>
          </cell>
          <cell r="I238">
            <v>189838.35439964873</v>
          </cell>
          <cell r="J238">
            <v>192262.63014803207</v>
          </cell>
          <cell r="K238">
            <v>196226.86455117722</v>
          </cell>
          <cell r="L238">
            <v>208188.39526396897</v>
          </cell>
          <cell r="M238">
            <v>207717.6945070184</v>
          </cell>
          <cell r="N238">
            <v>220097.40492705166</v>
          </cell>
          <cell r="O238">
            <v>219838.43150379052</v>
          </cell>
          <cell r="P238">
            <v>233098.78371397682</v>
          </cell>
          <cell r="Q238">
            <v>244559.86095151352</v>
          </cell>
          <cell r="R238">
            <v>245582.9214280509</v>
          </cell>
          <cell r="S238">
            <v>250634.17398117352</v>
          </cell>
          <cell r="T238">
            <v>259102.95818021009</v>
          </cell>
          <cell r="U238">
            <v>268462.17714857374</v>
          </cell>
          <cell r="V238">
            <v>276625.27158364275</v>
          </cell>
          <cell r="W238">
            <v>289501.19284710946</v>
          </cell>
          <cell r="X238">
            <v>305135.17669927207</v>
          </cell>
          <cell r="Y238">
            <v>316081.53719425993</v>
          </cell>
          <cell r="Z238">
            <v>318864.90587520832</v>
          </cell>
          <cell r="AA238">
            <v>321024.71413024032</v>
          </cell>
          <cell r="AB238">
            <v>314825.8482508192</v>
          </cell>
          <cell r="AC238">
            <v>306269.79725356057</v>
          </cell>
          <cell r="AD238">
            <v>307123.92753089877</v>
          </cell>
          <cell r="AE238">
            <v>309360.53101240424</v>
          </cell>
        </row>
        <row r="239">
          <cell r="G239">
            <v>22826.038376498713</v>
          </cell>
          <cell r="H239">
            <v>37085.098831852469</v>
          </cell>
          <cell r="I239">
            <v>37893.103890682374</v>
          </cell>
          <cell r="J239">
            <v>38462.381555532207</v>
          </cell>
          <cell r="K239">
            <v>38969.129623895285</v>
          </cell>
          <cell r="L239">
            <v>41122.671401230393</v>
          </cell>
          <cell r="M239">
            <v>41185.78757641455</v>
          </cell>
          <cell r="N239">
            <v>44212.728429698531</v>
          </cell>
          <cell r="O239">
            <v>44951.843483761288</v>
          </cell>
          <cell r="P239">
            <v>48023.926933948365</v>
          </cell>
          <cell r="Q239">
            <v>50150.466781839837</v>
          </cell>
          <cell r="R239">
            <v>50124.859380140115</v>
          </cell>
          <cell r="S239">
            <v>50689.163852827936</v>
          </cell>
          <cell r="T239">
            <v>51823.573400304151</v>
          </cell>
          <cell r="U239">
            <v>52861.045289321017</v>
          </cell>
          <cell r="V239">
            <v>54320.35492645581</v>
          </cell>
          <cell r="W239">
            <v>56926.871894878575</v>
          </cell>
          <cell r="X239">
            <v>59891.068626553875</v>
          </cell>
          <cell r="Y239">
            <v>62046.543913457623</v>
          </cell>
          <cell r="Z239">
            <v>63939.99342109407</v>
          </cell>
          <cell r="AA239">
            <v>65822.79068051881</v>
          </cell>
          <cell r="AB239">
            <v>65849.37613974858</v>
          </cell>
          <cell r="AC239">
            <v>65246.726750042319</v>
          </cell>
          <cell r="AD239">
            <v>66564.13506297869</v>
          </cell>
          <cell r="AE239">
            <v>68260.473116669134</v>
          </cell>
        </row>
        <row r="240">
          <cell r="G240">
            <v>73043.322804795869</v>
          </cell>
          <cell r="H240">
            <v>68495.559377511716</v>
          </cell>
          <cell r="I240">
            <v>69987.931252677838</v>
          </cell>
          <cell r="J240">
            <v>71039.377610467272</v>
          </cell>
          <cell r="K240">
            <v>71975.332845840443</v>
          </cell>
          <cell r="L240">
            <v>75952.888611573333</v>
          </cell>
          <cell r="M240">
            <v>76069.463135066151</v>
          </cell>
          <cell r="N240">
            <v>81660.172435542656</v>
          </cell>
          <cell r="O240">
            <v>83025.305620219151</v>
          </cell>
          <cell r="P240">
            <v>88699.392544701768</v>
          </cell>
          <cell r="Q240">
            <v>92627.076196842638</v>
          </cell>
          <cell r="R240">
            <v>92579.779752748451</v>
          </cell>
          <cell r="S240">
            <v>93622.040707511944</v>
          </cell>
          <cell r="T240">
            <v>95717.276232429431</v>
          </cell>
          <cell r="U240">
            <v>97633.469518009108</v>
          </cell>
          <cell r="V240">
            <v>100328.79009282413</v>
          </cell>
          <cell r="W240">
            <v>105142.983485933</v>
          </cell>
          <cell r="X240">
            <v>110617.80543966891</v>
          </cell>
          <cell r="Y240">
            <v>114598.93236534574</v>
          </cell>
          <cell r="Z240">
            <v>115858.64768204739</v>
          </cell>
          <cell r="AA240">
            <v>116478.30055393775</v>
          </cell>
          <cell r="AB240">
            <v>114286.39036749169</v>
          </cell>
          <cell r="AC240">
            <v>111201.59592874881</v>
          </cell>
          <cell r="AD240">
            <v>111549.77156105102</v>
          </cell>
          <cell r="AE240">
            <v>112441.44112659105</v>
          </cell>
        </row>
        <row r="241">
          <cell r="G241">
            <v>18260.830701198967</v>
          </cell>
          <cell r="H241">
            <v>17123.889844377929</v>
          </cell>
          <cell r="I241">
            <v>17496.982813169459</v>
          </cell>
          <cell r="J241">
            <v>17759.844402616818</v>
          </cell>
          <cell r="K241">
            <v>17993.833211460111</v>
          </cell>
          <cell r="L241">
            <v>18988.222152893333</v>
          </cell>
          <cell r="M241">
            <v>19017.365783766538</v>
          </cell>
          <cell r="N241">
            <v>20415.043108885664</v>
          </cell>
          <cell r="O241">
            <v>20756.326405054788</v>
          </cell>
          <cell r="P241">
            <v>22174.848136175442</v>
          </cell>
          <cell r="Q241">
            <v>23156.769049210659</v>
          </cell>
          <cell r="R241">
            <v>23144.944938187113</v>
          </cell>
          <cell r="S241">
            <v>23405.510176877986</v>
          </cell>
          <cell r="T241">
            <v>23929.319058107358</v>
          </cell>
          <cell r="U241">
            <v>24408.367379502277</v>
          </cell>
          <cell r="V241">
            <v>25082.197523206032</v>
          </cell>
          <cell r="W241">
            <v>26285.74587148325</v>
          </cell>
          <cell r="X241">
            <v>27654.451359917228</v>
          </cell>
          <cell r="Y241">
            <v>28649.733091336435</v>
          </cell>
          <cell r="Z241">
            <v>30793.004144602553</v>
          </cell>
          <cell r="AA241">
            <v>33283.211347743643</v>
          </cell>
          <cell r="AB241">
            <v>34566.484046841208</v>
          </cell>
          <cell r="AC241">
            <v>35406.47476373057</v>
          </cell>
          <cell r="AD241">
            <v>37197.32778087561</v>
          </cell>
          <cell r="AE241">
            <v>39251.843081514526</v>
          </cell>
        </row>
        <row r="242">
          <cell r="G242">
            <v>38043.397294164519</v>
          </cell>
          <cell r="H242">
            <v>33061.397754723999</v>
          </cell>
          <cell r="I242">
            <v>33781.73496506628</v>
          </cell>
          <cell r="J242">
            <v>34289.246496741514</v>
          </cell>
          <cell r="K242">
            <v>34741.012838946874</v>
          </cell>
          <cell r="L242">
            <v>36660.897200175481</v>
          </cell>
          <cell r="M242">
            <v>36717.165325062553</v>
          </cell>
          <cell r="N242">
            <v>39415.685719579902</v>
          </cell>
          <cell r="O242">
            <v>40074.60743095701</v>
          </cell>
          <cell r="P242">
            <v>42813.372489743997</v>
          </cell>
          <cell r="Q242">
            <v>44709.184607467789</v>
          </cell>
          <cell r="R242">
            <v>44686.35558665546</v>
          </cell>
          <cell r="S242">
            <v>45189.43351320739</v>
          </cell>
          <cell r="T242">
            <v>46200.760608112003</v>
          </cell>
          <cell r="U242">
            <v>47125.667696472541</v>
          </cell>
          <cell r="V242">
            <v>48426.643502937863</v>
          </cell>
          <cell r="W242">
            <v>50750.35563966936</v>
          </cell>
          <cell r="X242">
            <v>53392.939595384662</v>
          </cell>
          <cell r="Y242">
            <v>55314.547682069737</v>
          </cell>
          <cell r="Z242">
            <v>56206.338067598081</v>
          </cell>
          <cell r="AA242">
            <v>56867.860447024854</v>
          </cell>
          <cell r="AB242">
            <v>56094.0735060183</v>
          </cell>
          <cell r="AC242">
            <v>54855.157088644417</v>
          </cell>
          <cell r="AD242">
            <v>55287.638953758076</v>
          </cell>
          <cell r="AE242">
            <v>56002.286494712542</v>
          </cell>
        </row>
        <row r="243">
          <cell r="G243">
            <v>4628.0563230687512</v>
          </cell>
          <cell r="H243">
            <v>4701.4044369701423</v>
          </cell>
          <cell r="I243">
            <v>4765.7538702829233</v>
          </cell>
          <cell r="J243">
            <v>4856.2183556535629</v>
          </cell>
          <cell r="K243">
            <v>4946.6084717631393</v>
          </cell>
          <cell r="L243">
            <v>5278.2857012813538</v>
          </cell>
          <cell r="M243">
            <v>5357.0931278130192</v>
          </cell>
          <cell r="N243">
            <v>5747.3914872416699</v>
          </cell>
          <cell r="O243">
            <v>5732.4673645938337</v>
          </cell>
          <cell r="P243">
            <v>6142.1880301032079</v>
          </cell>
          <cell r="Q243">
            <v>6440.7376439136387</v>
          </cell>
          <cell r="R243">
            <v>6446.5319933809833</v>
          </cell>
          <cell r="S243">
            <v>6508.8716791976822</v>
          </cell>
          <cell r="T243">
            <v>6604.0308077340533</v>
          </cell>
          <cell r="U243">
            <v>6726.1553145885591</v>
          </cell>
          <cell r="V243">
            <v>6888.1269957209943</v>
          </cell>
          <cell r="W243">
            <v>7236.5674433278036</v>
          </cell>
          <cell r="X243">
            <v>7730.2118587169389</v>
          </cell>
          <cell r="Y243">
            <v>8038.0237502793789</v>
          </cell>
          <cell r="Z243">
            <v>8252.3093205514033</v>
          </cell>
          <cell r="AA243">
            <v>8409.382277396091</v>
          </cell>
          <cell r="AB243">
            <v>8362.9356517854412</v>
          </cell>
          <cell r="AC243">
            <v>8292.2030909308778</v>
          </cell>
          <cell r="AD243">
            <v>8458.0331189855751</v>
          </cell>
          <cell r="AE243">
            <v>8650.3301626552002</v>
          </cell>
        </row>
        <row r="244">
          <cell r="G244">
            <v>15523.354711945038</v>
          </cell>
          <cell r="H244">
            <v>15769.377817555918</v>
          </cell>
          <cell r="I244">
            <v>15985.217688356061</v>
          </cell>
          <cell r="J244">
            <v>16288.652261578984</v>
          </cell>
          <cell r="K244">
            <v>16591.837386580326</v>
          </cell>
          <cell r="L244">
            <v>17704.344003671897</v>
          </cell>
          <cell r="M244">
            <v>17968.678651002941</v>
          </cell>
          <cell r="N244">
            <v>19277.81135250035</v>
          </cell>
          <cell r="O244">
            <v>19227.753091871116</v>
          </cell>
          <cell r="P244">
            <v>20602.031791076501</v>
          </cell>
          <cell r="Q244">
            <v>21603.422273554581</v>
          </cell>
          <cell r="R244">
            <v>21622.857590635365</v>
          </cell>
          <cell r="S244">
            <v>21831.956397566515</v>
          </cell>
          <cell r="T244">
            <v>22151.137670055909</v>
          </cell>
          <cell r="U244">
            <v>22560.765796117001</v>
          </cell>
          <cell r="V244">
            <v>23104.048695889851</v>
          </cell>
          <cell r="W244">
            <v>24222.842301479006</v>
          </cell>
          <cell r="X244">
            <v>25741.472768522566</v>
          </cell>
          <cell r="Y244">
            <v>26592.666617849558</v>
          </cell>
          <cell r="Z244">
            <v>27217.575877861957</v>
          </cell>
          <cell r="AA244">
            <v>27703.370878767415</v>
          </cell>
          <cell r="AB244">
            <v>27506.937031022229</v>
          </cell>
          <cell r="AC244">
            <v>27126.465394959287</v>
          </cell>
          <cell r="AD244">
            <v>27532.444745598816</v>
          </cell>
          <cell r="AE244">
            <v>28038.123006593294</v>
          </cell>
        </row>
        <row r="245">
          <cell r="G245">
            <v>42989.038650593269</v>
          </cell>
          <cell r="H245">
            <v>46177.524094383676</v>
          </cell>
          <cell r="I245">
            <v>48049.097799709365</v>
          </cell>
          <cell r="J245">
            <v>50221.351556134323</v>
          </cell>
          <cell r="K245">
            <v>53009.132948004757</v>
          </cell>
          <cell r="L245">
            <v>57640.128982233764</v>
          </cell>
          <cell r="M245">
            <v>59025.056673692248</v>
          </cell>
          <cell r="N245">
            <v>64140.796106645364</v>
          </cell>
          <cell r="O245">
            <v>65738.378600449563</v>
          </cell>
          <cell r="P245">
            <v>72214.596280012745</v>
          </cell>
          <cell r="Q245">
            <v>79060.97595669709</v>
          </cell>
          <cell r="R245">
            <v>81293.356899375809</v>
          </cell>
          <cell r="S245">
            <v>84841.963710676544</v>
          </cell>
          <cell r="T245">
            <v>88452.881885079623</v>
          </cell>
          <cell r="U245">
            <v>92105.077335115246</v>
          </cell>
          <cell r="V245">
            <v>97065.846332970599</v>
          </cell>
          <cell r="W245">
            <v>102052.43951083547</v>
          </cell>
          <cell r="X245">
            <v>109775.5245398815</v>
          </cell>
          <cell r="Y245">
            <v>114575.40812346498</v>
          </cell>
          <cell r="Z245">
            <v>118916.91832645051</v>
          </cell>
          <cell r="AA245">
            <v>122334.77011979968</v>
          </cell>
          <cell r="AB245">
            <v>122593.4152380662</v>
          </cell>
          <cell r="AC245">
            <v>121709.85508655623</v>
          </cell>
          <cell r="AD245">
            <v>124569.45637297981</v>
          </cell>
          <cell r="AE245">
            <v>128234.69570832193</v>
          </cell>
        </row>
        <row r="246">
          <cell r="G246">
            <v>33299.04878638684</v>
          </cell>
          <cell r="H246">
            <v>30330.448544332252</v>
          </cell>
          <cell r="I246">
            <v>30989.602297357953</v>
          </cell>
          <cell r="J246">
            <v>31454.007198291205</v>
          </cell>
          <cell r="K246">
            <v>31867.401752508187</v>
          </cell>
          <cell r="L246">
            <v>33627.757716878958</v>
          </cell>
          <cell r="M246">
            <v>33678.283068356512</v>
          </cell>
          <cell r="N246">
            <v>36151.728628515026</v>
          </cell>
          <cell r="O246">
            <v>36753.502636978956</v>
          </cell>
          <cell r="P246">
            <v>39263.465870843895</v>
          </cell>
          <cell r="Q246">
            <v>41001.093157340103</v>
          </cell>
          <cell r="R246">
            <v>40978.97325122216</v>
          </cell>
          <cell r="S246">
            <v>41438.624077021566</v>
          </cell>
          <cell r="T246">
            <v>42363.69971619008</v>
          </cell>
          <cell r="U246">
            <v>43210.133146248801</v>
          </cell>
          <cell r="V246">
            <v>44401.32382270151</v>
          </cell>
          <cell r="W246">
            <v>46342.560297745775</v>
          </cell>
          <cell r="X246">
            <v>48642.611386782039</v>
          </cell>
          <cell r="Y246">
            <v>50263.175879098308</v>
          </cell>
          <cell r="Z246">
            <v>50977.817961385736</v>
          </cell>
          <cell r="AA246">
            <v>51339.024248911577</v>
          </cell>
          <cell r="AB246">
            <v>50538.39378639061</v>
          </cell>
          <cell r="AC246">
            <v>49436.659552163255</v>
          </cell>
          <cell r="AD246">
            <v>49738.779482392318</v>
          </cell>
          <cell r="AE246">
            <v>50267.876249741275</v>
          </cell>
        </row>
        <row r="247">
          <cell r="G247">
            <v>10691.658369472056</v>
          </cell>
          <cell r="H247">
            <v>15762.991449869804</v>
          </cell>
          <cell r="I247">
            <v>16105.559247965732</v>
          </cell>
          <cell r="J247">
            <v>16346.914415265306</v>
          </cell>
          <cell r="K247">
            <v>16561.759072574627</v>
          </cell>
          <cell r="L247">
            <v>17476.631003154402</v>
          </cell>
          <cell r="M247">
            <v>17502.889457004119</v>
          </cell>
          <cell r="N247">
            <v>18788.360100786689</v>
          </cell>
          <cell r="O247">
            <v>19101.107158790332</v>
          </cell>
          <cell r="P247">
            <v>20405.55634743558</v>
          </cell>
          <cell r="Q247">
            <v>21308.615991280461</v>
          </cell>
          <cell r="R247">
            <v>21297.120088392661</v>
          </cell>
          <cell r="S247">
            <v>21536.004522508803</v>
          </cell>
          <cell r="T247">
            <v>22016.774181070974</v>
          </cell>
          <cell r="U247">
            <v>22456.672816311991</v>
          </cell>
          <cell r="V247">
            <v>23075.744717627389</v>
          </cell>
          <cell r="W247">
            <v>24084.621784300914</v>
          </cell>
          <cell r="X247">
            <v>25279.97785026049</v>
          </cell>
          <cell r="Y247">
            <v>26122.198966740394</v>
          </cell>
          <cell r="Z247">
            <v>26801.516390175642</v>
          </cell>
          <cell r="AA247">
            <v>27292.56324226594</v>
          </cell>
          <cell r="AB247">
            <v>27183.612671531475</v>
          </cell>
          <cell r="AC247">
            <v>26965.245592442159</v>
          </cell>
          <cell r="AD247">
            <v>27407.916763462723</v>
          </cell>
          <cell r="AE247">
            <v>27972.689694185861</v>
          </cell>
        </row>
        <row r="248">
          <cell r="G248">
            <v>112714.25036667172</v>
          </cell>
          <cell r="H248">
            <v>114141.16481280299</v>
          </cell>
          <cell r="I248">
            <v>115190.36661142894</v>
          </cell>
          <cell r="J248">
            <v>116520.75449208662</v>
          </cell>
          <cell r="K248">
            <v>117639.50338136432</v>
          </cell>
          <cell r="L248">
            <v>125133.03018357205</v>
          </cell>
          <cell r="M248">
            <v>125028.1219180683</v>
          </cell>
          <cell r="N248">
            <v>132782.30628235237</v>
          </cell>
          <cell r="O248">
            <v>132776.26779086614</v>
          </cell>
          <cell r="P248">
            <v>140250.1217333712</v>
          </cell>
          <cell r="Q248">
            <v>146590.53423395441</v>
          </cell>
          <cell r="R248">
            <v>146845.81875868811</v>
          </cell>
          <cell r="S248">
            <v>147443.91759888123</v>
          </cell>
          <cell r="T248">
            <v>149119.28301449967</v>
          </cell>
          <cell r="U248">
            <v>151298.35382192422</v>
          </cell>
          <cell r="V248">
            <v>153935.93009441264</v>
          </cell>
          <cell r="W248">
            <v>164146.30188532348</v>
          </cell>
          <cell r="X248">
            <v>174886.41228830878</v>
          </cell>
          <cell r="Y248">
            <v>184122.16950487869</v>
          </cell>
          <cell r="Z248">
            <v>222578.6043170327</v>
          </cell>
          <cell r="AA248">
            <v>270108.4559566789</v>
          </cell>
          <cell r="AB248">
            <v>303077.22933959612</v>
          </cell>
          <cell r="AC248">
            <v>330226.38848079956</v>
          </cell>
          <cell r="AD248">
            <v>364736.77247703593</v>
          </cell>
          <cell r="AE248">
            <v>402666.75528648176</v>
          </cell>
        </row>
        <row r="249">
          <cell r="G249">
            <v>14752.415649731582</v>
          </cell>
          <cell r="H249">
            <v>14949.486256197217</v>
          </cell>
          <cell r="I249">
            <v>15653.173296422536</v>
          </cell>
          <cell r="J249">
            <v>16126.238339946436</v>
          </cell>
          <cell r="K249">
            <v>16429.953298851924</v>
          </cell>
          <cell r="L249">
            <v>17486.291276105734</v>
          </cell>
          <cell r="M249">
            <v>17416.657106211544</v>
          </cell>
          <cell r="N249">
            <v>18528.371104601782</v>
          </cell>
          <cell r="O249">
            <v>18478.233325586072</v>
          </cell>
          <cell r="P249">
            <v>19711.765341966311</v>
          </cell>
          <cell r="Q249">
            <v>20744.547614122177</v>
          </cell>
          <cell r="R249">
            <v>21201.557636324564</v>
          </cell>
          <cell r="S249">
            <v>21869.370611957627</v>
          </cell>
          <cell r="T249">
            <v>22409.704663340748</v>
          </cell>
          <cell r="U249">
            <v>23146.437011872487</v>
          </cell>
          <cell r="V249">
            <v>23754.6214532173</v>
          </cell>
          <cell r="W249">
            <v>24638.42210750085</v>
          </cell>
          <cell r="X249">
            <v>25998.629422016213</v>
          </cell>
          <cell r="Y249">
            <v>27022.019736324251</v>
          </cell>
          <cell r="Z249">
            <v>27815.476693020497</v>
          </cell>
          <cell r="AA249">
            <v>28513.040758287032</v>
          </cell>
          <cell r="AB249">
            <v>28522.892788035613</v>
          </cell>
          <cell r="AC249">
            <v>28160.258081621505</v>
          </cell>
          <cell r="AD249">
            <v>28635.095426973003</v>
          </cell>
          <cell r="AE249">
            <v>29323.666041989127</v>
          </cell>
        </row>
        <row r="250">
          <cell r="G250">
            <v>34875.560548544068</v>
          </cell>
          <cell r="H250">
            <v>35490.215717743871</v>
          </cell>
          <cell r="I250">
            <v>36041.055471905849</v>
          </cell>
          <cell r="J250">
            <v>36987.832605266187</v>
          </cell>
          <cell r="K250">
            <v>37609.896544160554</v>
          </cell>
          <cell r="L250">
            <v>39880.544867932578</v>
          </cell>
          <cell r="M250">
            <v>40403.524766928334</v>
          </cell>
          <cell r="N250">
            <v>43318.517315310317</v>
          </cell>
          <cell r="O250">
            <v>43477.324084102991</v>
          </cell>
          <cell r="P250">
            <v>46102.792950617768</v>
          </cell>
          <cell r="Q250">
            <v>48157.744443856565</v>
          </cell>
          <cell r="R250">
            <v>48381.995246132137</v>
          </cell>
          <cell r="S250">
            <v>49049.199908716473</v>
          </cell>
          <cell r="T250">
            <v>50428.752236485008</v>
          </cell>
          <cell r="U250">
            <v>51749.10969971741</v>
          </cell>
          <cell r="V250">
            <v>53283.685692529973</v>
          </cell>
          <cell r="W250">
            <v>55740.603359634508</v>
          </cell>
          <cell r="X250">
            <v>58846.279199835903</v>
          </cell>
          <cell r="Y250">
            <v>60989.003348343955</v>
          </cell>
          <cell r="Z250">
            <v>66855.58838065021</v>
          </cell>
          <cell r="AA250">
            <v>70982.670891079164</v>
          </cell>
          <cell r="AB250">
            <v>72875.175932513535</v>
          </cell>
          <cell r="AC250">
            <v>74055.453637505809</v>
          </cell>
          <cell r="AD250">
            <v>77727.363212703494</v>
          </cell>
          <cell r="AE250">
            <v>81944.81933887284</v>
          </cell>
        </row>
        <row r="251">
          <cell r="G251">
            <v>95092.731567875642</v>
          </cell>
          <cell r="H251">
            <v>96766.415545228316</v>
          </cell>
          <cell r="I251">
            <v>98266.332436564364</v>
          </cell>
          <cell r="J251">
            <v>100844.37260873445</v>
          </cell>
          <cell r="K251">
            <v>102538.23040020447</v>
          </cell>
          <cell r="L251">
            <v>108726.98855621848</v>
          </cell>
          <cell r="M251">
            <v>110149.4485241012</v>
          </cell>
          <cell r="N251">
            <v>118093.70785323142</v>
          </cell>
          <cell r="O251">
            <v>118524.17778565657</v>
          </cell>
          <cell r="P251">
            <v>125679.56328821628</v>
          </cell>
          <cell r="Q251">
            <v>131279.82577985615</v>
          </cell>
          <cell r="R251">
            <v>131888.41597728548</v>
          </cell>
          <cell r="S251">
            <v>133704.03605860649</v>
          </cell>
          <cell r="T251">
            <v>137459.9244662337</v>
          </cell>
          <cell r="U251">
            <v>141055.35189563283</v>
          </cell>
          <cell r="V251">
            <v>145235.13322236884</v>
          </cell>
          <cell r="W251">
            <v>153068.71128711573</v>
          </cell>
          <cell r="X251">
            <v>162786.7828709142</v>
          </cell>
          <cell r="Y251">
            <v>169902.61285857085</v>
          </cell>
          <cell r="Z251">
            <v>177924.99831106921</v>
          </cell>
          <cell r="AA251">
            <v>183099.6511936677</v>
          </cell>
          <cell r="AB251">
            <v>183290.58023238834</v>
          </cell>
          <cell r="AC251">
            <v>181910.0452579376</v>
          </cell>
          <cell r="AD251">
            <v>186440.59700101402</v>
          </cell>
          <cell r="AE251">
            <v>192071.4052546951</v>
          </cell>
        </row>
        <row r="252">
          <cell r="G252">
            <v>20269.095261833754</v>
          </cell>
          <cell r="H252">
            <v>20530.532236312658</v>
          </cell>
          <cell r="I252">
            <v>20719.297673345118</v>
          </cell>
          <cell r="J252">
            <v>20905.426610008475</v>
          </cell>
          <cell r="K252">
            <v>21238.400627835614</v>
          </cell>
          <cell r="L252">
            <v>22707.133589089823</v>
          </cell>
          <cell r="M252">
            <v>22914.0953188536</v>
          </cell>
          <cell r="N252">
            <v>24446.984147439664</v>
          </cell>
          <cell r="O252">
            <v>24508.760457259279</v>
          </cell>
          <cell r="P252">
            <v>26182.572155659302</v>
          </cell>
          <cell r="Q252">
            <v>27665.032170520342</v>
          </cell>
          <cell r="R252">
            <v>27944.373484518161</v>
          </cell>
          <cell r="S252">
            <v>28737.453154020208</v>
          </cell>
          <cell r="T252">
            <v>29887.275798005736</v>
          </cell>
          <cell r="U252">
            <v>31124.852838925988</v>
          </cell>
          <cell r="V252">
            <v>32286.30287308092</v>
          </cell>
          <cell r="W252">
            <v>34084.157085432591</v>
          </cell>
          <cell r="X252">
            <v>36026.430975225201</v>
          </cell>
          <cell r="Y252">
            <v>37766.179529638641</v>
          </cell>
          <cell r="Z252">
            <v>38453.867170200647</v>
          </cell>
          <cell r="AA252">
            <v>38998.349356101215</v>
          </cell>
          <cell r="AB252">
            <v>38753.276478936947</v>
          </cell>
          <cell r="AC252">
            <v>38078.707519783769</v>
          </cell>
          <cell r="AD252">
            <v>38623.220290712226</v>
          </cell>
          <cell r="AE252">
            <v>39376.63752481604</v>
          </cell>
        </row>
        <row r="253">
          <cell r="G253">
            <v>111590.53378044043</v>
          </cell>
          <cell r="H253">
            <v>113029.8625297102</v>
          </cell>
          <cell r="I253">
            <v>114069.10160800362</v>
          </cell>
          <cell r="J253">
            <v>115093.82555971152</v>
          </cell>
          <cell r="K253">
            <v>116926.99807700257</v>
          </cell>
          <cell r="L253">
            <v>125013.03709404237</v>
          </cell>
          <cell r="M253">
            <v>126152.45499099954</v>
          </cell>
          <cell r="N253">
            <v>134591.7010648037</v>
          </cell>
          <cell r="O253">
            <v>134931.80758158234</v>
          </cell>
          <cell r="P253">
            <v>144146.89776985085</v>
          </cell>
          <cell r="Q253">
            <v>152308.51042347541</v>
          </cell>
          <cell r="R253">
            <v>153846.41065697235</v>
          </cell>
          <cell r="S253">
            <v>158212.67281652676</v>
          </cell>
          <cell r="T253">
            <v>164542.96634653877</v>
          </cell>
          <cell r="U253">
            <v>171356.38750849618</v>
          </cell>
          <cell r="V253">
            <v>177750.69507853885</v>
          </cell>
          <cell r="W253">
            <v>186860.74176010364</v>
          </cell>
          <cell r="X253">
            <v>198849.0352817431</v>
          </cell>
          <cell r="Y253">
            <v>207459.88509259641</v>
          </cell>
          <cell r="Z253">
            <v>210238.94541030767</v>
          </cell>
          <cell r="AA253">
            <v>212559.78193989891</v>
          </cell>
          <cell r="AB253">
            <v>209370.44418938732</v>
          </cell>
          <cell r="AC253">
            <v>204710.6763606098</v>
          </cell>
          <cell r="AD253">
            <v>206356.08182021734</v>
          </cell>
          <cell r="AE253">
            <v>208941.43593905578</v>
          </cell>
        </row>
        <row r="256">
          <cell r="G256">
            <v>41700.08658172701</v>
          </cell>
          <cell r="H256">
            <v>42703.510343600574</v>
          </cell>
          <cell r="I256">
            <v>44257.002746285623</v>
          </cell>
          <cell r="J256">
            <v>46606.120598262525</v>
          </cell>
          <cell r="K256">
            <v>48934.561178675896</v>
          </cell>
          <cell r="L256">
            <v>49695.768483822583</v>
          </cell>
          <cell r="M256">
            <v>49546.517070036483</v>
          </cell>
          <cell r="N256">
            <v>52273.811962574538</v>
          </cell>
          <cell r="O256">
            <v>52585.807956194207</v>
          </cell>
          <cell r="P256">
            <v>56289.490101634299</v>
          </cell>
          <cell r="Q256">
            <v>59687.816054859606</v>
          </cell>
          <cell r="R256">
            <v>62488.410252297035</v>
          </cell>
          <cell r="S256">
            <v>66288.542174939212</v>
          </cell>
          <cell r="T256">
            <v>70860.892025420588</v>
          </cell>
          <cell r="U256">
            <v>78425.921481403377</v>
          </cell>
          <cell r="V256">
            <v>82710.375879353072</v>
          </cell>
          <cell r="W256">
            <v>87029.28237334211</v>
          </cell>
          <cell r="X256">
            <v>91919.753724823735</v>
          </cell>
          <cell r="Y256">
            <v>97412.530517584542</v>
          </cell>
          <cell r="Z256">
            <v>101803.61807623306</v>
          </cell>
          <cell r="AA256">
            <v>106254.40114189948</v>
          </cell>
          <cell r="AB256">
            <v>108563.77406324894</v>
          </cell>
          <cell r="AC256">
            <v>110216.79388037193</v>
          </cell>
          <cell r="AD256">
            <v>113386.61374144799</v>
          </cell>
          <cell r="AE256">
            <v>117712.63216067546</v>
          </cell>
        </row>
        <row r="257">
          <cell r="G257">
            <v>14672.252686163205</v>
          </cell>
          <cell r="H257">
            <v>19239.68134321988</v>
          </cell>
          <cell r="I257">
            <v>19939.593330695461</v>
          </cell>
          <cell r="J257">
            <v>20997.967186756636</v>
          </cell>
          <cell r="K257">
            <v>22047.02508465117</v>
          </cell>
          <cell r="L257">
            <v>22389.980168889302</v>
          </cell>
          <cell r="M257">
            <v>22322.736290852939</v>
          </cell>
          <cell r="N257">
            <v>23551.49440088233</v>
          </cell>
          <cell r="O257">
            <v>23692.06138119155</v>
          </cell>
          <cell r="P257">
            <v>25360.721959712802</v>
          </cell>
          <cell r="Q257">
            <v>26891.807060548002</v>
          </cell>
          <cell r="R257">
            <v>28153.589511143226</v>
          </cell>
          <cell r="S257">
            <v>29865.70466667843</v>
          </cell>
          <cell r="T257">
            <v>31925.735643175518</v>
          </cell>
          <cell r="U257">
            <v>35334.09141800685</v>
          </cell>
          <cell r="V257">
            <v>37264.413695563177</v>
          </cell>
          <cell r="W257">
            <v>39210.258054186605</v>
          </cell>
          <cell r="X257">
            <v>41413.615803083063</v>
          </cell>
          <cell r="Y257">
            <v>43888.336834956921</v>
          </cell>
          <cell r="Z257">
            <v>49736.807319184532</v>
          </cell>
          <cell r="AA257">
            <v>56142.539444000598</v>
          </cell>
          <cell r="AB257">
            <v>60827.935304007333</v>
          </cell>
          <cell r="AC257">
            <v>65095.991258090726</v>
          </cell>
          <cell r="AD257">
            <v>69834.495854563807</v>
          </cell>
          <cell r="AE257">
            <v>75291.428799324145</v>
          </cell>
        </row>
        <row r="258">
          <cell r="G258">
            <v>20850.043290863505</v>
          </cell>
          <cell r="H258">
            <v>22575.282569679115</v>
          </cell>
          <cell r="I258">
            <v>23396.538941304792</v>
          </cell>
          <cell r="J258">
            <v>24638.404044926261</v>
          </cell>
          <cell r="K258">
            <v>25869.338074156876</v>
          </cell>
          <cell r="L258">
            <v>26271.751596359642</v>
          </cell>
          <cell r="M258">
            <v>26192.849585423435</v>
          </cell>
          <cell r="N258">
            <v>27634.638617624529</v>
          </cell>
          <cell r="O258">
            <v>27799.575824423198</v>
          </cell>
          <cell r="P258">
            <v>29757.533620136724</v>
          </cell>
          <cell r="Q258">
            <v>31554.064351232275</v>
          </cell>
          <cell r="R258">
            <v>33034.603184256543</v>
          </cell>
          <cell r="S258">
            <v>35043.549316914716</v>
          </cell>
          <cell r="T258">
            <v>37460.729755981731</v>
          </cell>
          <cell r="U258">
            <v>41459.995302130206</v>
          </cell>
          <cell r="V258">
            <v>43724.979325981389</v>
          </cell>
          <cell r="W258">
            <v>46008.176508351571</v>
          </cell>
          <cell r="X258">
            <v>48593.532413997003</v>
          </cell>
          <cell r="Y258">
            <v>51497.298104241556</v>
          </cell>
          <cell r="Z258">
            <v>52757.518908787002</v>
          </cell>
          <cell r="AA258">
            <v>53903.877954527678</v>
          </cell>
          <cell r="AB258">
            <v>54125.33752447724</v>
          </cell>
          <cell r="AC258">
            <v>54033.163247066717</v>
          </cell>
          <cell r="AD258">
            <v>54801.231162971046</v>
          </cell>
          <cell r="AE258">
            <v>56126.369631058922</v>
          </cell>
        </row>
        <row r="259">
          <cell r="G259">
            <v>3084.9199261436966</v>
          </cell>
          <cell r="H259">
            <v>5192.3238248352354</v>
          </cell>
          <cell r="I259">
            <v>5441.9087153135188</v>
          </cell>
          <cell r="J259">
            <v>5708.9913981860245</v>
          </cell>
          <cell r="K259">
            <v>5939.2683798155113</v>
          </cell>
          <cell r="L259">
            <v>5907.767503560216</v>
          </cell>
          <cell r="M259">
            <v>5893.8371432833674</v>
          </cell>
          <cell r="N259">
            <v>6195.5678689534261</v>
          </cell>
          <cell r="O259">
            <v>6123.6377703355965</v>
          </cell>
          <cell r="P259">
            <v>6556.9250028957049</v>
          </cell>
          <cell r="Q259">
            <v>6960.5527448298462</v>
          </cell>
          <cell r="R259">
            <v>7163.8361106454095</v>
          </cell>
          <cell r="S259">
            <v>7643.6281214589717</v>
          </cell>
          <cell r="T259">
            <v>8227.1598087030998</v>
          </cell>
          <cell r="U259">
            <v>8657.9336583136501</v>
          </cell>
          <cell r="V259">
            <v>9040.8792984394131</v>
          </cell>
          <cell r="W259">
            <v>9412.5989064156402</v>
          </cell>
          <cell r="X259">
            <v>9908.961078993003</v>
          </cell>
          <cell r="Y259">
            <v>10279.707681731243</v>
          </cell>
          <cell r="Z259">
            <v>10839.759702525946</v>
          </cell>
          <cell r="AA259">
            <v>11663.103603960732</v>
          </cell>
          <cell r="AB259">
            <v>12117.020713681366</v>
          </cell>
          <cell r="AC259">
            <v>12408.832497687614</v>
          </cell>
          <cell r="AD259">
            <v>12917.727582640358</v>
          </cell>
          <cell r="AE259">
            <v>13578.615297081387</v>
          </cell>
        </row>
        <row r="260">
          <cell r="G260">
            <v>9871.7437636598297</v>
          </cell>
          <cell r="H260">
            <v>9590.1355545478818</v>
          </cell>
          <cell r="I260">
            <v>10051.114686975101</v>
          </cell>
          <cell r="J260">
            <v>10544.41195028686</v>
          </cell>
          <cell r="K260">
            <v>10969.729696910446</v>
          </cell>
          <cell r="L260">
            <v>10911.548103549427</v>
          </cell>
          <cell r="M260">
            <v>10885.818960320785</v>
          </cell>
          <cell r="N260">
            <v>11443.110581137555</v>
          </cell>
          <cell r="O260">
            <v>11310.256887980453</v>
          </cell>
          <cell r="P260">
            <v>12110.53118413112</v>
          </cell>
          <cell r="Q260">
            <v>12856.024895484399</v>
          </cell>
          <cell r="R260">
            <v>13231.48588365146</v>
          </cell>
          <cell r="S260">
            <v>14117.653730056369</v>
          </cell>
          <cell r="T260">
            <v>15195.427029610313</v>
          </cell>
          <cell r="U260">
            <v>15991.059149348286</v>
          </cell>
          <cell r="V260">
            <v>16698.353363407765</v>
          </cell>
          <cell r="W260">
            <v>17384.91328321179</v>
          </cell>
          <cell r="X260">
            <v>18301.685942189361</v>
          </cell>
          <cell r="Y260">
            <v>18986.448737537681</v>
          </cell>
          <cell r="Z260">
            <v>19186.457357777792</v>
          </cell>
          <cell r="AA260">
            <v>19421.389500806956</v>
          </cell>
          <cell r="AB260">
            <v>19309.143644282176</v>
          </cell>
          <cell r="AC260">
            <v>19047.886232108558</v>
          </cell>
          <cell r="AD260">
            <v>19147.291907871771</v>
          </cell>
          <cell r="AE260">
            <v>19450.207372063909</v>
          </cell>
        </row>
        <row r="261">
          <cell r="G261">
            <v>2467.9359409149574</v>
          </cell>
          <cell r="H261">
            <v>2397.5338886369705</v>
          </cell>
          <cell r="I261">
            <v>2512.7786717437752</v>
          </cell>
          <cell r="J261">
            <v>2636.1029875717149</v>
          </cell>
          <cell r="K261">
            <v>2742.4324242276116</v>
          </cell>
          <cell r="L261">
            <v>2727.8870258873567</v>
          </cell>
          <cell r="M261">
            <v>2721.4547400801962</v>
          </cell>
          <cell r="N261">
            <v>2860.7776452843887</v>
          </cell>
          <cell r="O261">
            <v>2827.5642219951133</v>
          </cell>
          <cell r="P261">
            <v>3027.6327960327799</v>
          </cell>
          <cell r="Q261">
            <v>3214.0062238710998</v>
          </cell>
          <cell r="R261">
            <v>3307.8714709128649</v>
          </cell>
          <cell r="S261">
            <v>3529.4134325140922</v>
          </cell>
          <cell r="T261">
            <v>3798.8567574025783</v>
          </cell>
          <cell r="U261">
            <v>3997.7647873370715</v>
          </cell>
          <cell r="V261">
            <v>4174.5883408519412</v>
          </cell>
          <cell r="W261">
            <v>4346.2283208029476</v>
          </cell>
          <cell r="X261">
            <v>4575.4214855473401</v>
          </cell>
          <cell r="Y261">
            <v>4746.6121843844203</v>
          </cell>
          <cell r="Z261">
            <v>5696.4113678519134</v>
          </cell>
          <cell r="AA261">
            <v>7141.6915145381108</v>
          </cell>
          <cell r="AB261">
            <v>8138.7616941484803</v>
          </cell>
          <cell r="AC261">
            <v>8936.3970229625047</v>
          </cell>
          <cell r="AD261">
            <v>9867.6418435425585</v>
          </cell>
          <cell r="AE261">
            <v>10933.03441460919</v>
          </cell>
        </row>
        <row r="262">
          <cell r="G262">
            <v>5141.5332102394941</v>
          </cell>
          <cell r="H262">
            <v>4628.9611906538521</v>
          </cell>
          <cell r="I262">
            <v>4851.4663368605652</v>
          </cell>
          <cell r="J262">
            <v>5089.5707801541757</v>
          </cell>
          <cell r="K262">
            <v>5294.8629088856933</v>
          </cell>
          <cell r="L262">
            <v>5266.7798503984886</v>
          </cell>
          <cell r="M262">
            <v>5254.3609221365559</v>
          </cell>
          <cell r="N262">
            <v>5523.3541256178196</v>
          </cell>
          <cell r="O262">
            <v>5459.2283803495338</v>
          </cell>
          <cell r="P262">
            <v>5845.504323759169</v>
          </cell>
          <cell r="Q262">
            <v>6205.3388055662963</v>
          </cell>
          <cell r="R262">
            <v>6386.5661024010788</v>
          </cell>
          <cell r="S262">
            <v>6814.3010959349658</v>
          </cell>
          <cell r="T262">
            <v>7334.5201009303946</v>
          </cell>
          <cell r="U262">
            <v>7718.5553612618451</v>
          </cell>
          <cell r="V262">
            <v>8059.9517313791303</v>
          </cell>
          <cell r="W262">
            <v>8391.3400841041475</v>
          </cell>
          <cell r="X262">
            <v>8833.8473912138234</v>
          </cell>
          <cell r="Y262">
            <v>9164.3683089257556</v>
          </cell>
          <cell r="Z262">
            <v>9427.4013538185536</v>
          </cell>
          <cell r="AA262">
            <v>9797.3565548521656</v>
          </cell>
          <cell r="AB262">
            <v>9932.861944815053</v>
          </cell>
          <cell r="AC262">
            <v>9966.4333527343661</v>
          </cell>
          <cell r="AD262">
            <v>10182.127978430055</v>
          </cell>
          <cell r="AE262">
            <v>10511.460426461397</v>
          </cell>
        </row>
        <row r="263">
          <cell r="G263">
            <v>38695.862157504649</v>
          </cell>
          <cell r="H263">
            <v>39188.4671848789</v>
          </cell>
          <cell r="I263">
            <v>39741.214823901777</v>
          </cell>
          <cell r="J263">
            <v>40107.89074653374</v>
          </cell>
          <cell r="K263">
            <v>41756.080499778414</v>
          </cell>
          <cell r="L263">
            <v>42655.293736363157</v>
          </cell>
          <cell r="M263">
            <v>41788.422279535007</v>
          </cell>
          <cell r="N263">
            <v>42758.588014985733</v>
          </cell>
          <cell r="O263">
            <v>42675.647914828987</v>
          </cell>
          <cell r="P263">
            <v>44698.188170030255</v>
          </cell>
          <cell r="Q263">
            <v>46622.423951739962</v>
          </cell>
          <cell r="R263">
            <v>47476.187309589091</v>
          </cell>
          <cell r="S263">
            <v>47987.913010357173</v>
          </cell>
          <cell r="T263">
            <v>48926.548887985504</v>
          </cell>
          <cell r="U263">
            <v>49631.181693389517</v>
          </cell>
          <cell r="V263">
            <v>51502.693953272537</v>
          </cell>
          <cell r="W263">
            <v>53982.101264314697</v>
          </cell>
          <cell r="X263">
            <v>56987.497434832425</v>
          </cell>
          <cell r="Y263">
            <v>57959.733733594301</v>
          </cell>
          <cell r="Z263">
            <v>59424.072963241932</v>
          </cell>
          <cell r="AA263">
            <v>62248.204735016327</v>
          </cell>
          <cell r="AB263">
            <v>63461.255420553018</v>
          </cell>
          <cell r="AC263">
            <v>63503.996144116907</v>
          </cell>
          <cell r="AD263">
            <v>64899.250469511047</v>
          </cell>
          <cell r="AE263">
            <v>67021.594229596027</v>
          </cell>
        </row>
        <row r="264">
          <cell r="G264">
            <v>15817.337232070206</v>
          </cell>
          <cell r="H264">
            <v>16018.694674591499</v>
          </cell>
          <cell r="I264">
            <v>16244.636036876404</v>
          </cell>
          <cell r="J264">
            <v>16394.518644467444</v>
          </cell>
          <cell r="K264">
            <v>17068.233395760493</v>
          </cell>
          <cell r="L264">
            <v>17435.796184482177</v>
          </cell>
          <cell r="M264">
            <v>17081.453435541836</v>
          </cell>
          <cell r="N264">
            <v>17478.018798168017</v>
          </cell>
          <cell r="O264">
            <v>17444.116167212251</v>
          </cell>
          <cell r="P264">
            <v>18270.850590436661</v>
          </cell>
          <cell r="Q264">
            <v>19057.402034863284</v>
          </cell>
          <cell r="R264">
            <v>19406.386711636154</v>
          </cell>
          <cell r="S264">
            <v>19615.559928824609</v>
          </cell>
          <cell r="T264">
            <v>19999.237133227925</v>
          </cell>
          <cell r="U264">
            <v>20287.263141344494</v>
          </cell>
          <cell r="V264">
            <v>21052.263296348981</v>
          </cell>
          <cell r="W264">
            <v>22167.22763662495</v>
          </cell>
          <cell r="X264">
            <v>23362.862099979786</v>
          </cell>
          <cell r="Y264">
            <v>23744.685317019321</v>
          </cell>
          <cell r="Z264">
            <v>23996.322284808713</v>
          </cell>
          <cell r="AA264">
            <v>23948.878801276289</v>
          </cell>
          <cell r="AB264">
            <v>23807.88839224822</v>
          </cell>
          <cell r="AC264">
            <v>23579.111074955865</v>
          </cell>
          <cell r="AD264">
            <v>23808.133708016674</v>
          </cell>
          <cell r="AE264">
            <v>24242.268569309461</v>
          </cell>
        </row>
        <row r="265">
          <cell r="G265">
            <v>5322.184838687871</v>
          </cell>
          <cell r="H265">
            <v>5545.0304646425429</v>
          </cell>
          <cell r="I265">
            <v>5646.0717363855647</v>
          </cell>
          <cell r="J265">
            <v>5772.714861515663</v>
          </cell>
          <cell r="K265">
            <v>5942.4333319450498</v>
          </cell>
          <cell r="L265">
            <v>6101.6843781988837</v>
          </cell>
          <cell r="M265">
            <v>5984.6208573422091</v>
          </cell>
          <cell r="N265">
            <v>6060.5218777927839</v>
          </cell>
          <cell r="O265">
            <v>5984.088884824102</v>
          </cell>
          <cell r="P265">
            <v>6250.5787353942815</v>
          </cell>
          <cell r="Q265">
            <v>6572.719636686692</v>
          </cell>
          <cell r="R265">
            <v>6621.4012106557939</v>
          </cell>
          <cell r="S265">
            <v>7007.3620811741166</v>
          </cell>
          <cell r="T265">
            <v>7493.6319939120322</v>
          </cell>
          <cell r="U265">
            <v>7852.5601573598751</v>
          </cell>
          <cell r="V265">
            <v>8244.2529789954897</v>
          </cell>
          <cell r="W265">
            <v>8590.1003647840844</v>
          </cell>
          <cell r="X265">
            <v>8791.169223543573</v>
          </cell>
          <cell r="Y265">
            <v>9001.664162895453</v>
          </cell>
          <cell r="Z265">
            <v>9312.348144124393</v>
          </cell>
          <cell r="AA265">
            <v>9600.2460714418157</v>
          </cell>
          <cell r="AB265">
            <v>9649.7064927956617</v>
          </cell>
          <cell r="AC265">
            <v>9594.2324440334487</v>
          </cell>
          <cell r="AD265">
            <v>9674.6836717986062</v>
          </cell>
          <cell r="AE265">
            <v>9849.4812135498341</v>
          </cell>
        </row>
        <row r="266">
          <cell r="G266">
            <v>40188.47897715179</v>
          </cell>
          <cell r="H266">
            <v>37894.786608260598</v>
          </cell>
          <cell r="I266">
            <v>39692.417744606828</v>
          </cell>
          <cell r="J266">
            <v>41616.076447625463</v>
          </cell>
          <cell r="K266">
            <v>43274.642682815946</v>
          </cell>
          <cell r="L266">
            <v>43037.119273569937</v>
          </cell>
          <cell r="M266">
            <v>42915.311055033781</v>
          </cell>
          <cell r="N266">
            <v>45084.536114695635</v>
          </cell>
          <cell r="O266">
            <v>44539.564838901228</v>
          </cell>
          <cell r="P266">
            <v>47662.286009123229</v>
          </cell>
          <cell r="Q266">
            <v>50573.227173981133</v>
          </cell>
          <cell r="R266">
            <v>52028.353540521784</v>
          </cell>
          <cell r="S266">
            <v>55480.383681701147</v>
          </cell>
          <cell r="T266">
            <v>59679.121785217372</v>
          </cell>
          <cell r="U266">
            <v>62780.458365300248</v>
          </cell>
          <cell r="V266">
            <v>65538.345071305797</v>
          </cell>
          <cell r="W266">
            <v>66650.46253738238</v>
          </cell>
          <cell r="X266">
            <v>67942.572302651621</v>
          </cell>
          <cell r="Y266">
            <v>68392.695694490918</v>
          </cell>
          <cell r="Z266">
            <v>68988.233738220995</v>
          </cell>
          <cell r="AA266">
            <v>69484.825010124769</v>
          </cell>
          <cell r="AB266">
            <v>68888.699697287899</v>
          </cell>
          <cell r="AC266">
            <v>67780.569700880937</v>
          </cell>
          <cell r="AD266">
            <v>67936.197356717166</v>
          </cell>
          <cell r="AE266">
            <v>68764.752407722292</v>
          </cell>
        </row>
        <row r="267">
          <cell r="G267">
            <v>1188.7545350603505</v>
          </cell>
          <cell r="H267">
            <v>1814.3315151782574</v>
          </cell>
          <cell r="I267">
            <v>1900.3987322087844</v>
          </cell>
          <cell r="J267">
            <v>1992.499913445489</v>
          </cell>
          <cell r="K267">
            <v>2071.9089630760959</v>
          </cell>
          <cell r="L267">
            <v>2060.5367864375899</v>
          </cell>
          <cell r="M267">
            <v>2054.7048367295088</v>
          </cell>
          <cell r="N267">
            <v>2158.5632758848569</v>
          </cell>
          <cell r="O267">
            <v>2132.4710703590135</v>
          </cell>
          <cell r="P267">
            <v>2281.9811201401903</v>
          </cell>
          <cell r="Q267">
            <v>2421.3515393175903</v>
          </cell>
          <cell r="R267">
            <v>2491.0202684932815</v>
          </cell>
          <cell r="S267">
            <v>2656.2970159581087</v>
          </cell>
          <cell r="T267">
            <v>2857.3247442295396</v>
          </cell>
          <cell r="U267">
            <v>3005.8109398265065</v>
          </cell>
          <cell r="V267">
            <v>3137.8533977435613</v>
          </cell>
          <cell r="W267">
            <v>3191.0995022312723</v>
          </cell>
          <cell r="X267">
            <v>3252.9633013979505</v>
          </cell>
          <cell r="Y267">
            <v>3274.5143676165139</v>
          </cell>
          <cell r="Z267">
            <v>3365.3187326417874</v>
          </cell>
          <cell r="AA267">
            <v>3474.0116701583424</v>
          </cell>
          <cell r="AB267">
            <v>3512.953897458478</v>
          </cell>
          <cell r="AC267">
            <v>3516.3128897770621</v>
          </cell>
          <cell r="AD267">
            <v>3581.1158402421911</v>
          </cell>
          <cell r="AE267">
            <v>3680.4791879235472</v>
          </cell>
        </row>
        <row r="268">
          <cell r="G268">
            <v>3849.7950827751201</v>
          </cell>
          <cell r="H268">
            <v>3906.2891171259025</v>
          </cell>
          <cell r="I268">
            <v>3961.8719573742533</v>
          </cell>
          <cell r="J268">
            <v>4034.5396870432041</v>
          </cell>
          <cell r="K268">
            <v>4138.6436132460585</v>
          </cell>
          <cell r="L268">
            <v>4100.6830786251285</v>
          </cell>
          <cell r="M268">
            <v>4035.3829999262734</v>
          </cell>
          <cell r="N268">
            <v>4110.6521986094058</v>
          </cell>
          <cell r="O268">
            <v>4006.1320247028834</v>
          </cell>
          <cell r="P268">
            <v>4254.9883579236111</v>
          </cell>
          <cell r="Q268">
            <v>4437.9947273019006</v>
          </cell>
          <cell r="R268">
            <v>4680.7221218276991</v>
          </cell>
          <cell r="S268">
            <v>4828.4799985370428</v>
          </cell>
          <cell r="T268">
            <v>5017.4618558662078</v>
          </cell>
          <cell r="U268">
            <v>5345.4511655331662</v>
          </cell>
          <cell r="V268">
            <v>5516.9923667331486</v>
          </cell>
          <cell r="W268">
            <v>5867.6518045882958</v>
          </cell>
          <cell r="X268">
            <v>6329.7630600932562</v>
          </cell>
          <cell r="Y268">
            <v>6722.9459400846354</v>
          </cell>
          <cell r="Z268">
            <v>6861.7784227451157</v>
          </cell>
          <cell r="AA268">
            <v>6955.8284829545846</v>
          </cell>
          <cell r="AB268">
            <v>6957.0865987713378</v>
          </cell>
          <cell r="AC268">
            <v>6912.3452832716694</v>
          </cell>
          <cell r="AD268">
            <v>6996.4987096325658</v>
          </cell>
          <cell r="AE268">
            <v>7149.722042615902</v>
          </cell>
        </row>
        <row r="269">
          <cell r="G269">
            <v>534.44742790618818</v>
          </cell>
          <cell r="H269">
            <v>549.59350482299533</v>
          </cell>
          <cell r="I269">
            <v>558.80354351382152</v>
          </cell>
          <cell r="J269">
            <v>563.62274980553275</v>
          </cell>
          <cell r="K269">
            <v>587.5147936961863</v>
          </cell>
          <cell r="L269">
            <v>579.97784016970309</v>
          </cell>
          <cell r="M269">
            <v>560.90805620046797</v>
          </cell>
          <cell r="N269">
            <v>573.68000690966471</v>
          </cell>
          <cell r="O269">
            <v>553.53475886949707</v>
          </cell>
          <cell r="P269">
            <v>576.68826299924194</v>
          </cell>
          <cell r="Q269">
            <v>617.12387357911405</v>
          </cell>
          <cell r="R269">
            <v>611.47974591985735</v>
          </cell>
          <cell r="S269">
            <v>612.49116303855203</v>
          </cell>
          <cell r="T269">
            <v>617.39099685506926</v>
          </cell>
          <cell r="U269">
            <v>625.42155541820807</v>
          </cell>
          <cell r="V269">
            <v>634.89317973156528</v>
          </cell>
          <cell r="W269">
            <v>649.66639439859387</v>
          </cell>
          <cell r="X269">
            <v>664.18689457805033</v>
          </cell>
          <cell r="Y269">
            <v>675.222447049018</v>
          </cell>
          <cell r="Z269">
            <v>689.29368563316996</v>
          </cell>
          <cell r="AA269">
            <v>708.88049415932687</v>
          </cell>
          <cell r="AB269">
            <v>715.26417571277989</v>
          </cell>
          <cell r="AC269">
            <v>712.08311568624777</v>
          </cell>
          <cell r="AD269">
            <v>720.56979461845128</v>
          </cell>
          <cell r="AE269">
            <v>738.00039313122193</v>
          </cell>
        </row>
        <row r="270">
          <cell r="G270">
            <v>3115.2089672205038</v>
          </cell>
          <cell r="H270">
            <v>3197.5651166446492</v>
          </cell>
          <cell r="I270">
            <v>3229.0497286223444</v>
          </cell>
          <cell r="J270">
            <v>3272.3257565644481</v>
          </cell>
          <cell r="K270">
            <v>3286.9654885929872</v>
          </cell>
          <cell r="L270">
            <v>3293.264126133221</v>
          </cell>
          <cell r="M270">
            <v>3300.0809674539782</v>
          </cell>
          <cell r="N270">
            <v>3451.930911696365</v>
          </cell>
          <cell r="O270">
            <v>3297.3681869148945</v>
          </cell>
          <cell r="P270">
            <v>3489.5232829070401</v>
          </cell>
          <cell r="Q270">
            <v>3673.2929341504673</v>
          </cell>
          <cell r="R270">
            <v>3717.6174958107317</v>
          </cell>
          <cell r="S270">
            <v>3800.0880835238581</v>
          </cell>
          <cell r="T270">
            <v>3887.0650904153217</v>
          </cell>
          <cell r="U270">
            <v>4056.124578585614</v>
          </cell>
          <cell r="V270">
            <v>4194.5406633190933</v>
          </cell>
          <cell r="W270">
            <v>4344.0884180067906</v>
          </cell>
          <cell r="X270">
            <v>4474.3387921523226</v>
          </cell>
          <cell r="Y270">
            <v>4678.5785905776456</v>
          </cell>
          <cell r="Z270">
            <v>5141.8087527319158</v>
          </cell>
          <cell r="AA270">
            <v>5563.8893544924167</v>
          </cell>
          <cell r="AB270">
            <v>5764.1241758474371</v>
          </cell>
          <cell r="AC270">
            <v>5987.6855187118917</v>
          </cell>
          <cell r="AD270">
            <v>6250.8438285058528</v>
          </cell>
          <cell r="AE270">
            <v>6624.8401927575715</v>
          </cell>
        </row>
        <row r="271">
          <cell r="G271">
            <v>11420.491920913755</v>
          </cell>
          <cell r="H271">
            <v>11592.720625003223</v>
          </cell>
          <cell r="I271">
            <v>11658.563357544677</v>
          </cell>
          <cell r="J271">
            <v>11749.065090113814</v>
          </cell>
          <cell r="K271">
            <v>11779.680679758576</v>
          </cell>
          <cell r="L271">
            <v>11687.872839212228</v>
          </cell>
          <cell r="M271">
            <v>11490.221763086443</v>
          </cell>
          <cell r="N271">
            <v>11768.452142521628</v>
          </cell>
          <cell r="O271">
            <v>11179.822225067792</v>
          </cell>
          <cell r="P271">
            <v>11601.176974790342</v>
          </cell>
          <cell r="Q271">
            <v>12023.171597635273</v>
          </cell>
          <cell r="R271">
            <v>12026.872322236679</v>
          </cell>
          <cell r="S271">
            <v>12163.184919060364</v>
          </cell>
          <cell r="T271">
            <v>12304.230792458153</v>
          </cell>
          <cell r="U271">
            <v>12644.901097631564</v>
          </cell>
          <cell r="V271">
            <v>12931.671530017473</v>
          </cell>
          <cell r="W271">
            <v>13317.881753484435</v>
          </cell>
          <cell r="X271">
            <v>13653.779577349764</v>
          </cell>
          <cell r="Y271">
            <v>14138.492855194008</v>
          </cell>
          <cell r="Z271">
            <v>14622.668209005438</v>
          </cell>
          <cell r="AA271">
            <v>15006.014751748147</v>
          </cell>
          <cell r="AB271">
            <v>15029.928175957646</v>
          </cell>
          <cell r="AC271">
            <v>15034.086030244467</v>
          </cell>
          <cell r="AD271">
            <v>15245.007781740544</v>
          </cell>
          <cell r="AE271">
            <v>15663.703138796815</v>
          </cell>
        </row>
        <row r="272">
          <cell r="G272">
            <v>3691.5192148666688</v>
          </cell>
          <cell r="H272">
            <v>3753.6667501636275</v>
          </cell>
          <cell r="I272">
            <v>3908.1283727573941</v>
          </cell>
          <cell r="J272">
            <v>3990.3782404125386</v>
          </cell>
          <cell r="K272">
            <v>4054.2488327687715</v>
          </cell>
          <cell r="L272">
            <v>4020.6948301558132</v>
          </cell>
          <cell r="M272">
            <v>3920.8513231352058</v>
          </cell>
          <cell r="N272">
            <v>4041.18327816493</v>
          </cell>
          <cell r="O272">
            <v>3904.2872844354733</v>
          </cell>
          <cell r="P272">
            <v>3990.4226943218055</v>
          </cell>
          <cell r="Q272">
            <v>4159.7894375329506</v>
          </cell>
          <cell r="R272">
            <v>4196.5362378426089</v>
          </cell>
          <cell r="S272">
            <v>4339.6995561507783</v>
          </cell>
          <cell r="T272">
            <v>4479.5142833859791</v>
          </cell>
          <cell r="U272">
            <v>4693.9937824858698</v>
          </cell>
          <cell r="V272">
            <v>4845.6041433523815</v>
          </cell>
          <cell r="W272">
            <v>4995.1928652936713</v>
          </cell>
          <cell r="X272">
            <v>5242.7236629585241</v>
          </cell>
          <cell r="Y272">
            <v>5545.2672924388035</v>
          </cell>
          <cell r="Z272">
            <v>5673.8896302172889</v>
          </cell>
          <cell r="AA272">
            <v>5924.0874725941449</v>
          </cell>
          <cell r="AB272">
            <v>5934.4464396809926</v>
          </cell>
          <cell r="AC272">
            <v>5912.4372921907834</v>
          </cell>
          <cell r="AD272">
            <v>6006.6769874874071</v>
          </cell>
          <cell r="AE272">
            <v>6164.8604393322439</v>
          </cell>
        </row>
        <row r="273">
          <cell r="G273">
            <v>17497.207948601801</v>
          </cell>
          <cell r="H273">
            <v>17791.777280438058</v>
          </cell>
          <cell r="I273">
            <v>18901.054967077107</v>
          </cell>
          <cell r="J273">
            <v>19491.738538742164</v>
          </cell>
          <cell r="K273">
            <v>19950.42997123814</v>
          </cell>
          <cell r="L273">
            <v>19905.594194185171</v>
          </cell>
          <cell r="M273">
            <v>19584.467713881531</v>
          </cell>
          <cell r="N273">
            <v>20522.118178496305</v>
          </cell>
          <cell r="O273">
            <v>20034.834221414225</v>
          </cell>
          <cell r="P273">
            <v>20616.976813630718</v>
          </cell>
          <cell r="Q273">
            <v>21762.89295682016</v>
          </cell>
          <cell r="R273">
            <v>22193.060520158731</v>
          </cell>
          <cell r="S273">
            <v>23288.74802317745</v>
          </cell>
          <cell r="T273">
            <v>24369.151315222582</v>
          </cell>
          <cell r="U273">
            <v>25933.512365323673</v>
          </cell>
          <cell r="V273">
            <v>27027.347784204048</v>
          </cell>
          <cell r="W273">
            <v>28045.729928476008</v>
          </cell>
          <cell r="X273">
            <v>28851.325810615399</v>
          </cell>
          <cell r="Y273">
            <v>28873.897229677121</v>
          </cell>
          <cell r="Z273">
            <v>29028.51577124407</v>
          </cell>
          <cell r="AA273">
            <v>28959.754956209981</v>
          </cell>
          <cell r="AB273">
            <v>28706.819769662256</v>
          </cell>
          <cell r="AC273">
            <v>28180.95717693547</v>
          </cell>
          <cell r="AD273">
            <v>28203.027422428651</v>
          </cell>
          <cell r="AE273">
            <v>28506.77394470897</v>
          </cell>
        </row>
        <row r="276">
          <cell r="G276">
            <v>53708.756626847957</v>
          </cell>
          <cell r="H276">
            <v>50349.464058565485</v>
          </cell>
          <cell r="I276">
            <v>50585.765733522334</v>
          </cell>
          <cell r="J276">
            <v>50756.917170227302</v>
          </cell>
          <cell r="K276">
            <v>50890.56319950617</v>
          </cell>
          <cell r="L276">
            <v>50409.683971895211</v>
          </cell>
          <cell r="M276">
            <v>49748.857660934671</v>
          </cell>
          <cell r="N276">
            <v>51074.418525560905</v>
          </cell>
          <cell r="O276">
            <v>50637.294229816769</v>
          </cell>
          <cell r="P276">
            <v>51882.363343747689</v>
          </cell>
          <cell r="Q276">
            <v>53040.286432316985</v>
          </cell>
          <cell r="R276">
            <v>53738.485192411041</v>
          </cell>
          <cell r="S276">
            <v>55949.769545049654</v>
          </cell>
          <cell r="T276">
            <v>57329.270888827872</v>
          </cell>
          <cell r="U276">
            <v>59883.340093594605</v>
          </cell>
          <cell r="V276">
            <v>62238.988957004687</v>
          </cell>
          <cell r="W276">
            <v>64365.633187934131</v>
          </cell>
          <cell r="X276">
            <v>65570.953790492698</v>
          </cell>
          <cell r="Y276">
            <v>67305.727422033131</v>
          </cell>
          <cell r="Z276">
            <v>68196.039917622096</v>
          </cell>
          <cell r="AA276">
            <v>68883.240349581378</v>
          </cell>
          <cell r="AB276">
            <v>68252.643635550878</v>
          </cell>
          <cell r="AC276">
            <v>68712.851087571893</v>
          </cell>
          <cell r="AD276">
            <v>69589.365365579099</v>
          </cell>
          <cell r="AE276">
            <v>71181.30416701932</v>
          </cell>
        </row>
        <row r="277">
          <cell r="G277">
            <v>18897.525479816875</v>
          </cell>
          <cell r="H277">
            <v>22684.496812891877</v>
          </cell>
          <cell r="I277">
            <v>22790.96040079034</v>
          </cell>
          <cell r="J277">
            <v>22868.071136585651</v>
          </cell>
          <cell r="K277">
            <v>22928.284149413474</v>
          </cell>
          <cell r="L277">
            <v>22711.628351579398</v>
          </cell>
          <cell r="M277">
            <v>22413.899018702621</v>
          </cell>
          <cell r="N277">
            <v>23011.11850794945</v>
          </cell>
          <cell r="O277">
            <v>22814.176099940669</v>
          </cell>
          <cell r="P277">
            <v>23375.130757053677</v>
          </cell>
          <cell r="Q277">
            <v>23896.822558612297</v>
          </cell>
          <cell r="R277">
            <v>24211.389711297299</v>
          </cell>
          <cell r="S277">
            <v>25207.663927671896</v>
          </cell>
          <cell r="T277">
            <v>25829.18581318625</v>
          </cell>
          <cell r="U277">
            <v>26979.898652314874</v>
          </cell>
          <cell r="V277">
            <v>28041.214996658913</v>
          </cell>
          <cell r="W277">
            <v>28999.35536976318</v>
          </cell>
          <cell r="X277">
            <v>29542.401693661457</v>
          </cell>
          <cell r="Y277">
            <v>30323.988303401613</v>
          </cell>
          <cell r="Z277">
            <v>31006.105312805237</v>
          </cell>
          <cell r="AA277">
            <v>31737.357087980727</v>
          </cell>
          <cell r="AB277">
            <v>31853.529467166318</v>
          </cell>
          <cell r="AC277">
            <v>32575.680823859493</v>
          </cell>
          <cell r="AD277">
            <v>33518.523530953906</v>
          </cell>
          <cell r="AE277">
            <v>34882.341931854091</v>
          </cell>
        </row>
        <row r="278">
          <cell r="G278">
            <v>26854.378313423978</v>
          </cell>
          <cell r="H278">
            <v>26617.32886145165</v>
          </cell>
          <cell r="I278">
            <v>26742.250139372747</v>
          </cell>
          <cell r="J278">
            <v>26832.72963426046</v>
          </cell>
          <cell r="K278">
            <v>26903.381832428946</v>
          </cell>
          <cell r="L278">
            <v>26649.16421992223</v>
          </cell>
          <cell r="M278">
            <v>26299.817279134986</v>
          </cell>
          <cell r="N278">
            <v>27000.577259789123</v>
          </cell>
          <cell r="O278">
            <v>26769.490765608803</v>
          </cell>
          <cell r="P278">
            <v>27427.698646872188</v>
          </cell>
          <cell r="Q278">
            <v>28039.836635250114</v>
          </cell>
          <cell r="R278">
            <v>28408.940584131567</v>
          </cell>
          <cell r="S278">
            <v>29577.939776494393</v>
          </cell>
          <cell r="T278">
            <v>30307.215482179141</v>
          </cell>
          <cell r="U278">
            <v>31657.428463177443</v>
          </cell>
          <cell r="V278">
            <v>32902.746196978107</v>
          </cell>
          <cell r="W278">
            <v>34027.00024663622</v>
          </cell>
          <cell r="X278">
            <v>34664.19501050633</v>
          </cell>
          <cell r="Y278">
            <v>35581.286008678158</v>
          </cell>
          <cell r="Z278">
            <v>36083.497426165137</v>
          </cell>
          <cell r="AA278">
            <v>36494.12300096816</v>
          </cell>
          <cell r="AB278">
            <v>36205.695140698299</v>
          </cell>
          <cell r="AC278">
            <v>36506.780251500866</v>
          </cell>
          <cell r="AD278">
            <v>37031.665828922414</v>
          </cell>
          <cell r="AE278">
            <v>37945.836580810574</v>
          </cell>
        </row>
        <row r="279">
          <cell r="G279">
            <v>2899.3137186553386</v>
          </cell>
          <cell r="H279">
            <v>4653.2063275829678</v>
          </cell>
          <cell r="I279">
            <v>4722.1827958588665</v>
          </cell>
          <cell r="J279">
            <v>4803.0505198635774</v>
          </cell>
          <cell r="K279">
            <v>4864.1054718609148</v>
          </cell>
          <cell r="L279">
            <v>4847.1465088239911</v>
          </cell>
          <cell r="M279">
            <v>4921.2901977497777</v>
          </cell>
          <cell r="N279">
            <v>5132.826898850004</v>
          </cell>
          <cell r="O279">
            <v>5165.3941277993135</v>
          </cell>
          <cell r="P279">
            <v>5307.180926289423</v>
          </cell>
          <cell r="Q279">
            <v>5413.9324826064094</v>
          </cell>
          <cell r="R279">
            <v>5527.7892431994651</v>
          </cell>
          <cell r="S279">
            <v>5793.8879649185292</v>
          </cell>
          <cell r="T279">
            <v>6012.6273752844645</v>
          </cell>
          <cell r="U279">
            <v>6396.3583829453282</v>
          </cell>
          <cell r="V279">
            <v>6644.3243452930392</v>
          </cell>
          <cell r="W279">
            <v>6897.2765527024421</v>
          </cell>
          <cell r="X279">
            <v>7099.8649378566442</v>
          </cell>
          <cell r="Y279">
            <v>7280.7841604239902</v>
          </cell>
          <cell r="Z279">
            <v>7440.8024860006608</v>
          </cell>
          <cell r="AA279">
            <v>7753.3183815559305</v>
          </cell>
          <cell r="AB279">
            <v>7831.6449985303652</v>
          </cell>
          <cell r="AC279">
            <v>8006.5157584517292</v>
          </cell>
          <cell r="AD279">
            <v>8228.1687845852503</v>
          </cell>
          <cell r="AE279">
            <v>8541.3880336494094</v>
          </cell>
        </row>
        <row r="280">
          <cell r="G280">
            <v>9277.8038996970827</v>
          </cell>
          <cell r="H280">
            <v>8594.3945235766678</v>
          </cell>
          <cell r="I280">
            <v>8721.7929107257623</v>
          </cell>
          <cell r="J280">
            <v>8871.1542489927488</v>
          </cell>
          <cell r="K280">
            <v>8983.9217276176933</v>
          </cell>
          <cell r="L280">
            <v>8952.5988055744328</v>
          </cell>
          <cell r="M280">
            <v>9089.5409631323892</v>
          </cell>
          <cell r="N280">
            <v>9480.2457239968408</v>
          </cell>
          <cell r="O280">
            <v>9540.3968530088641</v>
          </cell>
          <cell r="P280">
            <v>9802.2747064011619</v>
          </cell>
          <cell r="Q280">
            <v>9999.4430514959204</v>
          </cell>
          <cell r="R280">
            <v>10209.734590453189</v>
          </cell>
          <cell r="S280">
            <v>10701.214493916017</v>
          </cell>
          <cell r="T280">
            <v>11105.222538733551</v>
          </cell>
          <cell r="U280">
            <v>11813.967313539215</v>
          </cell>
          <cell r="V280">
            <v>12271.956312694891</v>
          </cell>
          <cell r="W280">
            <v>12739.154823364681</v>
          </cell>
          <cell r="X280">
            <v>13113.332193834716</v>
          </cell>
          <cell r="Y280">
            <v>13447.486982206243</v>
          </cell>
          <cell r="Z280">
            <v>13640.857864027112</v>
          </cell>
          <cell r="AA280">
            <v>13872.69083053642</v>
          </cell>
          <cell r="AB280">
            <v>13796.657277388424</v>
          </cell>
          <cell r="AC280">
            <v>13921.166336675924</v>
          </cell>
          <cell r="AD280">
            <v>14127.797044953708</v>
          </cell>
          <cell r="AE280">
            <v>14478.709794728822</v>
          </cell>
        </row>
        <row r="281">
          <cell r="G281">
            <v>2319.4509749242707</v>
          </cell>
          <cell r="H281">
            <v>2148.5986308941669</v>
          </cell>
          <cell r="I281">
            <v>2180.4482276814406</v>
          </cell>
          <cell r="J281">
            <v>2217.7885622481872</v>
          </cell>
          <cell r="K281">
            <v>2245.9804319044233</v>
          </cell>
          <cell r="L281">
            <v>2238.1497013936082</v>
          </cell>
          <cell r="M281">
            <v>2272.3852407830973</v>
          </cell>
          <cell r="N281">
            <v>2370.0614309992102</v>
          </cell>
          <cell r="O281">
            <v>2385.099213252216</v>
          </cell>
          <cell r="P281">
            <v>2450.5686766002905</v>
          </cell>
          <cell r="Q281">
            <v>2499.8607628739801</v>
          </cell>
          <cell r="R281">
            <v>2552.4336476132971</v>
          </cell>
          <cell r="S281">
            <v>2675.3036234790043</v>
          </cell>
          <cell r="T281">
            <v>2776.3056346833878</v>
          </cell>
          <cell r="U281">
            <v>2953.4918283848037</v>
          </cell>
          <cell r="V281">
            <v>3067.9890781737226</v>
          </cell>
          <cell r="W281">
            <v>3184.7887058411702</v>
          </cell>
          <cell r="X281">
            <v>3278.3330484586791</v>
          </cell>
          <cell r="Y281">
            <v>3361.8717455515607</v>
          </cell>
          <cell r="Z281">
            <v>3632.5223696265007</v>
          </cell>
          <cell r="AA281">
            <v>4441.9015054216325</v>
          </cell>
          <cell r="AB281">
            <v>4903.0609251577835</v>
          </cell>
          <cell r="AC281">
            <v>5365.9975567944002</v>
          </cell>
          <cell r="AD281">
            <v>5858.7859645388498</v>
          </cell>
          <cell r="AE281">
            <v>6441.6862271514865</v>
          </cell>
        </row>
        <row r="282">
          <cell r="G282">
            <v>4832.1895310922318</v>
          </cell>
          <cell r="H282">
            <v>4148.337474535304</v>
          </cell>
          <cell r="I282">
            <v>4209.8300557934908</v>
          </cell>
          <cell r="J282">
            <v>4281.9237018415006</v>
          </cell>
          <cell r="K282">
            <v>4336.3542444708164</v>
          </cell>
          <cell r="L282">
            <v>4321.2353142230195</v>
          </cell>
          <cell r="M282">
            <v>4387.3344771696347</v>
          </cell>
          <cell r="N282">
            <v>4575.9196295648571</v>
          </cell>
          <cell r="O282">
            <v>4604.9533424031115</v>
          </cell>
          <cell r="P282">
            <v>4731.3563961607624</v>
          </cell>
          <cell r="Q282">
            <v>4826.5255011518029</v>
          </cell>
          <cell r="R282">
            <v>4928.0289019138954</v>
          </cell>
          <cell r="S282">
            <v>5165.2561429862953</v>
          </cell>
          <cell r="T282">
            <v>5360.2625169353532</v>
          </cell>
          <cell r="U282">
            <v>5702.3590428909547</v>
          </cell>
          <cell r="V282">
            <v>5923.4209132659416</v>
          </cell>
          <cell r="W282">
            <v>6148.928025435609</v>
          </cell>
          <cell r="X282">
            <v>6329.5357464083654</v>
          </cell>
          <cell r="Y282">
            <v>6490.8253901516618</v>
          </cell>
          <cell r="Z282">
            <v>6641.7124607483611</v>
          </cell>
          <cell r="AA282">
            <v>6948.1408095370089</v>
          </cell>
          <cell r="AB282">
            <v>7035.7465017183213</v>
          </cell>
          <cell r="AC282">
            <v>7207.6309870677396</v>
          </cell>
          <cell r="AD282">
            <v>7421.5670118882181</v>
          </cell>
          <cell r="AE282">
            <v>7719.1351981849666</v>
          </cell>
        </row>
        <row r="283">
          <cell r="G283">
            <v>52715.95523740026</v>
          </cell>
          <cell r="H283">
            <v>52972.193082349717</v>
          </cell>
          <cell r="I283">
            <v>53212.466582069668</v>
          </cell>
          <cell r="J283">
            <v>53938.137008894228</v>
          </cell>
          <cell r="K283">
            <v>54658.14918677666</v>
          </cell>
          <cell r="L283">
            <v>54742.833531026023</v>
          </cell>
          <cell r="M283">
            <v>54443.844986943564</v>
          </cell>
          <cell r="N283">
            <v>55849.634953873981</v>
          </cell>
          <cell r="O283">
            <v>55878.248310892755</v>
          </cell>
          <cell r="P283">
            <v>57396.258918086387</v>
          </cell>
          <cell r="Q283">
            <v>58035.309287294032</v>
          </cell>
          <cell r="R283">
            <v>59654.398509755512</v>
          </cell>
          <cell r="S283">
            <v>62104.8709686109</v>
          </cell>
          <cell r="T283">
            <v>63526.574546607473</v>
          </cell>
          <cell r="U283">
            <v>65957.962889180169</v>
          </cell>
          <cell r="V283">
            <v>68171.241513705259</v>
          </cell>
          <cell r="W283">
            <v>70617.724740144578</v>
          </cell>
          <cell r="X283">
            <v>71464.039108899116</v>
          </cell>
          <cell r="Y283">
            <v>72789.143125892486</v>
          </cell>
          <cell r="Z283">
            <v>75215.745131270101</v>
          </cell>
          <cell r="AA283">
            <v>76186.560911929831</v>
          </cell>
          <cell r="AB283">
            <v>76853.980700327316</v>
          </cell>
          <cell r="AC283">
            <v>77917.122126248083</v>
          </cell>
          <cell r="AD283">
            <v>79216.483772401363</v>
          </cell>
          <cell r="AE283">
            <v>81328.70406933871</v>
          </cell>
        </row>
        <row r="284">
          <cell r="G284">
            <v>12325.222891105739</v>
          </cell>
          <cell r="H284">
            <v>12411.478571584297</v>
          </cell>
          <cell r="I284">
            <v>12492.3602782791</v>
          </cell>
          <cell r="J284">
            <v>12736.637997994008</v>
          </cell>
          <cell r="K284">
            <v>12979.011018139992</v>
          </cell>
          <cell r="L284">
            <v>13082.905311561863</v>
          </cell>
          <cell r="M284">
            <v>13062.787028174751</v>
          </cell>
          <cell r="N284">
            <v>13424.845554871805</v>
          </cell>
          <cell r="O284">
            <v>13548.59001540821</v>
          </cell>
          <cell r="P284">
            <v>13980.657672693853</v>
          </cell>
          <cell r="Q284">
            <v>14151.634240852109</v>
          </cell>
          <cell r="R284">
            <v>14662.608287554143</v>
          </cell>
          <cell r="S284">
            <v>15342.221667490938</v>
          </cell>
          <cell r="T284">
            <v>15752.539658883021</v>
          </cell>
          <cell r="U284">
            <v>16413.182641424464</v>
          </cell>
          <cell r="V284">
            <v>17008.725904970168</v>
          </cell>
          <cell r="W284">
            <v>17714.846912884725</v>
          </cell>
          <cell r="X284">
            <v>18311.517709238116</v>
          </cell>
          <cell r="Y284">
            <v>18790.104072193208</v>
          </cell>
          <cell r="Z284">
            <v>19448.410032238226</v>
          </cell>
          <cell r="AA284">
            <v>20279.403781524616</v>
          </cell>
          <cell r="AB284">
            <v>20865.767577195416</v>
          </cell>
          <cell r="AC284">
            <v>21460.307798955622</v>
          </cell>
          <cell r="AD284">
            <v>22071.159594989709</v>
          </cell>
          <cell r="AE284">
            <v>22914.833275438461</v>
          </cell>
        </row>
        <row r="285">
          <cell r="G285">
            <v>4064.3381986614581</v>
          </cell>
          <cell r="H285">
            <v>4110.6155283892722</v>
          </cell>
          <cell r="I285">
            <v>4130.4447133594185</v>
          </cell>
          <cell r="J285">
            <v>4205.0534065292159</v>
          </cell>
          <cell r="K285">
            <v>4217.0450784455206</v>
          </cell>
          <cell r="L285">
            <v>4170.9267556090681</v>
          </cell>
          <cell r="M285">
            <v>4134.7945018280743</v>
          </cell>
          <cell r="N285">
            <v>4282.9160340500976</v>
          </cell>
          <cell r="O285">
            <v>4275.4670964137213</v>
          </cell>
          <cell r="P285">
            <v>4429.7057135800214</v>
          </cell>
          <cell r="Q285">
            <v>4571.3057004235488</v>
          </cell>
          <cell r="R285">
            <v>4650.7392960571424</v>
          </cell>
          <cell r="S285">
            <v>4871.7140546202527</v>
          </cell>
          <cell r="T285">
            <v>5071.655054028929</v>
          </cell>
          <cell r="U285">
            <v>5305.9233944586949</v>
          </cell>
          <cell r="V285">
            <v>5510.6914731726365</v>
          </cell>
          <cell r="W285">
            <v>5667.2540484688725</v>
          </cell>
          <cell r="X285">
            <v>5754.0571342942558</v>
          </cell>
          <cell r="Y285">
            <v>5912.2142025016201</v>
          </cell>
          <cell r="Z285">
            <v>6003.5111888109896</v>
          </cell>
          <cell r="AA285">
            <v>6134.9943818498568</v>
          </cell>
          <cell r="AB285">
            <v>6108.7349988576152</v>
          </cell>
          <cell r="AC285">
            <v>6173.6786485485254</v>
          </cell>
          <cell r="AD285">
            <v>6269.9374728963212</v>
          </cell>
          <cell r="AE285">
            <v>6430.4101834982612</v>
          </cell>
        </row>
        <row r="286">
          <cell r="G286">
            <v>23923.707463310635</v>
          </cell>
          <cell r="H286">
            <v>21647.641659652782</v>
          </cell>
          <cell r="I286">
            <v>22128.313168026249</v>
          </cell>
          <cell r="J286">
            <v>22691.850441645358</v>
          </cell>
          <cell r="K286">
            <v>23117.319831479061</v>
          </cell>
          <cell r="L286">
            <v>23149.057701051199</v>
          </cell>
          <cell r="M286">
            <v>23825.879336971771</v>
          </cell>
          <cell r="N286">
            <v>25078.936527734691</v>
          </cell>
          <cell r="O286">
            <v>25532.814116989506</v>
          </cell>
          <cell r="P286">
            <v>26363.909867431343</v>
          </cell>
          <cell r="Q286">
            <v>27020.037905563124</v>
          </cell>
          <cell r="R286">
            <v>27745.751550098303</v>
          </cell>
          <cell r="S286">
            <v>29311.199170970409</v>
          </cell>
          <cell r="T286">
            <v>30699.76709413149</v>
          </cell>
          <cell r="U286">
            <v>33060.000699184602</v>
          </cell>
          <cell r="V286">
            <v>34490.685630520056</v>
          </cell>
          <cell r="W286">
            <v>35472.814235427039</v>
          </cell>
          <cell r="X286">
            <v>35945.792596740102</v>
          </cell>
          <cell r="Y286">
            <v>36599.196670922705</v>
          </cell>
          <cell r="Z286">
            <v>37338.175449304828</v>
          </cell>
          <cell r="AA286">
            <v>37764.39848142652</v>
          </cell>
          <cell r="AB286">
            <v>37576.372594239103</v>
          </cell>
          <cell r="AC286">
            <v>37973.19540543147</v>
          </cell>
          <cell r="AD286">
            <v>38602.990098158494</v>
          </cell>
          <cell r="AE286">
            <v>39622.564281848492</v>
          </cell>
        </row>
        <row r="287">
          <cell r="G287">
            <v>996.27006530550568</v>
          </cell>
          <cell r="H287">
            <v>1459.1695219378896</v>
          </cell>
          <cell r="I287">
            <v>1491.5694122404775</v>
          </cell>
          <cell r="J287">
            <v>1529.5549086316887</v>
          </cell>
          <cell r="K287">
            <v>1558.2338740323387</v>
          </cell>
          <cell r="L287">
            <v>1560.3731801377803</v>
          </cell>
          <cell r="M287">
            <v>1605.9946625352893</v>
          </cell>
          <cell r="N287">
            <v>1690.4575749741171</v>
          </cell>
          <cell r="O287">
            <v>1721.0514084892775</v>
          </cell>
          <cell r="P287">
            <v>1777.0718105230519</v>
          </cell>
          <cell r="Q287">
            <v>1821.2984311768487</v>
          </cell>
          <cell r="R287">
            <v>1870.2155025331188</v>
          </cell>
          <cell r="S287">
            <v>1975.7352396241201</v>
          </cell>
          <cell r="T287">
            <v>2069.3323170551284</v>
          </cell>
          <cell r="U287">
            <v>2228.4249792163846</v>
          </cell>
          <cell r="V287">
            <v>2324.8609734979896</v>
          </cell>
          <cell r="W287">
            <v>2391.0618165013484</v>
          </cell>
          <cell r="X287">
            <v>2422.9431465887023</v>
          </cell>
          <cell r="Y287">
            <v>2466.986157164506</v>
          </cell>
          <cell r="Z287">
            <v>2548.1271595340168</v>
          </cell>
          <cell r="AA287">
            <v>2591.155501135403</v>
          </cell>
          <cell r="AB287">
            <v>2602.4683840851649</v>
          </cell>
          <cell r="AC287">
            <v>2654.8483583836405</v>
          </cell>
          <cell r="AD287">
            <v>2724.2999372452</v>
          </cell>
          <cell r="AE287">
            <v>2822.2253817942296</v>
          </cell>
        </row>
        <row r="288">
          <cell r="G288">
            <v>6892.3787896395215</v>
          </cell>
          <cell r="H288">
            <v>6928.1609750366788</v>
          </cell>
          <cell r="I288">
            <v>6982.6206747894967</v>
          </cell>
          <cell r="J288">
            <v>7002.6744270450472</v>
          </cell>
          <cell r="K288">
            <v>7017.2232277010353</v>
          </cell>
          <cell r="L288">
            <v>6982.0498196612562</v>
          </cell>
          <cell r="M288">
            <v>6901.8684594309616</v>
          </cell>
          <cell r="N288">
            <v>7198.137989982336</v>
          </cell>
          <cell r="O288">
            <v>7124.1508540068598</v>
          </cell>
          <cell r="P288">
            <v>7324.0058826836794</v>
          </cell>
          <cell r="Q288">
            <v>7473.4110288347356</v>
          </cell>
          <cell r="R288">
            <v>7621.4968117202607</v>
          </cell>
          <cell r="S288">
            <v>7927.3463352318622</v>
          </cell>
          <cell r="T288">
            <v>8076.0865137607298</v>
          </cell>
          <cell r="U288">
            <v>8366.4477846220634</v>
          </cell>
          <cell r="V288">
            <v>8638.4901170356188</v>
          </cell>
          <cell r="W288">
            <v>8983.0887739326063</v>
          </cell>
          <cell r="X288">
            <v>9271.6822999805772</v>
          </cell>
          <cell r="Y288">
            <v>9518.2206653226694</v>
          </cell>
          <cell r="Z288">
            <v>10391.498689374765</v>
          </cell>
          <cell r="AA288">
            <v>13044.720292089158</v>
          </cell>
          <cell r="AB288">
            <v>14581.489120295437</v>
          </cell>
          <cell r="AC288">
            <v>16100.012982795835</v>
          </cell>
          <cell r="AD288">
            <v>17707.540694802836</v>
          </cell>
          <cell r="AE288">
            <v>19596.207526869926</v>
          </cell>
        </row>
        <row r="289">
          <cell r="G289">
            <v>1781.7556093565017</v>
          </cell>
          <cell r="H289">
            <v>1783.0538360074877</v>
          </cell>
          <cell r="I289">
            <v>1788.8878421921647</v>
          </cell>
          <cell r="J289">
            <v>1807.4316475648882</v>
          </cell>
          <cell r="K289">
            <v>1812.4722930184073</v>
          </cell>
          <cell r="L289">
            <v>1793.6088525783809</v>
          </cell>
          <cell r="M289">
            <v>1774.6486729597157</v>
          </cell>
          <cell r="N289">
            <v>1823.0509687537462</v>
          </cell>
          <cell r="O289">
            <v>1794.2995981969964</v>
          </cell>
          <cell r="P289">
            <v>1840.40380825741</v>
          </cell>
          <cell r="Q289">
            <v>1872.8279339126823</v>
          </cell>
          <cell r="R289">
            <v>1897.4249208326673</v>
          </cell>
          <cell r="S289">
            <v>1968.2360718720968</v>
          </cell>
          <cell r="T289">
            <v>2005.124253123417</v>
          </cell>
          <cell r="U289">
            <v>2074.6913217054471</v>
          </cell>
          <cell r="V289">
            <v>2157.0993395020882</v>
          </cell>
          <cell r="W289">
            <v>2230.5387643737845</v>
          </cell>
          <cell r="X289">
            <v>2244.3283016341893</v>
          </cell>
          <cell r="Y289">
            <v>2286.2415552117754</v>
          </cell>
          <cell r="Z289">
            <v>2326.3694648036135</v>
          </cell>
          <cell r="AA289">
            <v>2374.7982364656368</v>
          </cell>
          <cell r="AB289">
            <v>2372.028004997203</v>
          </cell>
          <cell r="AC289">
            <v>2401.8374704377493</v>
          </cell>
          <cell r="AD289">
            <v>2445.1309775396853</v>
          </cell>
          <cell r="AE289">
            <v>2516.1911582055527</v>
          </cell>
        </row>
        <row r="290">
          <cell r="G290">
            <v>2766.2306421587773</v>
          </cell>
          <cell r="H290">
            <v>2818.4580776956645</v>
          </cell>
          <cell r="I290">
            <v>2891.2487001949826</v>
          </cell>
          <cell r="J290">
            <v>2928.2449547405686</v>
          </cell>
          <cell r="K290">
            <v>2963.6022730245368</v>
          </cell>
          <cell r="L290">
            <v>2967.139006534268</v>
          </cell>
          <cell r="M290">
            <v>2966.3889493279867</v>
          </cell>
          <cell r="N290">
            <v>3122.6086524580405</v>
          </cell>
          <cell r="O290">
            <v>3102.4778216604896</v>
          </cell>
          <cell r="P290">
            <v>3203.2341197678347</v>
          </cell>
          <cell r="Q290">
            <v>3308.1437877260823</v>
          </cell>
          <cell r="R290">
            <v>3416.7948674728191</v>
          </cell>
          <cell r="S290">
            <v>3565.1526112071565</v>
          </cell>
          <cell r="T290">
            <v>3680.8949130500373</v>
          </cell>
          <cell r="U290">
            <v>3890.9266215566536</v>
          </cell>
          <cell r="V290">
            <v>4108.0317271811991</v>
          </cell>
          <cell r="W290">
            <v>4297.4681162204697</v>
          </cell>
          <cell r="X290">
            <v>4366.5805978291328</v>
          </cell>
          <cell r="Y290">
            <v>4487.4959667609901</v>
          </cell>
          <cell r="Z290">
            <v>4926.8541427762138</v>
          </cell>
          <cell r="AA290">
            <v>5327.6338130134527</v>
          </cell>
          <cell r="AB290">
            <v>5467.5606581810716</v>
          </cell>
          <cell r="AC290">
            <v>5692.4167839611218</v>
          </cell>
          <cell r="AD290">
            <v>6015.7371534228814</v>
          </cell>
          <cell r="AE290">
            <v>6447.6555798742547</v>
          </cell>
        </row>
        <row r="291">
          <cell r="G291">
            <v>4846.9173570763787</v>
          </cell>
          <cell r="H291">
            <v>5008.2207596646458</v>
          </cell>
          <cell r="I291">
            <v>5233.033158836829</v>
          </cell>
          <cell r="J291">
            <v>5347.2953599171369</v>
          </cell>
          <cell r="K291">
            <v>5456.4957387404911</v>
          </cell>
          <cell r="L291">
            <v>5518.8324925047837</v>
          </cell>
          <cell r="M291">
            <v>5571.4355115558528</v>
          </cell>
          <cell r="N291">
            <v>5978.1045452741855</v>
          </cell>
          <cell r="O291">
            <v>5993.7545762651171</v>
          </cell>
          <cell r="P291">
            <v>6251.1086086014566</v>
          </cell>
          <cell r="Q291">
            <v>6545.0150556943636</v>
          </cell>
          <cell r="R291">
            <v>6857.360364281305</v>
          </cell>
          <cell r="S291">
            <v>7216.4853030157956</v>
          </cell>
          <cell r="T291">
            <v>7527.399842884297</v>
          </cell>
          <cell r="U291">
            <v>8068.4471852160214</v>
          </cell>
          <cell r="V291">
            <v>8637.0155147854675</v>
          </cell>
          <cell r="W291">
            <v>9132.2699067393223</v>
          </cell>
          <cell r="X291">
            <v>9334.210585621915</v>
          </cell>
          <cell r="Y291">
            <v>9652.3734184585046</v>
          </cell>
          <cell r="Z291">
            <v>10129.531809913426</v>
          </cell>
          <cell r="AA291">
            <v>10549.414687247838</v>
          </cell>
          <cell r="AB291">
            <v>10617.785206666567</v>
          </cell>
          <cell r="AC291">
            <v>10850.415661333316</v>
          </cell>
          <cell r="AD291">
            <v>11208.394192480373</v>
          </cell>
          <cell r="AE291">
            <v>11723.25428099248</v>
          </cell>
        </row>
        <row r="292">
          <cell r="G292">
            <v>8982.682049718147</v>
          </cell>
          <cell r="H292">
            <v>9133.9571886090871</v>
          </cell>
          <cell r="I292">
            <v>9228.0551391407607</v>
          </cell>
          <cell r="J292">
            <v>9325.9303391624871</v>
          </cell>
          <cell r="K292">
            <v>9435.3594788008522</v>
          </cell>
          <cell r="L292">
            <v>9402.5029670648019</v>
          </cell>
          <cell r="M292">
            <v>9317.0133829133265</v>
          </cell>
          <cell r="N292">
            <v>9594.8534284338602</v>
          </cell>
          <cell r="O292">
            <v>9549.1543135264837</v>
          </cell>
          <cell r="P292">
            <v>9905.9247494187312</v>
          </cell>
          <cell r="Q292">
            <v>10179.873946420012</v>
          </cell>
          <cell r="R292">
            <v>10570.47967384969</v>
          </cell>
          <cell r="S292">
            <v>11214.050773343295</v>
          </cell>
          <cell r="T292">
            <v>11613.829592872014</v>
          </cell>
          <cell r="U292">
            <v>12097.143965452469</v>
          </cell>
          <cell r="V292">
            <v>12642.748453845543</v>
          </cell>
          <cell r="W292">
            <v>13013.240075139931</v>
          </cell>
          <cell r="X292">
            <v>13291.521251566393</v>
          </cell>
          <cell r="Y292">
            <v>13704.521907588638</v>
          </cell>
          <cell r="Z292">
            <v>14204.638505637235</v>
          </cell>
          <cell r="AA292">
            <v>14704.160551185496</v>
          </cell>
          <cell r="AB292">
            <v>14715.028570659057</v>
          </cell>
          <cell r="AC292">
            <v>14928.119440779048</v>
          </cell>
          <cell r="AD292">
            <v>15215.031073933886</v>
          </cell>
          <cell r="AE292">
            <v>15656.809695717346</v>
          </cell>
        </row>
        <row r="293">
          <cell r="G293">
            <v>11026.806939503975</v>
          </cell>
          <cell r="H293">
            <v>11212.506682861736</v>
          </cell>
          <cell r="I293">
            <v>11328.017832891619</v>
          </cell>
          <cell r="J293">
            <v>11448.165794138758</v>
          </cell>
          <cell r="K293">
            <v>11582.496942638683</v>
          </cell>
          <cell r="L293">
            <v>11542.163508858694</v>
          </cell>
          <cell r="M293">
            <v>11437.219669751494</v>
          </cell>
          <cell r="N293">
            <v>11778.285792882729</v>
          </cell>
          <cell r="O293">
            <v>11722.187256320849</v>
          </cell>
          <cell r="P293">
            <v>12160.145395831078</v>
          </cell>
          <cell r="Q293">
            <v>12496.43525779497</v>
          </cell>
          <cell r="R293">
            <v>12975.92834482533</v>
          </cell>
          <cell r="S293">
            <v>13765.952329497366</v>
          </cell>
          <cell r="T293">
            <v>14256.705963773478</v>
          </cell>
          <cell r="U293">
            <v>14850.004741135788</v>
          </cell>
          <cell r="V293">
            <v>15519.768551714615</v>
          </cell>
          <cell r="W293">
            <v>15983.555698489869</v>
          </cell>
          <cell r="X293">
            <v>16194.710846388716</v>
          </cell>
          <cell r="Y293">
            <v>16576.532245536484</v>
          </cell>
          <cell r="Z293">
            <v>16934.510115706671</v>
          </cell>
          <cell r="AA293">
            <v>17217.490214471542</v>
          </cell>
          <cell r="AB293">
            <v>17241.166059223928</v>
          </cell>
          <cell r="AC293">
            <v>17506.071071606191</v>
          </cell>
          <cell r="AD293">
            <v>17889.73979428424</v>
          </cell>
          <cell r="AE293">
            <v>18472.572870047712</v>
          </cell>
        </row>
      </sheetData>
      <sheetData sheetId="8">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High</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sheetData>
      <sheetData sheetId="9">
        <row r="34">
          <cell r="R34">
            <v>2241.6830724899996</v>
          </cell>
          <cell r="S34">
            <v>2163.8976968000002</v>
          </cell>
          <cell r="T34">
            <v>2301.1241944899998</v>
          </cell>
          <cell r="U34">
            <v>2076.5717068700001</v>
          </cell>
          <cell r="V34">
            <v>1996.0602896399998</v>
          </cell>
          <cell r="W34">
            <v>2250.2497511900001</v>
          </cell>
          <cell r="X34">
            <v>2163.1746260100003</v>
          </cell>
          <cell r="Y34">
            <v>2140.9822397200001</v>
          </cell>
          <cell r="Z34">
            <v>2292.7090752799995</v>
          </cell>
          <cell r="AA34">
            <v>2500.0165227299999</v>
          </cell>
          <cell r="AB34">
            <v>2481.8948666900001</v>
          </cell>
          <cell r="AC34">
            <v>2045.6792533299999</v>
          </cell>
          <cell r="AD34">
            <v>2094.8695493</v>
          </cell>
          <cell r="AE34">
            <v>1953.9369025999999</v>
          </cell>
        </row>
        <row r="35">
          <cell r="R35">
            <v>256.05469590000001</v>
          </cell>
          <cell r="S35">
            <v>253.2667701</v>
          </cell>
          <cell r="T35">
            <v>300.73964699999999</v>
          </cell>
          <cell r="U35">
            <v>328.24825880000003</v>
          </cell>
          <cell r="V35">
            <v>306.030933</v>
          </cell>
          <cell r="W35">
            <v>712.26009299999998</v>
          </cell>
          <cell r="X35">
            <v>203.55615209999999</v>
          </cell>
          <cell r="Y35">
            <v>366.60731587999999</v>
          </cell>
          <cell r="Z35">
            <v>507.35561760000002</v>
          </cell>
          <cell r="AA35">
            <v>485.31207719999998</v>
          </cell>
          <cell r="AB35">
            <v>378.14491860999999</v>
          </cell>
          <cell r="AC35">
            <v>411.35808100000003</v>
          </cell>
          <cell r="AD35">
            <v>0.71504779399999996</v>
          </cell>
          <cell r="AE35">
            <v>11.82402203</v>
          </cell>
        </row>
        <row r="36">
          <cell r="R36">
            <v>8899.5570035499986</v>
          </cell>
          <cell r="S36">
            <v>8817.6527938600011</v>
          </cell>
          <cell r="T36">
            <v>9245.813338269998</v>
          </cell>
          <cell r="U36">
            <v>9011.5451928240018</v>
          </cell>
          <cell r="V36">
            <v>9024.3629158299973</v>
          </cell>
          <cell r="W36">
            <v>8728.339281479999</v>
          </cell>
          <cell r="X36">
            <v>9126.2937245939993</v>
          </cell>
          <cell r="Y36">
            <v>8944.5317642250011</v>
          </cell>
          <cell r="Z36">
            <v>8800.5436373460016</v>
          </cell>
          <cell r="AA36">
            <v>8714.2793057930012</v>
          </cell>
          <cell r="AB36">
            <v>8450.0425825519997</v>
          </cell>
          <cell r="AC36">
            <v>8358.6997653549988</v>
          </cell>
          <cell r="AD36">
            <v>8113.2350019459991</v>
          </cell>
          <cell r="AE36">
            <v>7787.2052215100011</v>
          </cell>
        </row>
        <row r="37">
          <cell r="R37">
            <v>7661.6714371359994</v>
          </cell>
          <cell r="S37">
            <v>7776.286964425999</v>
          </cell>
          <cell r="T37">
            <v>7610.5201791749996</v>
          </cell>
          <cell r="U37">
            <v>7263.6624161199998</v>
          </cell>
          <cell r="V37">
            <v>7044.5252494289998</v>
          </cell>
          <cell r="W37">
            <v>6466.0726085319993</v>
          </cell>
          <cell r="X37">
            <v>6855.5085877819974</v>
          </cell>
          <cell r="Y37">
            <v>6963.2062946820006</v>
          </cell>
          <cell r="Z37">
            <v>7246.9256291289994</v>
          </cell>
          <cell r="AA37">
            <v>6912.3675650869991</v>
          </cell>
          <cell r="AB37">
            <v>7691.2867780759989</v>
          </cell>
          <cell r="AC37">
            <v>7979.0961733929998</v>
          </cell>
          <cell r="AD37">
            <v>6385.7180026869992</v>
          </cell>
          <cell r="AE37">
            <v>7075.2106742209999</v>
          </cell>
        </row>
        <row r="38">
          <cell r="R38">
            <v>4086.4875090620003</v>
          </cell>
          <cell r="S38">
            <v>4240.3955410879998</v>
          </cell>
          <cell r="T38">
            <v>4356.9694699659995</v>
          </cell>
          <cell r="U38">
            <v>4400.4775716160002</v>
          </cell>
          <cell r="V38">
            <v>4080.6638443390002</v>
          </cell>
          <cell r="W38">
            <v>3924.871003623</v>
          </cell>
          <cell r="X38">
            <v>4080.422248201</v>
          </cell>
          <cell r="Y38">
            <v>4088.9620284799998</v>
          </cell>
          <cell r="Z38">
            <v>4163.5420287199995</v>
          </cell>
          <cell r="AA38">
            <v>4512.5430191099995</v>
          </cell>
          <cell r="AB38">
            <v>4114.052655085</v>
          </cell>
          <cell r="AC38">
            <v>4448.8855489999996</v>
          </cell>
          <cell r="AD38">
            <v>4409.0903840000001</v>
          </cell>
          <cell r="AE38">
            <v>4408.891697</v>
          </cell>
        </row>
        <row r="39">
          <cell r="R39">
            <v>26505.950918524995</v>
          </cell>
          <cell r="S39">
            <v>27057.599951766999</v>
          </cell>
          <cell r="T39">
            <v>27768.108498663994</v>
          </cell>
          <cell r="U39">
            <v>28144.485808357993</v>
          </cell>
          <cell r="V39">
            <v>26713.211992282002</v>
          </cell>
          <cell r="W39">
            <v>26647.198376786</v>
          </cell>
          <cell r="X39">
            <v>26558.064847981997</v>
          </cell>
          <cell r="Y39">
            <v>26862.425029590002</v>
          </cell>
          <cell r="Z39">
            <v>28236.490102593994</v>
          </cell>
          <cell r="AA39">
            <v>29004.628378201</v>
          </cell>
          <cell r="AB39">
            <v>30663.798993526001</v>
          </cell>
          <cell r="AC39">
            <v>30112.770027643008</v>
          </cell>
          <cell r="AD39">
            <v>29742.328145847001</v>
          </cell>
          <cell r="AE39">
            <v>30186.76773027801</v>
          </cell>
        </row>
        <row r="40">
          <cell r="R40">
            <v>3879.7012499000002</v>
          </cell>
          <cell r="S40">
            <v>3811.8713759000002</v>
          </cell>
          <cell r="T40">
            <v>3687.7944449499996</v>
          </cell>
          <cell r="U40">
            <v>4052.86802012</v>
          </cell>
          <cell r="V40">
            <v>3732.9431664399999</v>
          </cell>
          <cell r="W40">
            <v>3838.0874855900001</v>
          </cell>
          <cell r="X40">
            <v>3896.3264584699996</v>
          </cell>
          <cell r="Y40">
            <v>4023.3897939200001</v>
          </cell>
          <cell r="Z40">
            <v>4441.6666339499998</v>
          </cell>
          <cell r="AA40">
            <v>4460.4758901999994</v>
          </cell>
          <cell r="AB40">
            <v>4050.5395106700003</v>
          </cell>
          <cell r="AC40">
            <v>3608.3347951999999</v>
          </cell>
          <cell r="AD40">
            <v>2971.5261042699999</v>
          </cell>
          <cell r="AE40">
            <v>3218.6991336999999</v>
          </cell>
        </row>
        <row r="41">
          <cell r="R41">
            <v>1816.3775173840002</v>
          </cell>
          <cell r="S41">
            <v>1729.1725085159999</v>
          </cell>
          <cell r="T41">
            <v>1809.3160340530001</v>
          </cell>
          <cell r="U41">
            <v>2002.7971589010001</v>
          </cell>
          <cell r="V41">
            <v>1569.27393001</v>
          </cell>
          <cell r="W41">
            <v>1822.5725142000001</v>
          </cell>
          <cell r="X41">
            <v>1313.8137009700001</v>
          </cell>
          <cell r="Y41">
            <v>1811.0114443580001</v>
          </cell>
          <cell r="Z41">
            <v>1966.132555659</v>
          </cell>
          <cell r="AA41">
            <v>1843.8253456399998</v>
          </cell>
          <cell r="AB41">
            <v>1715.36095056</v>
          </cell>
          <cell r="AC41">
            <v>1500.40197229</v>
          </cell>
          <cell r="AD41">
            <v>1188.2826425000001</v>
          </cell>
          <cell r="AE41">
            <v>1479.3628395000001</v>
          </cell>
        </row>
        <row r="42">
          <cell r="R42">
            <v>5746.479911376</v>
          </cell>
          <cell r="S42">
            <v>5566.126728625999</v>
          </cell>
          <cell r="T42">
            <v>5531.0785744169998</v>
          </cell>
          <cell r="U42">
            <v>5509.7806142379995</v>
          </cell>
          <cell r="V42">
            <v>5673.9444785799997</v>
          </cell>
          <cell r="W42">
            <v>5348.2846288990004</v>
          </cell>
          <cell r="X42">
            <v>5709.1822707800002</v>
          </cell>
          <cell r="Y42">
            <v>5327.3116683639983</v>
          </cell>
          <cell r="Z42">
            <v>5951.8128832550001</v>
          </cell>
          <cell r="AA42">
            <v>6332.950077589001</v>
          </cell>
          <cell r="AB42">
            <v>5853.6235859630006</v>
          </cell>
          <cell r="AC42">
            <v>4927.4810865630006</v>
          </cell>
          <cell r="AD42">
            <v>3630.7389282130007</v>
          </cell>
          <cell r="AE42">
            <v>3869.402575519</v>
          </cell>
        </row>
        <row r="43">
          <cell r="R43">
            <v>3542.670451942</v>
          </cell>
          <cell r="S43">
            <v>3695.7599722179998</v>
          </cell>
          <cell r="T43">
            <v>3595.7598673529997</v>
          </cell>
          <cell r="U43">
            <v>3703.5822214660002</v>
          </cell>
          <cell r="V43">
            <v>3891.4965771289999</v>
          </cell>
          <cell r="W43">
            <v>3776.8268019760003</v>
          </cell>
          <cell r="X43">
            <v>3572.9034326199999</v>
          </cell>
          <cell r="Y43">
            <v>3426.6527044069999</v>
          </cell>
          <cell r="Z43">
            <v>3694.4458117259996</v>
          </cell>
          <cell r="AA43">
            <v>3759.6007925679996</v>
          </cell>
          <cell r="AB43">
            <v>3996.2397316549996</v>
          </cell>
          <cell r="AC43">
            <v>4240.3662453959996</v>
          </cell>
          <cell r="AD43">
            <v>4298.4174826000008</v>
          </cell>
          <cell r="AE43">
            <v>4308.9514624540006</v>
          </cell>
        </row>
        <row r="44">
          <cell r="R44">
            <v>6722.875926398</v>
          </cell>
          <cell r="S44">
            <v>6549.6763158989997</v>
          </cell>
          <cell r="T44">
            <v>9735.1093495830009</v>
          </cell>
          <cell r="U44">
            <v>10917.79018881</v>
          </cell>
          <cell r="V44">
            <v>10471.642102559999</v>
          </cell>
          <cell r="W44">
            <v>9700.2649560009995</v>
          </cell>
          <cell r="X44">
            <v>9166.7088366469998</v>
          </cell>
          <cell r="Y44">
            <v>10082.399690292999</v>
          </cell>
          <cell r="Z44">
            <v>10930.476474950001</v>
          </cell>
          <cell r="AA44">
            <v>11077.385120202998</v>
          </cell>
          <cell r="AB44">
            <v>12644.081003894002</v>
          </cell>
          <cell r="AC44">
            <v>12620.560673337999</v>
          </cell>
          <cell r="AD44">
            <v>10752.502854922999</v>
          </cell>
          <cell r="AE44">
            <v>12228.901004306003</v>
          </cell>
        </row>
        <row r="45">
          <cell r="R45">
            <v>987.87010710000004</v>
          </cell>
          <cell r="S45">
            <v>1056.3657720000001</v>
          </cell>
          <cell r="T45">
            <v>1077.3572095</v>
          </cell>
          <cell r="U45">
            <v>1157.7823619999999</v>
          </cell>
          <cell r="V45">
            <v>865.11798090000002</v>
          </cell>
          <cell r="W45">
            <v>810.12230950000003</v>
          </cell>
          <cell r="X45">
            <v>561.35247136999999</v>
          </cell>
          <cell r="Y45">
            <v>530.68944077000003</v>
          </cell>
          <cell r="Z45">
            <v>562.70049167000002</v>
          </cell>
          <cell r="AA45">
            <v>522.48133399999995</v>
          </cell>
          <cell r="AB45">
            <v>728.54446539999992</v>
          </cell>
          <cell r="AC45">
            <v>648.91529459800006</v>
          </cell>
          <cell r="AD45">
            <v>674.46126260000005</v>
          </cell>
          <cell r="AE45">
            <v>807.73480789999996</v>
          </cell>
        </row>
        <row r="46">
          <cell r="R46">
            <v>8028.1012373619997</v>
          </cell>
          <cell r="S46">
            <v>8070.8592808919984</v>
          </cell>
          <cell r="T46">
            <v>8108.7047170469987</v>
          </cell>
          <cell r="U46">
            <v>8459.6545123170017</v>
          </cell>
          <cell r="V46">
            <v>8153.1399437289983</v>
          </cell>
          <cell r="W46">
            <v>8067.6336821470004</v>
          </cell>
          <cell r="X46">
            <v>7874.9026928249996</v>
          </cell>
          <cell r="Y46">
            <v>8092.7712354900013</v>
          </cell>
          <cell r="Z46">
            <v>8903.6919559619982</v>
          </cell>
          <cell r="AA46">
            <v>9583.8892045320008</v>
          </cell>
          <cell r="AB46">
            <v>10360.924623815999</v>
          </cell>
          <cell r="AC46">
            <v>10390.091238621</v>
          </cell>
          <cell r="AD46">
            <v>8070.4875509460007</v>
          </cell>
          <cell r="AE46">
            <v>8686.678736459</v>
          </cell>
        </row>
        <row r="47">
          <cell r="R47">
            <v>41792.478669936005</v>
          </cell>
          <cell r="S47">
            <v>46010.360973889998</v>
          </cell>
          <cell r="T47">
            <v>44345.152375557009</v>
          </cell>
          <cell r="U47">
            <v>39409.983743543999</v>
          </cell>
          <cell r="V47">
            <v>38522.503463543995</v>
          </cell>
          <cell r="W47">
            <v>36928.813054537</v>
          </cell>
          <cell r="X47">
            <v>31917.853005771005</v>
          </cell>
          <cell r="Y47">
            <v>30913.049653784004</v>
          </cell>
          <cell r="Z47">
            <v>36563.309115559001</v>
          </cell>
          <cell r="AA47">
            <v>36231.182085049993</v>
          </cell>
          <cell r="AB47">
            <v>41925.344552873998</v>
          </cell>
          <cell r="AC47">
            <v>40010.464847378003</v>
          </cell>
          <cell r="AD47">
            <v>34259.478258410003</v>
          </cell>
          <cell r="AE47">
            <v>33961.319954475999</v>
          </cell>
        </row>
        <row r="48">
          <cell r="R48">
            <v>18481.578407179994</v>
          </cell>
          <cell r="S48">
            <v>21586.36417348</v>
          </cell>
          <cell r="T48">
            <v>21592.211247160001</v>
          </cell>
          <cell r="U48">
            <v>17487.501183939999</v>
          </cell>
          <cell r="V48">
            <v>19724.441197800003</v>
          </cell>
          <cell r="W48">
            <v>24393.497758800004</v>
          </cell>
          <cell r="X48">
            <v>22613.35078796</v>
          </cell>
          <cell r="Y48">
            <v>22396.87912998</v>
          </cell>
          <cell r="Z48">
            <v>23725.38254327</v>
          </cell>
          <cell r="AA48">
            <v>22484.80126941</v>
          </cell>
          <cell r="AB48">
            <v>22984.535535661998</v>
          </cell>
          <cell r="AC48">
            <v>23356.263114869998</v>
          </cell>
          <cell r="AD48">
            <v>21977.079059080002</v>
          </cell>
          <cell r="AE48">
            <v>22840.553454469999</v>
          </cell>
        </row>
        <row r="49">
          <cell r="R49">
            <v>749.90207379999993</v>
          </cell>
          <cell r="S49">
            <v>935.18946029999995</v>
          </cell>
          <cell r="T49">
            <v>917.65450629999998</v>
          </cell>
          <cell r="U49">
            <v>688.46132488000001</v>
          </cell>
          <cell r="V49">
            <v>819.13943889999996</v>
          </cell>
          <cell r="W49">
            <v>819.53012970000009</v>
          </cell>
          <cell r="X49">
            <v>287.03224672000005</v>
          </cell>
          <cell r="Y49">
            <v>244.79613380000001</v>
          </cell>
          <cell r="Z49">
            <v>275.05236581000003</v>
          </cell>
          <cell r="AA49">
            <v>316.49096226999995</v>
          </cell>
          <cell r="AB49">
            <v>282.88455316299996</v>
          </cell>
          <cell r="AC49">
            <v>239.51335706</v>
          </cell>
          <cell r="AD49">
            <v>245.71880753400001</v>
          </cell>
          <cell r="AE49">
            <v>308.6148187</v>
          </cell>
        </row>
        <row r="50">
          <cell r="R50">
            <v>40.069969979999996</v>
          </cell>
          <cell r="S50">
            <v>49.290437079999997</v>
          </cell>
          <cell r="T50">
            <v>44.181923900000001</v>
          </cell>
          <cell r="U50">
            <v>31.744433829999998</v>
          </cell>
          <cell r="V50">
            <v>54.459537689999998</v>
          </cell>
          <cell r="W50">
            <v>52.790640359999998</v>
          </cell>
          <cell r="X50">
            <v>43.922344730000006</v>
          </cell>
          <cell r="Y50">
            <v>39.602347330000001</v>
          </cell>
          <cell r="Z50">
            <v>40.60147078</v>
          </cell>
          <cell r="AA50">
            <v>38.540427280000003</v>
          </cell>
          <cell r="AB50">
            <v>36.793157460000003</v>
          </cell>
          <cell r="AC50">
            <v>28.552671589999999</v>
          </cell>
          <cell r="AD50">
            <v>33.155464689999995</v>
          </cell>
          <cell r="AE50">
            <v>33.495301169999998</v>
          </cell>
        </row>
        <row r="51">
          <cell r="R51">
            <v>6917.5240422659999</v>
          </cell>
          <cell r="S51">
            <v>7154.4176529240003</v>
          </cell>
          <cell r="T51">
            <v>6954.8331545249976</v>
          </cell>
          <cell r="U51">
            <v>7466.3359534339979</v>
          </cell>
          <cell r="V51">
            <v>6631.2142074649992</v>
          </cell>
          <cell r="W51">
            <v>6846.4082258890021</v>
          </cell>
          <cell r="X51">
            <v>7440.8036104329985</v>
          </cell>
          <cell r="Y51">
            <v>7458.7309479640007</v>
          </cell>
          <cell r="Z51">
            <v>8233.4972310660014</v>
          </cell>
          <cell r="AA51">
            <v>9313.2930892950026</v>
          </cell>
          <cell r="AB51">
            <v>9743.0205369740015</v>
          </cell>
          <cell r="AC51">
            <v>9752.3034524309987</v>
          </cell>
          <cell r="AD51">
            <v>8962.0381981580013</v>
          </cell>
          <cell r="AE51">
            <v>9637.3531107639992</v>
          </cell>
        </row>
        <row r="52">
          <cell r="R52">
            <v>4004.0712452110001</v>
          </cell>
          <cell r="S52">
            <v>4139.9692471550006</v>
          </cell>
          <cell r="T52">
            <v>4212.7945610890001</v>
          </cell>
          <cell r="U52">
            <v>4270.1149149959992</v>
          </cell>
          <cell r="V52">
            <v>4021.7182798519993</v>
          </cell>
          <cell r="W52">
            <v>4150.6466018599995</v>
          </cell>
          <cell r="X52">
            <v>4351.1031298949993</v>
          </cell>
          <cell r="Y52">
            <v>4871.9967591999994</v>
          </cell>
          <cell r="Z52">
            <v>5226.982737368</v>
          </cell>
          <cell r="AA52">
            <v>5449.5668509220013</v>
          </cell>
          <cell r="AB52">
            <v>5596.5540052040005</v>
          </cell>
          <cell r="AC52">
            <v>4880.9543222960001</v>
          </cell>
          <cell r="AD52">
            <v>3866.1307475399994</v>
          </cell>
          <cell r="AE52">
            <v>4116.998073406</v>
          </cell>
        </row>
        <row r="53">
          <cell r="R53">
            <v>33164.658018429996</v>
          </cell>
          <cell r="S53">
            <v>33170.663591147008</v>
          </cell>
          <cell r="T53">
            <v>30528.007657471997</v>
          </cell>
          <cell r="U53">
            <v>32426.967795426008</v>
          </cell>
          <cell r="V53">
            <v>30920.321995161001</v>
          </cell>
          <cell r="W53">
            <v>30918.806798735004</v>
          </cell>
          <cell r="X53">
            <v>31688.631427576969</v>
          </cell>
          <cell r="Y53">
            <v>33667.820920850994</v>
          </cell>
          <cell r="Z53">
            <v>36171.043930711028</v>
          </cell>
          <cell r="AA53">
            <v>38514.50851054598</v>
          </cell>
          <cell r="AB53">
            <v>38765.897106021977</v>
          </cell>
          <cell r="AC53">
            <v>36751.652896097214</v>
          </cell>
          <cell r="AD53">
            <v>29684.407380997109</v>
          </cell>
          <cell r="AE53">
            <v>31122.570124542992</v>
          </cell>
        </row>
        <row r="55">
          <cell r="K55">
            <v>1990</v>
          </cell>
          <cell r="L55">
            <v>1991</v>
          </cell>
          <cell r="M55">
            <v>1992</v>
          </cell>
          <cell r="N55">
            <v>1993</v>
          </cell>
          <cell r="O55">
            <v>1994</v>
          </cell>
          <cell r="P55">
            <v>1995</v>
          </cell>
          <cell r="Q55">
            <v>1996</v>
          </cell>
          <cell r="R55">
            <v>1997</v>
          </cell>
          <cell r="S55">
            <v>1998</v>
          </cell>
          <cell r="T55">
            <v>1999</v>
          </cell>
          <cell r="U55">
            <v>2000</v>
          </cell>
          <cell r="V55">
            <v>2001</v>
          </cell>
          <cell r="W55">
            <v>2002</v>
          </cell>
          <cell r="X55">
            <v>2003</v>
          </cell>
          <cell r="Y55">
            <v>2004</v>
          </cell>
          <cell r="Z55">
            <v>2005</v>
          </cell>
          <cell r="AA55">
            <v>2006</v>
          </cell>
          <cell r="AB55">
            <v>2007</v>
          </cell>
          <cell r="AC55">
            <v>2008</v>
          </cell>
          <cell r="AD55">
            <v>2009</v>
          </cell>
          <cell r="AE55">
            <v>2010</v>
          </cell>
        </row>
        <row r="56">
          <cell r="K56">
            <v>52.55</v>
          </cell>
          <cell r="L56">
            <v>55.366999999999997</v>
          </cell>
          <cell r="M56">
            <v>57.883000000000003</v>
          </cell>
          <cell r="N56">
            <v>61.042000000000002</v>
          </cell>
          <cell r="O56">
            <v>62.982999999999997</v>
          </cell>
          <cell r="P56">
            <v>63.107999999999997</v>
          </cell>
          <cell r="Q56">
            <v>66.042000000000002</v>
          </cell>
          <cell r="R56">
            <v>68.266999999999996</v>
          </cell>
          <cell r="S56">
            <v>69.266999999999996</v>
          </cell>
          <cell r="T56">
            <v>68.957999999999998</v>
          </cell>
          <cell r="U56">
            <v>70.3</v>
          </cell>
          <cell r="V56">
            <v>69</v>
          </cell>
          <cell r="W56">
            <v>65.433000000000007</v>
          </cell>
          <cell r="X56">
            <v>62.392000000000003</v>
          </cell>
          <cell r="Y56">
            <v>62.25</v>
          </cell>
          <cell r="Z56">
            <v>63.55</v>
          </cell>
          <cell r="AA56">
            <v>66.091999999999999</v>
          </cell>
          <cell r="AB56">
            <v>66.242000000000004</v>
          </cell>
          <cell r="AC56">
            <v>62.957999999999998</v>
          </cell>
          <cell r="AD56">
            <v>54.8</v>
          </cell>
          <cell r="AE56">
            <v>53.2</v>
          </cell>
        </row>
        <row r="57">
          <cell r="K57">
            <v>19.5</v>
          </cell>
          <cell r="L57">
            <v>19.132999999999999</v>
          </cell>
          <cell r="M57">
            <v>20</v>
          </cell>
          <cell r="N57">
            <v>20.399999999999999</v>
          </cell>
          <cell r="O57">
            <v>20.707999999999998</v>
          </cell>
          <cell r="P57">
            <v>21.308</v>
          </cell>
          <cell r="Q57">
            <v>22.007999999999999</v>
          </cell>
          <cell r="R57">
            <v>22.207999999999998</v>
          </cell>
          <cell r="S57">
            <v>22.183</v>
          </cell>
          <cell r="T57">
            <v>22.6</v>
          </cell>
          <cell r="U57">
            <v>22.55</v>
          </cell>
          <cell r="V57">
            <v>21.382999999999999</v>
          </cell>
          <cell r="W57">
            <v>20.016999999999999</v>
          </cell>
          <cell r="X57">
            <v>18.975000000000001</v>
          </cell>
          <cell r="Y57">
            <v>19.167000000000002</v>
          </cell>
          <cell r="Z57">
            <v>19.574999999999999</v>
          </cell>
          <cell r="AA57">
            <v>20.2</v>
          </cell>
          <cell r="AB57">
            <v>20.442</v>
          </cell>
          <cell r="AC57">
            <v>19.917000000000002</v>
          </cell>
          <cell r="AD57">
            <v>17.417000000000002</v>
          </cell>
          <cell r="AE57">
            <v>16.542000000000002</v>
          </cell>
        </row>
        <row r="58">
          <cell r="K58">
            <v>204.15700000000001</v>
          </cell>
          <cell r="L58">
            <v>196.375</v>
          </cell>
          <cell r="M58">
            <v>193.01</v>
          </cell>
          <cell r="N58">
            <v>194.80099999999999</v>
          </cell>
          <cell r="O58">
            <v>202.876</v>
          </cell>
          <cell r="P58">
            <v>210.71700000000001</v>
          </cell>
          <cell r="Q58">
            <v>217.52500000000001</v>
          </cell>
          <cell r="R58">
            <v>226.88200000000001</v>
          </cell>
          <cell r="S58">
            <v>228.47300000000001</v>
          </cell>
          <cell r="T58">
            <v>224.44900000000001</v>
          </cell>
          <cell r="U58">
            <v>225.08199999999999</v>
          </cell>
          <cell r="V58">
            <v>215.715</v>
          </cell>
          <cell r="W58">
            <v>201.59100000000001</v>
          </cell>
          <cell r="X58">
            <v>194.80799999999999</v>
          </cell>
          <cell r="Y58">
            <v>199.892</v>
          </cell>
          <cell r="Z58">
            <v>203.98400000000001</v>
          </cell>
          <cell r="AA58">
            <v>207.45</v>
          </cell>
          <cell r="AB58">
            <v>204.02500000000001</v>
          </cell>
          <cell r="AC58">
            <v>195.083</v>
          </cell>
          <cell r="AD58">
            <v>167.04900000000001</v>
          </cell>
          <cell r="AE58">
            <v>163.9</v>
          </cell>
        </row>
        <row r="59">
          <cell r="K59">
            <v>335.97500000000002</v>
          </cell>
          <cell r="L59">
            <v>328.6</v>
          </cell>
          <cell r="M59">
            <v>325.17500000000001</v>
          </cell>
          <cell r="N59">
            <v>317.25</v>
          </cell>
          <cell r="O59">
            <v>311.733</v>
          </cell>
          <cell r="P59">
            <v>311.30799999999999</v>
          </cell>
          <cell r="Q59">
            <v>324.84199999999998</v>
          </cell>
          <cell r="R59">
            <v>350.40800000000002</v>
          </cell>
          <cell r="S59">
            <v>360.625</v>
          </cell>
          <cell r="T59">
            <v>343.56700000000001</v>
          </cell>
          <cell r="U59">
            <v>331.88299999999998</v>
          </cell>
          <cell r="V59">
            <v>316.05</v>
          </cell>
          <cell r="W59">
            <v>284.94200000000001</v>
          </cell>
          <cell r="X59">
            <v>267.19200000000001</v>
          </cell>
          <cell r="Y59">
            <v>263.72500000000002</v>
          </cell>
          <cell r="Z59">
            <v>272.58300000000003</v>
          </cell>
          <cell r="AA59">
            <v>285.82499999999999</v>
          </cell>
          <cell r="AB59">
            <v>293.21699999999998</v>
          </cell>
          <cell r="AC59">
            <v>291.04199999999997</v>
          </cell>
          <cell r="AD59">
            <v>265.483</v>
          </cell>
          <cell r="AE59">
            <v>258.11700000000002</v>
          </cell>
        </row>
        <row r="60">
          <cell r="K60">
            <v>612.18200000000002</v>
          </cell>
          <cell r="L60">
            <v>599.47500000000002</v>
          </cell>
          <cell r="M60">
            <v>596.06799999999998</v>
          </cell>
          <cell r="N60">
            <v>593.49299999999994</v>
          </cell>
          <cell r="O60">
            <v>598.29999999999995</v>
          </cell>
          <cell r="P60">
            <v>606.44100000000003</v>
          </cell>
          <cell r="Q60">
            <v>630.41699999999992</v>
          </cell>
          <cell r="R60">
            <v>667.76499999999999</v>
          </cell>
          <cell r="S60">
            <v>680.548</v>
          </cell>
          <cell r="T60">
            <v>659.57400000000007</v>
          </cell>
          <cell r="U60">
            <v>649.81500000000005</v>
          </cell>
          <cell r="V60">
            <v>622.14800000000002</v>
          </cell>
          <cell r="W60">
            <v>571.98299999999995</v>
          </cell>
          <cell r="X60">
            <v>543.36699999999996</v>
          </cell>
          <cell r="Y60">
            <v>545.03399999999999</v>
          </cell>
          <cell r="Z60">
            <v>559.69200000000001</v>
          </cell>
          <cell r="AA60">
            <v>579.56700000000001</v>
          </cell>
          <cell r="AB60">
            <v>583.92599999999993</v>
          </cell>
          <cell r="AC60">
            <v>569</v>
          </cell>
          <cell r="AD60">
            <v>504.74900000000002</v>
          </cell>
          <cell r="AE60">
            <v>491.75900000000001</v>
          </cell>
        </row>
        <row r="63">
          <cell r="R63">
            <v>5561</v>
          </cell>
          <cell r="S63">
            <v>5511</v>
          </cell>
          <cell r="T63">
            <v>5838</v>
          </cell>
          <cell r="U63">
            <v>5356</v>
          </cell>
          <cell r="V63">
            <v>5261</v>
          </cell>
          <cell r="W63">
            <v>5442</v>
          </cell>
          <cell r="X63">
            <v>5246</v>
          </cell>
          <cell r="Y63">
            <v>5046</v>
          </cell>
          <cell r="Z63">
            <v>5210</v>
          </cell>
          <cell r="AA63">
            <v>5741</v>
          </cell>
          <cell r="AB63">
            <v>5611</v>
          </cell>
          <cell r="AC63">
            <v>4441</v>
          </cell>
          <cell r="AD63">
            <v>4359</v>
          </cell>
          <cell r="AE63">
            <v>4070</v>
          </cell>
        </row>
        <row r="64">
          <cell r="R64">
            <v>471</v>
          </cell>
          <cell r="S64">
            <v>472</v>
          </cell>
          <cell r="T64">
            <v>532</v>
          </cell>
          <cell r="U64">
            <v>572</v>
          </cell>
          <cell r="V64">
            <v>511</v>
          </cell>
          <cell r="W64">
            <v>1141</v>
          </cell>
          <cell r="X64">
            <v>311</v>
          </cell>
          <cell r="Y64">
            <v>528</v>
          </cell>
          <cell r="Z64">
            <v>686</v>
          </cell>
          <cell r="AA64">
            <v>622</v>
          </cell>
          <cell r="AB64">
            <v>494</v>
          </cell>
          <cell r="AC64">
            <v>528</v>
          </cell>
          <cell r="AD64">
            <v>1</v>
          </cell>
          <cell r="AE64">
            <v>21</v>
          </cell>
        </row>
        <row r="65">
          <cell r="R65">
            <v>20517</v>
          </cell>
          <cell r="S65">
            <v>20752</v>
          </cell>
          <cell r="T65">
            <v>19820</v>
          </cell>
          <cell r="U65">
            <v>18901</v>
          </cell>
          <cell r="V65">
            <v>18107</v>
          </cell>
          <cell r="W65">
            <v>15947</v>
          </cell>
          <cell r="X65">
            <v>16534</v>
          </cell>
          <cell r="Y65">
            <v>15968</v>
          </cell>
          <cell r="Z65">
            <v>14992</v>
          </cell>
          <cell r="AA65">
            <v>14275</v>
          </cell>
          <cell r="AB65">
            <v>13733</v>
          </cell>
          <cell r="AC65">
            <v>14005</v>
          </cell>
          <cell r="AD65">
            <v>13118</v>
          </cell>
          <cell r="AE65">
            <v>11896</v>
          </cell>
        </row>
        <row r="66">
          <cell r="R66">
            <v>16784</v>
          </cell>
          <cell r="S66">
            <v>16968</v>
          </cell>
          <cell r="T66">
            <v>16248</v>
          </cell>
          <cell r="U66">
            <v>15603</v>
          </cell>
          <cell r="V66">
            <v>14433</v>
          </cell>
          <cell r="W66">
            <v>12367</v>
          </cell>
          <cell r="X66">
            <v>11875</v>
          </cell>
          <cell r="Y66">
            <v>11897</v>
          </cell>
          <cell r="Z66">
            <v>12704</v>
          </cell>
          <cell r="AA66">
            <v>13455</v>
          </cell>
          <cell r="AB66">
            <v>14273</v>
          </cell>
          <cell r="AC66">
            <v>14356</v>
          </cell>
          <cell r="AD66">
            <v>12445</v>
          </cell>
          <cell r="AE66">
            <v>12051</v>
          </cell>
        </row>
        <row r="67">
          <cell r="R67">
            <v>14657</v>
          </cell>
          <cell r="S67">
            <v>14498</v>
          </cell>
          <cell r="T67">
            <v>14353</v>
          </cell>
          <cell r="U67">
            <v>13734</v>
          </cell>
          <cell r="V67">
            <v>13209</v>
          </cell>
          <cell r="W67">
            <v>12665</v>
          </cell>
          <cell r="X67">
            <v>12555</v>
          </cell>
          <cell r="Y67">
            <v>12330</v>
          </cell>
          <cell r="Z67">
            <v>11864</v>
          </cell>
          <cell r="AA67">
            <v>12741</v>
          </cell>
          <cell r="AB67">
            <v>11430</v>
          </cell>
          <cell r="AC67">
            <v>12221</v>
          </cell>
          <cell r="AD67">
            <v>12099</v>
          </cell>
          <cell r="AE67">
            <v>11904</v>
          </cell>
        </row>
        <row r="68">
          <cell r="R68">
            <v>64864</v>
          </cell>
          <cell r="S68">
            <v>63666</v>
          </cell>
          <cell r="T68">
            <v>64446</v>
          </cell>
          <cell r="U68">
            <v>64955</v>
          </cell>
          <cell r="V68">
            <v>62868</v>
          </cell>
          <cell r="W68">
            <v>60760</v>
          </cell>
          <cell r="X68">
            <v>60488</v>
          </cell>
          <cell r="Y68">
            <v>59934</v>
          </cell>
          <cell r="Z68">
            <v>58992</v>
          </cell>
          <cell r="AA68">
            <v>59320</v>
          </cell>
          <cell r="AB68">
            <v>62434</v>
          </cell>
          <cell r="AC68">
            <v>62832</v>
          </cell>
          <cell r="AD68">
            <v>62266</v>
          </cell>
          <cell r="AE68">
            <v>62860</v>
          </cell>
        </row>
        <row r="69">
          <cell r="R69">
            <v>26496</v>
          </cell>
          <cell r="S69">
            <v>25874</v>
          </cell>
          <cell r="T69">
            <v>24842</v>
          </cell>
          <cell r="U69">
            <v>25486</v>
          </cell>
          <cell r="V69">
            <v>22660</v>
          </cell>
          <cell r="W69">
            <v>22153</v>
          </cell>
          <cell r="X69">
            <v>22029</v>
          </cell>
          <cell r="Y69">
            <v>22790</v>
          </cell>
          <cell r="Z69">
            <v>23420</v>
          </cell>
          <cell r="AA69">
            <v>23046</v>
          </cell>
          <cell r="AB69">
            <v>21291</v>
          </cell>
          <cell r="AC69">
            <v>19378</v>
          </cell>
          <cell r="AD69">
            <v>15880</v>
          </cell>
          <cell r="AE69">
            <v>15041</v>
          </cell>
        </row>
        <row r="70">
          <cell r="R70">
            <v>12252</v>
          </cell>
          <cell r="S70">
            <v>11657</v>
          </cell>
          <cell r="T70">
            <v>12130</v>
          </cell>
          <cell r="U70">
            <v>12879</v>
          </cell>
          <cell r="V70">
            <v>9662</v>
          </cell>
          <cell r="W70">
            <v>10770</v>
          </cell>
          <cell r="X70">
            <v>7440</v>
          </cell>
          <cell r="Y70">
            <v>10362</v>
          </cell>
          <cell r="Z70">
            <v>10507</v>
          </cell>
          <cell r="AA70">
            <v>9746</v>
          </cell>
          <cell r="AB70">
            <v>9142</v>
          </cell>
          <cell r="AC70">
            <v>8120</v>
          </cell>
          <cell r="AD70">
            <v>6428</v>
          </cell>
          <cell r="AE70">
            <v>6879</v>
          </cell>
        </row>
        <row r="71">
          <cell r="R71">
            <v>38812</v>
          </cell>
          <cell r="S71">
            <v>37565</v>
          </cell>
          <cell r="T71">
            <v>37205</v>
          </cell>
          <cell r="U71">
            <v>34589</v>
          </cell>
          <cell r="V71">
            <v>34285</v>
          </cell>
          <cell r="W71">
            <v>31009</v>
          </cell>
          <cell r="X71">
            <v>32445</v>
          </cell>
          <cell r="Y71">
            <v>30309</v>
          </cell>
          <cell r="Z71">
            <v>31736</v>
          </cell>
          <cell r="AA71">
            <v>33173</v>
          </cell>
          <cell r="AB71">
            <v>31198</v>
          </cell>
          <cell r="AC71">
            <v>26786</v>
          </cell>
          <cell r="AD71">
            <v>19729</v>
          </cell>
          <cell r="AE71">
            <v>18380</v>
          </cell>
        </row>
        <row r="72">
          <cell r="R72">
            <v>11310</v>
          </cell>
          <cell r="S72">
            <v>11351</v>
          </cell>
          <cell r="T72">
            <v>10908</v>
          </cell>
          <cell r="U72">
            <v>11080</v>
          </cell>
          <cell r="V72">
            <v>11527</v>
          </cell>
          <cell r="W72">
            <v>10644</v>
          </cell>
          <cell r="X72">
            <v>10047</v>
          </cell>
          <cell r="Y72">
            <v>9659</v>
          </cell>
          <cell r="Z72">
            <v>9617</v>
          </cell>
          <cell r="AA72">
            <v>9655</v>
          </cell>
          <cell r="AB72">
            <v>10137</v>
          </cell>
          <cell r="AC72">
            <v>10393</v>
          </cell>
          <cell r="AD72">
            <v>10385</v>
          </cell>
          <cell r="AE72">
            <v>10513</v>
          </cell>
        </row>
        <row r="73">
          <cell r="R73">
            <v>55429</v>
          </cell>
          <cell r="S73">
            <v>57601</v>
          </cell>
          <cell r="T73">
            <v>69099</v>
          </cell>
          <cell r="U73">
            <v>73302</v>
          </cell>
          <cell r="V73">
            <v>75464</v>
          </cell>
          <cell r="W73">
            <v>63198</v>
          </cell>
          <cell r="X73">
            <v>53968</v>
          </cell>
          <cell r="Y73">
            <v>53006</v>
          </cell>
          <cell r="Z73">
            <v>54157</v>
          </cell>
          <cell r="AA73">
            <v>56045</v>
          </cell>
          <cell r="AB73">
            <v>53965</v>
          </cell>
          <cell r="AC73">
            <v>50956</v>
          </cell>
          <cell r="AD73">
            <v>45309</v>
          </cell>
          <cell r="AE73">
            <v>44491</v>
          </cell>
        </row>
        <row r="74">
          <cell r="R74">
            <v>1969</v>
          </cell>
          <cell r="S74">
            <v>1920</v>
          </cell>
          <cell r="T74">
            <v>1820</v>
          </cell>
          <cell r="U74">
            <v>1906</v>
          </cell>
          <cell r="V74">
            <v>1506</v>
          </cell>
          <cell r="W74">
            <v>1223</v>
          </cell>
          <cell r="X74">
            <v>844</v>
          </cell>
          <cell r="Y74">
            <v>782</v>
          </cell>
          <cell r="Z74">
            <v>765</v>
          </cell>
          <cell r="AA74">
            <v>714</v>
          </cell>
          <cell r="AB74">
            <v>898</v>
          </cell>
          <cell r="AC74">
            <v>895</v>
          </cell>
          <cell r="AD74">
            <v>1130</v>
          </cell>
          <cell r="AE74">
            <v>1160</v>
          </cell>
        </row>
        <row r="75">
          <cell r="R75">
            <v>41716</v>
          </cell>
          <cell r="S75">
            <v>42787</v>
          </cell>
          <cell r="T75">
            <v>41996</v>
          </cell>
          <cell r="U75">
            <v>42475</v>
          </cell>
          <cell r="V75">
            <v>40521</v>
          </cell>
          <cell r="W75">
            <v>37406</v>
          </cell>
          <cell r="X75">
            <v>36377</v>
          </cell>
          <cell r="Y75">
            <v>38029</v>
          </cell>
          <cell r="Z75">
            <v>40003</v>
          </cell>
          <cell r="AA75">
            <v>41483</v>
          </cell>
          <cell r="AB75">
            <v>43588</v>
          </cell>
          <cell r="AC75">
            <v>44269</v>
          </cell>
          <cell r="AD75">
            <v>37338</v>
          </cell>
          <cell r="AE75">
            <v>36808</v>
          </cell>
        </row>
        <row r="76">
          <cell r="R76">
            <v>136196</v>
          </cell>
          <cell r="S76">
            <v>145117</v>
          </cell>
          <cell r="T76">
            <v>133689</v>
          </cell>
          <cell r="U76">
            <v>120895</v>
          </cell>
          <cell r="V76">
            <v>116259</v>
          </cell>
          <cell r="W76">
            <v>103705</v>
          </cell>
          <cell r="X76">
            <v>94377</v>
          </cell>
          <cell r="Y76">
            <v>92283</v>
          </cell>
          <cell r="Z76">
            <v>99083</v>
          </cell>
          <cell r="AA76">
            <v>109159</v>
          </cell>
          <cell r="AB76">
            <v>114018</v>
          </cell>
          <cell r="AC76">
            <v>113610</v>
          </cell>
          <cell r="AD76">
            <v>104792</v>
          </cell>
          <cell r="AE76">
            <v>102399</v>
          </cell>
        </row>
        <row r="77">
          <cell r="R77">
            <v>4522</v>
          </cell>
          <cell r="S77">
            <v>4417</v>
          </cell>
          <cell r="T77">
            <v>4358</v>
          </cell>
          <cell r="U77">
            <v>4131</v>
          </cell>
          <cell r="V77">
            <v>4143</v>
          </cell>
          <cell r="W77">
            <v>4491</v>
          </cell>
          <cell r="X77">
            <v>4541</v>
          </cell>
          <cell r="Y77">
            <v>3992</v>
          </cell>
          <cell r="Z77">
            <v>3894</v>
          </cell>
          <cell r="AA77">
            <v>3842</v>
          </cell>
          <cell r="AB77">
            <v>3986</v>
          </cell>
          <cell r="AC77">
            <v>4010</v>
          </cell>
          <cell r="AD77">
            <v>3788</v>
          </cell>
          <cell r="AE77">
            <v>3799</v>
          </cell>
        </row>
        <row r="78">
          <cell r="R78">
            <v>7719</v>
          </cell>
          <cell r="S78">
            <v>8266</v>
          </cell>
          <cell r="T78">
            <v>8083</v>
          </cell>
          <cell r="U78">
            <v>6149</v>
          </cell>
          <cell r="V78">
            <v>7395</v>
          </cell>
          <cell r="W78">
            <v>7256</v>
          </cell>
          <cell r="X78">
            <v>3020</v>
          </cell>
          <cell r="Y78">
            <v>2667</v>
          </cell>
          <cell r="Z78">
            <v>3108</v>
          </cell>
          <cell r="AA78">
            <v>3455</v>
          </cell>
          <cell r="AB78">
            <v>3252</v>
          </cell>
          <cell r="AC78">
            <v>2718</v>
          </cell>
          <cell r="AD78">
            <v>2714</v>
          </cell>
          <cell r="AE78">
            <v>3162</v>
          </cell>
        </row>
        <row r="79">
          <cell r="R79">
            <v>415</v>
          </cell>
          <cell r="S79">
            <v>438</v>
          </cell>
          <cell r="T79">
            <v>392</v>
          </cell>
          <cell r="U79">
            <v>289</v>
          </cell>
          <cell r="V79">
            <v>493</v>
          </cell>
          <cell r="W79">
            <v>465</v>
          </cell>
          <cell r="X79">
            <v>484</v>
          </cell>
          <cell r="Y79">
            <v>457</v>
          </cell>
          <cell r="Z79">
            <v>477</v>
          </cell>
          <cell r="AA79">
            <v>441</v>
          </cell>
          <cell r="AB79">
            <v>439</v>
          </cell>
          <cell r="AC79">
            <v>321</v>
          </cell>
          <cell r="AD79">
            <v>363</v>
          </cell>
          <cell r="AE79">
            <v>338</v>
          </cell>
        </row>
        <row r="80">
          <cell r="R80">
            <v>10704</v>
          </cell>
          <cell r="S80">
            <v>11187</v>
          </cell>
          <cell r="T80">
            <v>10829</v>
          </cell>
          <cell r="U80">
            <v>11239</v>
          </cell>
          <cell r="V80">
            <v>10120</v>
          </cell>
          <cell r="W80">
            <v>9916</v>
          </cell>
          <cell r="X80">
            <v>10325</v>
          </cell>
          <cell r="Y80">
            <v>10128</v>
          </cell>
          <cell r="Z80">
            <v>10274</v>
          </cell>
          <cell r="AA80">
            <v>11333</v>
          </cell>
          <cell r="AB80">
            <v>11574</v>
          </cell>
          <cell r="AC80">
            <v>12133</v>
          </cell>
          <cell r="AD80">
            <v>11425</v>
          </cell>
          <cell r="AE80">
            <v>11543</v>
          </cell>
        </row>
        <row r="81">
          <cell r="R81">
            <v>15915</v>
          </cell>
          <cell r="S81">
            <v>16513</v>
          </cell>
          <cell r="T81">
            <v>16722</v>
          </cell>
          <cell r="U81">
            <v>17285</v>
          </cell>
          <cell r="V81">
            <v>16260</v>
          </cell>
          <cell r="W81">
            <v>15733</v>
          </cell>
          <cell r="X81">
            <v>16244</v>
          </cell>
          <cell r="Y81">
            <v>18165</v>
          </cell>
          <cell r="Z81">
            <v>18418</v>
          </cell>
          <cell r="AA81">
            <v>19210</v>
          </cell>
          <cell r="AB81">
            <v>19936</v>
          </cell>
          <cell r="AC81">
            <v>18985</v>
          </cell>
          <cell r="AD81">
            <v>16540</v>
          </cell>
          <cell r="AE81">
            <v>15951</v>
          </cell>
        </row>
        <row r="82">
          <cell r="R82">
            <v>179937</v>
          </cell>
          <cell r="S82">
            <v>182930</v>
          </cell>
          <cell r="T82">
            <v>165785</v>
          </cell>
          <cell r="U82">
            <v>166299</v>
          </cell>
          <cell r="V82">
            <v>158635</v>
          </cell>
          <cell r="W82">
            <v>148754</v>
          </cell>
          <cell r="X82">
            <v>144987</v>
          </cell>
          <cell r="Y82">
            <v>147412</v>
          </cell>
          <cell r="Z82">
            <v>150939</v>
          </cell>
          <cell r="AA82">
            <v>153451</v>
          </cell>
          <cell r="AB82">
            <v>153455</v>
          </cell>
          <cell r="AC82">
            <v>148403</v>
          </cell>
          <cell r="AD82">
            <v>125607</v>
          </cell>
          <cell r="AE82">
            <v>119972</v>
          </cell>
        </row>
        <row r="83">
          <cell r="R83">
            <v>666246</v>
          </cell>
          <cell r="S83">
            <v>679490</v>
          </cell>
          <cell r="T83">
            <v>659095</v>
          </cell>
          <cell r="U83">
            <v>647125</v>
          </cell>
          <cell r="V83">
            <v>623319</v>
          </cell>
          <cell r="W83">
            <v>575045</v>
          </cell>
          <cell r="X83">
            <v>544137</v>
          </cell>
          <cell r="Y83">
            <v>545744</v>
          </cell>
          <cell r="Z83">
            <v>560846</v>
          </cell>
          <cell r="AA83">
            <v>580907</v>
          </cell>
          <cell r="AB83">
            <v>584854</v>
          </cell>
          <cell r="AC83">
            <v>569360</v>
          </cell>
          <cell r="AD83">
            <v>505716</v>
          </cell>
          <cell r="AE83">
            <v>493238</v>
          </cell>
        </row>
        <row r="84">
          <cell r="R84">
            <v>0.99772524765448922</v>
          </cell>
          <cell r="S84">
            <v>0.99844537049554183</v>
          </cell>
          <cell r="T84">
            <v>0.99927377367816184</v>
          </cell>
          <cell r="U84">
            <v>0.99586036025638069</v>
          </cell>
          <cell r="V84">
            <v>1.0018821888039502</v>
          </cell>
          <cell r="W84">
            <v>1.0053533059548974</v>
          </cell>
          <cell r="X84">
            <v>1.0014170901066866</v>
          </cell>
          <cell r="Y84">
            <v>1.0013026710260278</v>
          </cell>
          <cell r="Z84">
            <v>1.0020618483022805</v>
          </cell>
          <cell r="AA84">
            <v>1.002312070908109</v>
          </cell>
          <cell r="AB84">
            <v>1.0015892424725052</v>
          </cell>
          <cell r="AC84">
            <v>1.0006326889279438</v>
          </cell>
          <cell r="AD84">
            <v>1.0019158036964908</v>
          </cell>
          <cell r="AE84">
            <v>1.0030075707816226</v>
          </cell>
        </row>
      </sheetData>
      <sheetData sheetId="10">
        <row r="20">
          <cell r="H20">
            <v>420.90410493345433</v>
          </cell>
          <cell r="I20">
            <v>423.13679518832237</v>
          </cell>
          <cell r="J20">
            <v>394.67431530947567</v>
          </cell>
          <cell r="K20">
            <v>468.25061854804272</v>
          </cell>
          <cell r="L20">
            <v>344.52373444721451</v>
          </cell>
          <cell r="M20">
            <v>445.49503488725964</v>
          </cell>
          <cell r="N20">
            <v>348.28403706589631</v>
          </cell>
          <cell r="O20">
            <v>362.3397594571631</v>
          </cell>
          <cell r="P20">
            <v>371.606224056516</v>
          </cell>
          <cell r="Q20">
            <v>312.50970489313931</v>
          </cell>
          <cell r="R20">
            <v>335.2975740310236</v>
          </cell>
          <cell r="S20">
            <v>342.2055640259951</v>
          </cell>
          <cell r="T20">
            <v>402.99180686349803</v>
          </cell>
          <cell r="U20">
            <v>414.03797570414213</v>
          </cell>
          <cell r="V20">
            <v>389.97709928167609</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25.562876348592489</v>
          </cell>
          <cell r="I21">
            <v>25.698333253680506</v>
          </cell>
          <cell r="J21">
            <v>13.848576325371898</v>
          </cell>
          <cell r="K21">
            <v>28.066991307719697</v>
          </cell>
          <cell r="L21">
            <v>16.117144199118059</v>
          </cell>
          <cell r="M21">
            <v>37.124640142297991</v>
          </cell>
          <cell r="N21">
            <v>24.163570975730682</v>
          </cell>
          <cell r="O21">
            <v>20.725655611245173</v>
          </cell>
          <cell r="P21">
            <v>16.890770559431886</v>
          </cell>
          <cell r="Q21">
            <v>14.204568678363051</v>
          </cell>
          <cell r="R21">
            <v>15.240536736838072</v>
          </cell>
          <cell r="S21">
            <v>43.601175474442854</v>
          </cell>
          <cell r="T21">
            <v>51.34627945462649</v>
          </cell>
          <cell r="U21">
            <v>52.753693876351583</v>
          </cell>
          <cell r="V21">
            <v>49.688014634735822</v>
          </cell>
          <cell r="W21">
            <v>47.389006316911576</v>
          </cell>
          <cell r="X21">
            <v>39.719600078948531</v>
          </cell>
          <cell r="Y21">
            <v>42.946811008193642</v>
          </cell>
          <cell r="Z21">
            <v>42.912847331836325</v>
          </cell>
          <cell r="AA21">
            <v>45.360843253028662</v>
          </cell>
          <cell r="AB21">
            <v>43.780346509804978</v>
          </cell>
          <cell r="AC21">
            <v>37.521853433522573</v>
          </cell>
          <cell r="AD21">
            <v>21.874406648760488</v>
          </cell>
          <cell r="AE21">
            <v>28.568841979826072</v>
          </cell>
        </row>
        <row r="22">
          <cell r="G22">
            <v>148.09067407337858</v>
          </cell>
          <cell r="H22">
            <v>147.57241187782651</v>
          </cell>
          <cell r="I22">
            <v>148.35520903287315</v>
          </cell>
          <cell r="J22">
            <v>165.79860767185517</v>
          </cell>
          <cell r="K22">
            <v>173.03383335582868</v>
          </cell>
          <cell r="L22">
            <v>144.04017279599154</v>
          </cell>
          <cell r="M22">
            <v>167.02077778073459</v>
          </cell>
          <cell r="N22">
            <v>156.95175264438686</v>
          </cell>
          <cell r="O22">
            <v>159.76203940526821</v>
          </cell>
          <cell r="P22">
            <v>160.37081910472003</v>
          </cell>
          <cell r="Q22">
            <v>134.84041862377427</v>
          </cell>
          <cell r="R22">
            <v>144.66695632902375</v>
          </cell>
          <cell r="S22">
            <v>123.14160260115491</v>
          </cell>
          <cell r="T22">
            <v>145.02256658050578</v>
          </cell>
          <cell r="U22">
            <v>148.98487297542223</v>
          </cell>
          <cell r="V22">
            <v>140.3064744760587</v>
          </cell>
          <cell r="W22">
            <v>145.5638815883764</v>
          </cell>
          <cell r="X22">
            <v>115.86372571929033</v>
          </cell>
          <cell r="Y22">
            <v>125.98853086440919</v>
          </cell>
          <cell r="Z22">
            <v>141.5697676064546</v>
          </cell>
          <cell r="AA22">
            <v>139.73676861475923</v>
          </cell>
          <cell r="AB22">
            <v>137.37429289745472</v>
          </cell>
          <cell r="AC22">
            <v>118.55546948593621</v>
          </cell>
          <cell r="AD22">
            <v>121.9097195623316</v>
          </cell>
          <cell r="AE22">
            <v>123.60453687075486</v>
          </cell>
        </row>
        <row r="23">
          <cell r="G23">
            <v>285.87082646496032</v>
          </cell>
          <cell r="H23">
            <v>284.87051536995608</v>
          </cell>
          <cell r="I23">
            <v>286.38156346652335</v>
          </cell>
          <cell r="J23">
            <v>292.12065892251803</v>
          </cell>
          <cell r="K23">
            <v>295.25657380571096</v>
          </cell>
          <cell r="L23">
            <v>273.72255952617945</v>
          </cell>
          <cell r="M23">
            <v>296.99142911960104</v>
          </cell>
          <cell r="N23">
            <v>303.2728886913564</v>
          </cell>
          <cell r="O23">
            <v>305.80805486181697</v>
          </cell>
          <cell r="P23">
            <v>304.02727286374443</v>
          </cell>
          <cell r="Q23">
            <v>255.67266336902762</v>
          </cell>
          <cell r="R23">
            <v>274.31306879249058</v>
          </cell>
          <cell r="S23">
            <v>295.74791991806399</v>
          </cell>
          <cell r="T23">
            <v>348.28133891832391</v>
          </cell>
          <cell r="U23">
            <v>357.82579254635169</v>
          </cell>
          <cell r="V23">
            <v>337.03000536087393</v>
          </cell>
          <cell r="W23">
            <v>341.86317827135667</v>
          </cell>
          <cell r="X23">
            <v>297.0016363582576</v>
          </cell>
          <cell r="Y23">
            <v>256.94850517252331</v>
          </cell>
          <cell r="Z23">
            <v>276.85700974362169</v>
          </cell>
          <cell r="AA23">
            <v>297.90433494381182</v>
          </cell>
          <cell r="AB23">
            <v>295.22513781900727</v>
          </cell>
          <cell r="AC23">
            <v>265.07383573829964</v>
          </cell>
          <cell r="AD23">
            <v>267.25903800414943</v>
          </cell>
          <cell r="AE23">
            <v>299.10375236482099</v>
          </cell>
        </row>
        <row r="24">
          <cell r="G24">
            <v>881.99616063500446</v>
          </cell>
          <cell r="H24">
            <v>878.90990852982929</v>
          </cell>
          <cell r="I24">
            <v>883.57190094139946</v>
          </cell>
          <cell r="J24">
            <v>866.44215822922081</v>
          </cell>
          <cell r="K24">
            <v>964.60788783349199</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947.64197928500766</v>
          </cell>
          <cell r="U24">
            <v>973.60245291650426</v>
          </cell>
          <cell r="V24">
            <v>917.00158079266578</v>
          </cell>
          <cell r="W24">
            <v>926.19414624671435</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842.12418774695084</v>
          </cell>
        </row>
      </sheetData>
      <sheetData sheetId="11">
        <row r="20">
          <cell r="H20">
            <v>420.90410493345433</v>
          </cell>
          <cell r="I20">
            <v>423.13679518832231</v>
          </cell>
          <cell r="J20">
            <v>394.67431530947567</v>
          </cell>
          <cell r="K20">
            <v>468.25061854804272</v>
          </cell>
          <cell r="L20">
            <v>344.52373444721451</v>
          </cell>
          <cell r="M20">
            <v>445.49503488725958</v>
          </cell>
          <cell r="N20">
            <v>348.28403706589631</v>
          </cell>
          <cell r="O20">
            <v>362.3397594571631</v>
          </cell>
          <cell r="P20">
            <v>371.60622405651606</v>
          </cell>
          <cell r="Q20">
            <v>312.50970489313931</v>
          </cell>
          <cell r="R20">
            <v>335.29757403102366</v>
          </cell>
          <cell r="S20">
            <v>342.2055640259951</v>
          </cell>
          <cell r="T20">
            <v>402.99180686349797</v>
          </cell>
          <cell r="U20">
            <v>414.03797570414213</v>
          </cell>
          <cell r="V20">
            <v>389.97709928167603</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25.562876348592493</v>
          </cell>
          <cell r="I21">
            <v>25.698333253680506</v>
          </cell>
          <cell r="J21">
            <v>13.848576325371896</v>
          </cell>
          <cell r="K21">
            <v>28.066991307719693</v>
          </cell>
          <cell r="L21">
            <v>16.117144199118062</v>
          </cell>
          <cell r="M21">
            <v>37.124640142297984</v>
          </cell>
          <cell r="N21">
            <v>24.163570975730682</v>
          </cell>
          <cell r="O21">
            <v>20.725655611245173</v>
          </cell>
          <cell r="P21">
            <v>16.890770559431886</v>
          </cell>
          <cell r="Q21">
            <v>14.204568678363051</v>
          </cell>
          <cell r="R21">
            <v>15.240536736838074</v>
          </cell>
          <cell r="S21">
            <v>43.601175474442854</v>
          </cell>
          <cell r="T21">
            <v>51.34627945462649</v>
          </cell>
          <cell r="U21">
            <v>52.753693876351583</v>
          </cell>
          <cell r="V21">
            <v>49.688014634735815</v>
          </cell>
          <cell r="W21">
            <v>47.389006316911583</v>
          </cell>
          <cell r="X21">
            <v>39.719600078948538</v>
          </cell>
          <cell r="Y21">
            <v>42.946811008193649</v>
          </cell>
          <cell r="Z21">
            <v>42.912847331836332</v>
          </cell>
          <cell r="AA21">
            <v>45.360843253028669</v>
          </cell>
          <cell r="AB21">
            <v>43.780346509804978</v>
          </cell>
          <cell r="AC21">
            <v>37.521853433522573</v>
          </cell>
          <cell r="AD21">
            <v>21.874406648760488</v>
          </cell>
          <cell r="AE21">
            <v>28.568841979826072</v>
          </cell>
        </row>
        <row r="22">
          <cell r="G22">
            <v>148.09067407337858</v>
          </cell>
          <cell r="H22">
            <v>147.57241187782651</v>
          </cell>
          <cell r="I22">
            <v>148.35520903287318</v>
          </cell>
          <cell r="J22">
            <v>165.79860767185514</v>
          </cell>
          <cell r="K22">
            <v>173.03383335582868</v>
          </cell>
          <cell r="L22">
            <v>144.04017279599154</v>
          </cell>
          <cell r="M22">
            <v>167.02077778073456</v>
          </cell>
          <cell r="N22">
            <v>156.95175264438686</v>
          </cell>
          <cell r="O22">
            <v>159.76203940526821</v>
          </cell>
          <cell r="P22">
            <v>160.37081910472</v>
          </cell>
          <cell r="Q22">
            <v>134.84041862377427</v>
          </cell>
          <cell r="R22">
            <v>144.66695632902378</v>
          </cell>
          <cell r="S22">
            <v>123.14160260115491</v>
          </cell>
          <cell r="T22">
            <v>145.02256658050578</v>
          </cell>
          <cell r="U22">
            <v>148.98487297542223</v>
          </cell>
          <cell r="V22">
            <v>140.30647447605867</v>
          </cell>
          <cell r="W22">
            <v>145.56388158837643</v>
          </cell>
          <cell r="X22">
            <v>115.86372571929033</v>
          </cell>
          <cell r="Y22">
            <v>125.98853086440919</v>
          </cell>
          <cell r="Z22">
            <v>141.5697676064546</v>
          </cell>
          <cell r="AA22">
            <v>139.7367686147592</v>
          </cell>
          <cell r="AB22">
            <v>137.37429289745472</v>
          </cell>
          <cell r="AC22">
            <v>118.55546948593621</v>
          </cell>
          <cell r="AD22">
            <v>121.90971956233162</v>
          </cell>
          <cell r="AE22">
            <v>123.60453687075486</v>
          </cell>
        </row>
        <row r="23">
          <cell r="G23">
            <v>285.87082646496026</v>
          </cell>
          <cell r="H23">
            <v>284.87051536995608</v>
          </cell>
          <cell r="I23">
            <v>286.38156346652335</v>
          </cell>
          <cell r="J23">
            <v>292.12065892251798</v>
          </cell>
          <cell r="K23">
            <v>295.2565738057109</v>
          </cell>
          <cell r="L23">
            <v>273.72255952617945</v>
          </cell>
          <cell r="M23">
            <v>296.99142911960104</v>
          </cell>
          <cell r="N23">
            <v>303.27288869135646</v>
          </cell>
          <cell r="O23">
            <v>305.80805486181691</v>
          </cell>
          <cell r="P23">
            <v>304.02727286374443</v>
          </cell>
          <cell r="Q23">
            <v>255.67266336902762</v>
          </cell>
          <cell r="R23">
            <v>274.31306879249058</v>
          </cell>
          <cell r="S23">
            <v>295.74791991806393</v>
          </cell>
          <cell r="T23">
            <v>348.28133891832385</v>
          </cell>
          <cell r="U23">
            <v>357.82579254635169</v>
          </cell>
          <cell r="V23">
            <v>337.03000536087387</v>
          </cell>
          <cell r="W23">
            <v>341.86317827135667</v>
          </cell>
          <cell r="X23">
            <v>297.0016363582576</v>
          </cell>
          <cell r="Y23">
            <v>256.94850517252331</v>
          </cell>
          <cell r="Z23">
            <v>276.85700974362169</v>
          </cell>
          <cell r="AA23">
            <v>297.90433494381182</v>
          </cell>
          <cell r="AB23">
            <v>295.22513781900722</v>
          </cell>
          <cell r="AC23">
            <v>265.07383573829964</v>
          </cell>
          <cell r="AD23">
            <v>267.25903800414949</v>
          </cell>
          <cell r="AE23">
            <v>299.10375236482099</v>
          </cell>
        </row>
        <row r="24">
          <cell r="G24">
            <v>881.99616063500446</v>
          </cell>
          <cell r="H24">
            <v>878.90990852982941</v>
          </cell>
          <cell r="I24">
            <v>883.57190094139935</v>
          </cell>
          <cell r="J24">
            <v>866.44215822922069</v>
          </cell>
          <cell r="K24">
            <v>964.60788783349187</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947.64197928500778</v>
          </cell>
          <cell r="U24">
            <v>973.60245291650426</v>
          </cell>
          <cell r="V24">
            <v>917.00158079266578</v>
          </cell>
          <cell r="W24">
            <v>926.19414624671447</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842.12418774695072</v>
          </cell>
        </row>
        <row r="50">
          <cell r="G50">
            <v>1988</v>
          </cell>
          <cell r="H50">
            <v>1989</v>
          </cell>
          <cell r="I50">
            <v>1990</v>
          </cell>
          <cell r="J50">
            <v>1991</v>
          </cell>
          <cell r="K50">
            <v>1992</v>
          </cell>
          <cell r="L50">
            <v>1993</v>
          </cell>
          <cell r="M50">
            <v>1994</v>
          </cell>
          <cell r="N50">
            <v>1995</v>
          </cell>
          <cell r="O50">
            <v>1996</v>
          </cell>
          <cell r="P50">
            <v>1997</v>
          </cell>
          <cell r="Q50">
            <v>1998</v>
          </cell>
          <cell r="R50">
            <v>1999</v>
          </cell>
          <cell r="S50">
            <v>2000</v>
          </cell>
          <cell r="T50">
            <v>2001</v>
          </cell>
          <cell r="U50">
            <v>2002</v>
          </cell>
          <cell r="V50">
            <v>2003</v>
          </cell>
          <cell r="W50">
            <v>2004</v>
          </cell>
          <cell r="X50">
            <v>2005</v>
          </cell>
          <cell r="Y50">
            <v>2006</v>
          </cell>
          <cell r="Z50">
            <v>2007</v>
          </cell>
          <cell r="AA50">
            <v>2008</v>
          </cell>
          <cell r="AB50">
            <v>2009</v>
          </cell>
          <cell r="AC50">
            <v>2010</v>
          </cell>
          <cell r="AD50">
            <v>2011</v>
          </cell>
          <cell r="AE50">
            <v>2012</v>
          </cell>
        </row>
        <row r="51">
          <cell r="G51">
            <v>422.38208634660771</v>
          </cell>
          <cell r="H51">
            <v>420.90410493345433</v>
          </cell>
          <cell r="I51">
            <v>423.13679518832231</v>
          </cell>
          <cell r="J51">
            <v>394.67431530947567</v>
          </cell>
          <cell r="K51">
            <v>468.25061854804272</v>
          </cell>
          <cell r="L51">
            <v>344.52373444721451</v>
          </cell>
          <cell r="M51">
            <v>445.49503488725958</v>
          </cell>
          <cell r="N51">
            <v>348.28403706589631</v>
          </cell>
          <cell r="O51">
            <v>362.3397594571631</v>
          </cell>
          <cell r="P51">
            <v>371.60622405651606</v>
          </cell>
          <cell r="Q51">
            <v>312.50970489313931</v>
          </cell>
          <cell r="R51">
            <v>335.29757403102366</v>
          </cell>
          <cell r="S51">
            <v>342.2055640259951</v>
          </cell>
          <cell r="T51">
            <v>402.99180686349797</v>
          </cell>
          <cell r="U51">
            <v>414.03797570414213</v>
          </cell>
          <cell r="V51">
            <v>389.97709928167603</v>
          </cell>
          <cell r="W51">
            <v>391.37822136142915</v>
          </cell>
          <cell r="X51">
            <v>293.2540267496567</v>
          </cell>
          <cell r="Y51">
            <v>312.26727082893217</v>
          </cell>
          <cell r="Z51">
            <v>358.48883909919152</v>
          </cell>
          <cell r="AA51">
            <v>360.66110448832524</v>
          </cell>
          <cell r="AB51">
            <v>326.86508800620044</v>
          </cell>
          <cell r="AC51">
            <v>307.34855388727095</v>
          </cell>
          <cell r="AD51">
            <v>315.74630914426245</v>
          </cell>
          <cell r="AE51">
            <v>390.84711724540011</v>
          </cell>
        </row>
        <row r="52">
          <cell r="G52">
            <v>25.652573750057851</v>
          </cell>
          <cell r="H52">
            <v>25.562876348592493</v>
          </cell>
          <cell r="I52">
            <v>25.698333253680506</v>
          </cell>
          <cell r="J52">
            <v>13.848576325371896</v>
          </cell>
          <cell r="K52">
            <v>28.066991307719693</v>
          </cell>
          <cell r="L52">
            <v>16.117144199118062</v>
          </cell>
          <cell r="M52">
            <v>37.124640142297984</v>
          </cell>
          <cell r="N52">
            <v>24.163570975730682</v>
          </cell>
          <cell r="O52">
            <v>20.725655611245173</v>
          </cell>
          <cell r="P52">
            <v>16.890770559431886</v>
          </cell>
          <cell r="Q52">
            <v>14.204568678363051</v>
          </cell>
          <cell r="R52">
            <v>15.240536736838074</v>
          </cell>
          <cell r="S52">
            <v>43.601175474442854</v>
          </cell>
          <cell r="T52">
            <v>51.34627945462649</v>
          </cell>
          <cell r="U52">
            <v>52.753693876351583</v>
          </cell>
          <cell r="V52">
            <v>49.688014634735815</v>
          </cell>
          <cell r="W52">
            <v>47.389006316911583</v>
          </cell>
          <cell r="X52">
            <v>39.719600078948538</v>
          </cell>
          <cell r="Y52">
            <v>42.946811008193649</v>
          </cell>
          <cell r="Z52">
            <v>42.912847331836332</v>
          </cell>
          <cell r="AA52">
            <v>45.360843253028669</v>
          </cell>
          <cell r="AB52">
            <v>43.780346509804978</v>
          </cell>
          <cell r="AC52">
            <v>37.521853433522573</v>
          </cell>
          <cell r="AD52">
            <v>21.874406648760488</v>
          </cell>
          <cell r="AE52">
            <v>28.568841979826072</v>
          </cell>
        </row>
        <row r="53">
          <cell r="G53">
            <v>148.09067407337858</v>
          </cell>
          <cell r="H53">
            <v>147.57241187782651</v>
          </cell>
          <cell r="I53">
            <v>148.35520903287318</v>
          </cell>
          <cell r="J53">
            <v>165.79860767185514</v>
          </cell>
          <cell r="K53">
            <v>173.03383335582868</v>
          </cell>
          <cell r="L53">
            <v>144.04017279599154</v>
          </cell>
          <cell r="M53">
            <v>167.02077778073456</v>
          </cell>
          <cell r="N53">
            <v>156.95175264438686</v>
          </cell>
          <cell r="O53">
            <v>159.76203940526821</v>
          </cell>
          <cell r="P53">
            <v>160.37081910472</v>
          </cell>
          <cell r="Q53">
            <v>134.84041862377427</v>
          </cell>
          <cell r="R53">
            <v>144.66695632902378</v>
          </cell>
          <cell r="S53">
            <v>123.14160260115491</v>
          </cell>
          <cell r="T53">
            <v>145.02256658050578</v>
          </cell>
          <cell r="U53">
            <v>148.98487297542223</v>
          </cell>
          <cell r="V53">
            <v>140.30647447605867</v>
          </cell>
          <cell r="W53">
            <v>145.56388158837643</v>
          </cell>
          <cell r="X53">
            <v>115.86372571929033</v>
          </cell>
          <cell r="Y53">
            <v>125.98853086440919</v>
          </cell>
          <cell r="Z53">
            <v>141.5697676064546</v>
          </cell>
          <cell r="AA53">
            <v>139.7367686147592</v>
          </cell>
          <cell r="AB53">
            <v>137.37429289745472</v>
          </cell>
          <cell r="AC53">
            <v>118.55546948593621</v>
          </cell>
          <cell r="AD53">
            <v>121.90971956233162</v>
          </cell>
          <cell r="AE53">
            <v>123.60453687075486</v>
          </cell>
        </row>
        <row r="54">
          <cell r="G54">
            <v>285.87082646496026</v>
          </cell>
          <cell r="H54">
            <v>284.87051536995608</v>
          </cell>
          <cell r="I54">
            <v>286.38156346652335</v>
          </cell>
          <cell r="J54">
            <v>292.12065892251798</v>
          </cell>
          <cell r="K54">
            <v>295.2565738057109</v>
          </cell>
          <cell r="L54">
            <v>273.72255952617945</v>
          </cell>
          <cell r="M54">
            <v>296.99142911960104</v>
          </cell>
          <cell r="N54">
            <v>303.27288869135646</v>
          </cell>
          <cell r="O54">
            <v>305.80805486181691</v>
          </cell>
          <cell r="P54">
            <v>304.02727286374443</v>
          </cell>
          <cell r="Q54">
            <v>255.67266336902762</v>
          </cell>
          <cell r="R54">
            <v>274.31306879249058</v>
          </cell>
          <cell r="S54">
            <v>295.74791991806393</v>
          </cell>
          <cell r="T54">
            <v>348.28133891832385</v>
          </cell>
          <cell r="U54">
            <v>357.82579254635169</v>
          </cell>
          <cell r="V54">
            <v>337.03000536087387</v>
          </cell>
          <cell r="W54">
            <v>341.86317827135667</v>
          </cell>
          <cell r="X54">
            <v>297.0016363582576</v>
          </cell>
          <cell r="Y54">
            <v>256.94850517252331</v>
          </cell>
          <cell r="Z54">
            <v>276.85700974362169</v>
          </cell>
          <cell r="AA54">
            <v>297.90433494381182</v>
          </cell>
          <cell r="AB54">
            <v>295.22513781900722</v>
          </cell>
          <cell r="AC54">
            <v>265.07383573829964</v>
          </cell>
          <cell r="AD54">
            <v>267.25903800414949</v>
          </cell>
          <cell r="AE54">
            <v>299.10375236482099</v>
          </cell>
        </row>
        <row r="55">
          <cell r="G55">
            <v>881.99616063500446</v>
          </cell>
          <cell r="H55">
            <v>878.90990852982941</v>
          </cell>
          <cell r="I55">
            <v>883.57190094139935</v>
          </cell>
          <cell r="J55">
            <v>866.44215822922069</v>
          </cell>
          <cell r="K55">
            <v>964.60788783349187</v>
          </cell>
          <cell r="L55">
            <v>778.40348106905492</v>
          </cell>
          <cell r="M55">
            <v>946.6318819298931</v>
          </cell>
          <cell r="N55">
            <v>832.67224937737035</v>
          </cell>
          <cell r="O55">
            <v>848.63549634990864</v>
          </cell>
          <cell r="P55">
            <v>852.89507384849344</v>
          </cell>
          <cell r="Q55">
            <v>717.22734293522569</v>
          </cell>
          <cell r="R55">
            <v>769.51812330024813</v>
          </cell>
          <cell r="S55">
            <v>804.69619959655552</v>
          </cell>
          <cell r="T55">
            <v>947.64197928500778</v>
          </cell>
          <cell r="U55">
            <v>973.60245291650426</v>
          </cell>
          <cell r="V55">
            <v>917.00158079266578</v>
          </cell>
          <cell r="W55">
            <v>926.19414624671447</v>
          </cell>
          <cell r="X55">
            <v>745.8391027960281</v>
          </cell>
          <cell r="Y55">
            <v>738.15110558736103</v>
          </cell>
          <cell r="Z55">
            <v>819.82857199685373</v>
          </cell>
          <cell r="AA55">
            <v>843.66301387825172</v>
          </cell>
          <cell r="AB55">
            <v>803.24492655162635</v>
          </cell>
          <cell r="AC55">
            <v>728.49965144856913</v>
          </cell>
          <cell r="AD55">
            <v>726.78953384067529</v>
          </cell>
          <cell r="AE55">
            <v>842.12418774695072</v>
          </cell>
        </row>
      </sheetData>
      <sheetData sheetId="12">
        <row r="20">
          <cell r="H20">
            <v>420.90410493345433</v>
          </cell>
          <cell r="I20">
            <v>423.13679518832231</v>
          </cell>
          <cell r="J20">
            <v>394.67431530947567</v>
          </cell>
          <cell r="K20">
            <v>468.25061854804272</v>
          </cell>
          <cell r="L20">
            <v>344.52373444721451</v>
          </cell>
          <cell r="M20">
            <v>445.49503488725958</v>
          </cell>
          <cell r="N20">
            <v>348.28403706589631</v>
          </cell>
          <cell r="O20">
            <v>362.3397594571631</v>
          </cell>
          <cell r="P20">
            <v>371.60622405651606</v>
          </cell>
          <cell r="Q20">
            <v>312.50970489313931</v>
          </cell>
          <cell r="R20">
            <v>335.29757403102366</v>
          </cell>
          <cell r="S20">
            <v>342.2055640259951</v>
          </cell>
          <cell r="T20">
            <v>402.99180686349797</v>
          </cell>
          <cell r="U20">
            <v>414.03797570414213</v>
          </cell>
          <cell r="V20">
            <v>389.97709928167603</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25.562876348592493</v>
          </cell>
          <cell r="I21">
            <v>25.698333253680506</v>
          </cell>
          <cell r="J21">
            <v>13.848576325371896</v>
          </cell>
          <cell r="K21">
            <v>28.066991307719693</v>
          </cell>
          <cell r="L21">
            <v>16.117144199118062</v>
          </cell>
          <cell r="M21">
            <v>37.124640142297984</v>
          </cell>
          <cell r="N21">
            <v>24.163570975730682</v>
          </cell>
          <cell r="O21">
            <v>20.725655611245173</v>
          </cell>
          <cell r="P21">
            <v>16.890770559431886</v>
          </cell>
          <cell r="Q21">
            <v>14.204568678363051</v>
          </cell>
          <cell r="R21">
            <v>15.240536736838074</v>
          </cell>
          <cell r="S21">
            <v>43.601175474442854</v>
          </cell>
          <cell r="T21">
            <v>51.34627945462649</v>
          </cell>
          <cell r="U21">
            <v>52.753693876351583</v>
          </cell>
          <cell r="V21">
            <v>49.688014634735815</v>
          </cell>
          <cell r="W21">
            <v>47.389006316911583</v>
          </cell>
          <cell r="X21">
            <v>39.719600078948538</v>
          </cell>
          <cell r="Y21">
            <v>42.946811008193649</v>
          </cell>
          <cell r="Z21">
            <v>42.912847331836332</v>
          </cell>
          <cell r="AA21">
            <v>45.360843253028669</v>
          </cell>
          <cell r="AB21">
            <v>43.780346509804978</v>
          </cell>
          <cell r="AC21">
            <v>37.521853433522573</v>
          </cell>
          <cell r="AD21">
            <v>21.874406648760488</v>
          </cell>
          <cell r="AE21">
            <v>28.568841979826072</v>
          </cell>
        </row>
        <row r="22">
          <cell r="G22">
            <v>148.09067407337858</v>
          </cell>
          <cell r="H22">
            <v>147.57241187782651</v>
          </cell>
          <cell r="I22">
            <v>148.35520903287318</v>
          </cell>
          <cell r="J22">
            <v>165.79860767185514</v>
          </cell>
          <cell r="K22">
            <v>173.03383335582868</v>
          </cell>
          <cell r="L22">
            <v>144.04017279599154</v>
          </cell>
          <cell r="M22">
            <v>167.02077778073456</v>
          </cell>
          <cell r="N22">
            <v>156.95175264438686</v>
          </cell>
          <cell r="O22">
            <v>159.76203940526821</v>
          </cell>
          <cell r="P22">
            <v>160.37081910472</v>
          </cell>
          <cell r="Q22">
            <v>134.84041862377427</v>
          </cell>
          <cell r="R22">
            <v>144.66695632902378</v>
          </cell>
          <cell r="S22">
            <v>123.14160260115491</v>
          </cell>
          <cell r="T22">
            <v>145.02256658050578</v>
          </cell>
          <cell r="U22">
            <v>148.98487297542223</v>
          </cell>
          <cell r="V22">
            <v>140.30647447605867</v>
          </cell>
          <cell r="W22">
            <v>145.56388158837643</v>
          </cell>
          <cell r="X22">
            <v>115.86372571929033</v>
          </cell>
          <cell r="Y22">
            <v>125.98853086440919</v>
          </cell>
          <cell r="Z22">
            <v>141.5697676064546</v>
          </cell>
          <cell r="AA22">
            <v>139.7367686147592</v>
          </cell>
          <cell r="AB22">
            <v>137.37429289745472</v>
          </cell>
          <cell r="AC22">
            <v>118.55546948593621</v>
          </cell>
          <cell r="AD22">
            <v>121.90971956233162</v>
          </cell>
          <cell r="AE22">
            <v>123.60453687075486</v>
          </cell>
        </row>
        <row r="23">
          <cell r="G23">
            <v>285.87082646496026</v>
          </cell>
          <cell r="H23">
            <v>284.87051536995608</v>
          </cell>
          <cell r="I23">
            <v>286.38156346652335</v>
          </cell>
          <cell r="J23">
            <v>292.12065892251798</v>
          </cell>
          <cell r="K23">
            <v>295.2565738057109</v>
          </cell>
          <cell r="L23">
            <v>273.72255952617945</v>
          </cell>
          <cell r="M23">
            <v>296.99142911960104</v>
          </cell>
          <cell r="N23">
            <v>303.27288869135646</v>
          </cell>
          <cell r="O23">
            <v>305.80805486181691</v>
          </cell>
          <cell r="P23">
            <v>304.02727286374443</v>
          </cell>
          <cell r="Q23">
            <v>255.67266336902762</v>
          </cell>
          <cell r="R23">
            <v>274.31306879249058</v>
          </cell>
          <cell r="S23">
            <v>295.74791991806393</v>
          </cell>
          <cell r="T23">
            <v>348.28133891832385</v>
          </cell>
          <cell r="U23">
            <v>357.82579254635169</v>
          </cell>
          <cell r="V23">
            <v>337.03000536087387</v>
          </cell>
          <cell r="W23">
            <v>341.86317827135667</v>
          </cell>
          <cell r="X23">
            <v>297.0016363582576</v>
          </cell>
          <cell r="Y23">
            <v>256.94850517252331</v>
          </cell>
          <cell r="Z23">
            <v>276.85700974362169</v>
          </cell>
          <cell r="AA23">
            <v>297.90433494381182</v>
          </cell>
          <cell r="AB23">
            <v>295.22513781900722</v>
          </cell>
          <cell r="AC23">
            <v>265.07383573829964</v>
          </cell>
          <cell r="AD23">
            <v>267.25903800414949</v>
          </cell>
          <cell r="AE23">
            <v>299.10375236482099</v>
          </cell>
        </row>
        <row r="24">
          <cell r="G24">
            <v>881.99616063500446</v>
          </cell>
          <cell r="H24">
            <v>878.90990852982941</v>
          </cell>
          <cell r="I24">
            <v>883.57190094139935</v>
          </cell>
          <cell r="J24">
            <v>866.44215822922069</v>
          </cell>
          <cell r="K24">
            <v>964.60788783349187</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947.64197928500778</v>
          </cell>
          <cell r="U24">
            <v>973.60245291650426</v>
          </cell>
          <cell r="V24">
            <v>917.00158079266578</v>
          </cell>
          <cell r="W24">
            <v>926.19414624671447</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842.12418774695072</v>
          </cell>
        </row>
      </sheetData>
      <sheetData sheetId="13"/>
      <sheetData sheetId="14"/>
      <sheetData sheetId="15"/>
      <sheetData sheetId="16">
        <row r="21">
          <cell r="G21" t="str">
            <v>Number_of_Circuits</v>
          </cell>
          <cell r="H21" t="str">
            <v>Pos_Rel</v>
          </cell>
          <cell r="I21" t="str">
            <v>ID</v>
          </cell>
        </row>
        <row r="22">
          <cell r="G22">
            <v>2</v>
          </cell>
          <cell r="H22" t="str">
            <v>Within 1 mile</v>
          </cell>
          <cell r="I22">
            <v>3337427414</v>
          </cell>
        </row>
        <row r="23">
          <cell r="G23">
            <v>1</v>
          </cell>
          <cell r="H23" t="str">
            <v>Within 1 mile</v>
          </cell>
          <cell r="I23">
            <v>3342618410</v>
          </cell>
        </row>
        <row r="24">
          <cell r="G24">
            <v>2</v>
          </cell>
          <cell r="H24" t="str">
            <v>Within 1 mile</v>
          </cell>
          <cell r="I24">
            <v>3352749805</v>
          </cell>
        </row>
        <row r="25">
          <cell r="G25">
            <v>2</v>
          </cell>
          <cell r="H25" t="str">
            <v>Not verified to be within 1 mile</v>
          </cell>
          <cell r="I25">
            <v>3349560210</v>
          </cell>
        </row>
        <row r="26">
          <cell r="G26">
            <v>1</v>
          </cell>
          <cell r="H26" t="str">
            <v>Not verified to be within 1 mile</v>
          </cell>
          <cell r="I26">
            <v>3349560228</v>
          </cell>
        </row>
        <row r="27">
          <cell r="G27">
            <v>2</v>
          </cell>
          <cell r="H27" t="str">
            <v>Not verified to be within 1 mile</v>
          </cell>
          <cell r="I27">
            <v>3349560223</v>
          </cell>
        </row>
        <row r="28">
          <cell r="G28">
            <v>1</v>
          </cell>
          <cell r="H28" t="str">
            <v>Within 165 feet</v>
          </cell>
          <cell r="I28">
            <v>3342618062</v>
          </cell>
        </row>
        <row r="29">
          <cell r="G29">
            <v>5</v>
          </cell>
          <cell r="H29" t="str">
            <v>Within 165 feet</v>
          </cell>
          <cell r="I29">
            <v>3349559673</v>
          </cell>
        </row>
        <row r="30">
          <cell r="G30">
            <v>7</v>
          </cell>
          <cell r="H30" t="str">
            <v>Within 165 feet</v>
          </cell>
          <cell r="I30">
            <v>3337405809</v>
          </cell>
        </row>
        <row r="31">
          <cell r="G31">
            <v>4</v>
          </cell>
          <cell r="H31" t="str">
            <v>Within 40 feet</v>
          </cell>
          <cell r="I31">
            <v>3337405811</v>
          </cell>
        </row>
        <row r="32">
          <cell r="G32">
            <v>4</v>
          </cell>
          <cell r="H32" t="str">
            <v>Within 1 mile</v>
          </cell>
          <cell r="I32">
            <v>3337405841</v>
          </cell>
        </row>
        <row r="33">
          <cell r="G33">
            <v>3</v>
          </cell>
          <cell r="H33" t="str">
            <v>Within 165 feet</v>
          </cell>
          <cell r="I33">
            <v>3337405851</v>
          </cell>
        </row>
        <row r="34">
          <cell r="G34">
            <v>1</v>
          </cell>
          <cell r="H34" t="str">
            <v>Within 1 mile</v>
          </cell>
          <cell r="I34">
            <v>3352750258</v>
          </cell>
        </row>
        <row r="35">
          <cell r="G35">
            <v>8</v>
          </cell>
          <cell r="H35" t="str">
            <v>Within 165 feet</v>
          </cell>
          <cell r="I35">
            <v>3337405875</v>
          </cell>
        </row>
        <row r="36">
          <cell r="G36">
            <v>6</v>
          </cell>
          <cell r="H36" t="str">
            <v>Within 165 feet</v>
          </cell>
          <cell r="I36">
            <v>3337405876</v>
          </cell>
        </row>
        <row r="37">
          <cell r="G37">
            <v>2</v>
          </cell>
          <cell r="H37" t="str">
            <v>Within 165 feet</v>
          </cell>
          <cell r="I37">
            <v>3342618042</v>
          </cell>
        </row>
        <row r="38">
          <cell r="G38">
            <v>4</v>
          </cell>
          <cell r="H38" t="str">
            <v>Within 1 mile</v>
          </cell>
          <cell r="I38">
            <v>3365669816</v>
          </cell>
        </row>
        <row r="39">
          <cell r="G39">
            <v>3</v>
          </cell>
          <cell r="H39" t="str">
            <v>Within 40 feet</v>
          </cell>
          <cell r="I39">
            <v>3337405945</v>
          </cell>
        </row>
        <row r="40">
          <cell r="G40">
            <v>2</v>
          </cell>
          <cell r="H40" t="str">
            <v>Within 1 mile</v>
          </cell>
          <cell r="I40">
            <v>3337428205</v>
          </cell>
        </row>
        <row r="41">
          <cell r="G41">
            <v>2</v>
          </cell>
          <cell r="H41" t="str">
            <v>Not Verified to be within 1 mile</v>
          </cell>
          <cell r="I41">
            <v>3342618238</v>
          </cell>
        </row>
        <row r="42">
          <cell r="G42">
            <v>2</v>
          </cell>
          <cell r="H42" t="str">
            <v>Not Verified to be within 1 mile</v>
          </cell>
          <cell r="I42">
            <v>3342618215</v>
          </cell>
        </row>
        <row r="43">
          <cell r="G43">
            <v>3</v>
          </cell>
          <cell r="H43" t="str">
            <v>Within 1 mile</v>
          </cell>
          <cell r="I43">
            <v>3337405994</v>
          </cell>
        </row>
        <row r="44">
          <cell r="G44">
            <v>1</v>
          </cell>
          <cell r="H44" t="str">
            <v>Within 40 feet</v>
          </cell>
          <cell r="I44">
            <v>3349559578</v>
          </cell>
        </row>
        <row r="45">
          <cell r="G45">
            <v>3</v>
          </cell>
          <cell r="H45" t="str">
            <v>Not Verified to be within 1 mile</v>
          </cell>
          <cell r="I45">
            <v>3342618203</v>
          </cell>
        </row>
        <row r="46">
          <cell r="G46">
            <v>8</v>
          </cell>
          <cell r="H46" t="str">
            <v>Within 165 feet</v>
          </cell>
          <cell r="I46">
            <v>3337406029</v>
          </cell>
        </row>
        <row r="47">
          <cell r="G47">
            <v>6</v>
          </cell>
          <cell r="H47" t="str">
            <v>Within 40 feet</v>
          </cell>
          <cell r="I47">
            <v>3337406039</v>
          </cell>
        </row>
        <row r="48">
          <cell r="G48">
            <v>5</v>
          </cell>
          <cell r="H48" t="str">
            <v>Within 40 feet</v>
          </cell>
          <cell r="I48">
            <v>3337427457</v>
          </cell>
        </row>
        <row r="49">
          <cell r="G49">
            <v>3</v>
          </cell>
          <cell r="H49" t="str">
            <v>Within 40 feet</v>
          </cell>
          <cell r="I49">
            <v>3352750139</v>
          </cell>
        </row>
        <row r="50">
          <cell r="G50">
            <v>1</v>
          </cell>
          <cell r="H50" t="str">
            <v>Within 40 feet</v>
          </cell>
          <cell r="I50">
            <v>3352750138</v>
          </cell>
        </row>
        <row r="51">
          <cell r="G51">
            <v>1</v>
          </cell>
          <cell r="H51" t="str">
            <v>Not Verified to be within 1 mile</v>
          </cell>
          <cell r="I51">
            <v>3342618050</v>
          </cell>
        </row>
        <row r="52">
          <cell r="G52">
            <v>5</v>
          </cell>
          <cell r="H52" t="str">
            <v>Within 165 feet</v>
          </cell>
          <cell r="I52">
            <v>3337406065</v>
          </cell>
        </row>
        <row r="53">
          <cell r="G53">
            <v>1</v>
          </cell>
          <cell r="H53" t="str">
            <v>Within 1 mile</v>
          </cell>
          <cell r="I53">
            <v>3337406075</v>
          </cell>
        </row>
        <row r="54">
          <cell r="G54">
            <v>4</v>
          </cell>
          <cell r="H54" t="str">
            <v>Within 40 feet</v>
          </cell>
          <cell r="I54">
            <v>3353097876</v>
          </cell>
        </row>
        <row r="55">
          <cell r="G55">
            <v>2</v>
          </cell>
          <cell r="H55" t="str">
            <v>Not Verified to be within 1 mile</v>
          </cell>
          <cell r="I55">
            <v>3342618108</v>
          </cell>
        </row>
        <row r="56">
          <cell r="G56">
            <v>5</v>
          </cell>
          <cell r="H56" t="str">
            <v>Within 1 mile</v>
          </cell>
          <cell r="I56">
            <v>3337406092</v>
          </cell>
        </row>
        <row r="57">
          <cell r="G57">
            <v>4</v>
          </cell>
          <cell r="H57" t="str">
            <v>Within 40 feet</v>
          </cell>
          <cell r="I57">
            <v>3349559515</v>
          </cell>
        </row>
        <row r="58">
          <cell r="G58">
            <v>3</v>
          </cell>
          <cell r="H58" t="str">
            <v>Within 40 feet</v>
          </cell>
          <cell r="I58">
            <v>3337406222</v>
          </cell>
        </row>
        <row r="59">
          <cell r="G59">
            <v>1</v>
          </cell>
          <cell r="H59" t="str">
            <v>Within 40 feet</v>
          </cell>
          <cell r="I59">
            <v>3349559567</v>
          </cell>
        </row>
        <row r="60">
          <cell r="G60">
            <v>3</v>
          </cell>
          <cell r="H60" t="str">
            <v>Not verified to be within 1 mile</v>
          </cell>
          <cell r="I60">
            <v>3337406235</v>
          </cell>
        </row>
        <row r="61">
          <cell r="G61">
            <v>3</v>
          </cell>
          <cell r="H61" t="str">
            <v>Not Verified to be within 1 mile</v>
          </cell>
          <cell r="I61">
            <v>3337406236</v>
          </cell>
        </row>
        <row r="62">
          <cell r="G62">
            <v>1</v>
          </cell>
          <cell r="H62" t="str">
            <v>Within 1 mile</v>
          </cell>
          <cell r="I62">
            <v>3337427508</v>
          </cell>
        </row>
        <row r="63">
          <cell r="G63">
            <v>9</v>
          </cell>
          <cell r="H63" t="str">
            <v>Within 40 feet</v>
          </cell>
          <cell r="I63">
            <v>3337406253</v>
          </cell>
        </row>
        <row r="64">
          <cell r="G64">
            <v>1</v>
          </cell>
          <cell r="H64" t="str">
            <v>Not Verified to be within 1 mile</v>
          </cell>
          <cell r="I64">
            <v>3342618167</v>
          </cell>
        </row>
        <row r="65">
          <cell r="G65">
            <v>1</v>
          </cell>
          <cell r="H65" t="str">
            <v>Not Verified to be within 1 mile</v>
          </cell>
          <cell r="I65">
            <v>3342618232</v>
          </cell>
        </row>
        <row r="66">
          <cell r="G66">
            <v>2</v>
          </cell>
          <cell r="H66" t="str">
            <v>Within 40 feet</v>
          </cell>
          <cell r="I66">
            <v>3349559646</v>
          </cell>
        </row>
        <row r="67">
          <cell r="G67">
            <v>2</v>
          </cell>
          <cell r="H67" t="str">
            <v>Within 1 mile</v>
          </cell>
          <cell r="I67">
            <v>3342618182</v>
          </cell>
        </row>
        <row r="68">
          <cell r="G68">
            <v>2</v>
          </cell>
          <cell r="H68" t="str">
            <v>Not Verified to be within 1 mile</v>
          </cell>
          <cell r="I68">
            <v>3337406279</v>
          </cell>
        </row>
        <row r="69">
          <cell r="G69">
            <v>1</v>
          </cell>
          <cell r="H69" t="str">
            <v>Within 40 feet</v>
          </cell>
          <cell r="I69">
            <v>3349559565</v>
          </cell>
        </row>
        <row r="70">
          <cell r="G70">
            <v>3</v>
          </cell>
          <cell r="H70" t="str">
            <v>Within 165 feet</v>
          </cell>
          <cell r="I70">
            <v>3337406291</v>
          </cell>
        </row>
        <row r="71">
          <cell r="G71">
            <v>1</v>
          </cell>
          <cell r="H71" t="str">
            <v>Not Verified to be within 1 mile</v>
          </cell>
          <cell r="I71">
            <v>3342618333</v>
          </cell>
        </row>
        <row r="72">
          <cell r="G72">
            <v>1</v>
          </cell>
          <cell r="H72" t="str">
            <v>Not verified to be within 1 mile</v>
          </cell>
          <cell r="I72">
            <v>3349560041</v>
          </cell>
        </row>
        <row r="73">
          <cell r="G73">
            <v>1</v>
          </cell>
          <cell r="H73" t="str">
            <v>Not verified to be within 1 mile</v>
          </cell>
          <cell r="I73">
            <v>3349560331</v>
          </cell>
        </row>
        <row r="74">
          <cell r="G74">
            <v>2</v>
          </cell>
          <cell r="H74" t="str">
            <v>Within 1 mile</v>
          </cell>
          <cell r="I74">
            <v>3342618130</v>
          </cell>
        </row>
        <row r="75">
          <cell r="G75">
            <v>4</v>
          </cell>
          <cell r="H75" t="str">
            <v>Within 165 feet</v>
          </cell>
          <cell r="I75">
            <v>3353098108</v>
          </cell>
        </row>
        <row r="76">
          <cell r="G76">
            <v>2</v>
          </cell>
          <cell r="H76" t="str">
            <v>Within 40 feet</v>
          </cell>
          <cell r="I76">
            <v>3337406325</v>
          </cell>
        </row>
        <row r="77">
          <cell r="G77">
            <v>2</v>
          </cell>
          <cell r="H77" t="str">
            <v>Within 165 feet</v>
          </cell>
          <cell r="I77">
            <v>3337406328</v>
          </cell>
        </row>
        <row r="78">
          <cell r="G78">
            <v>4</v>
          </cell>
          <cell r="H78" t="str">
            <v>Within 165 feet</v>
          </cell>
          <cell r="I78">
            <v>3349559676</v>
          </cell>
        </row>
        <row r="79">
          <cell r="G79">
            <v>5</v>
          </cell>
          <cell r="H79" t="str">
            <v>Not verified to be within 1 mile</v>
          </cell>
          <cell r="I79">
            <v>3349560178</v>
          </cell>
        </row>
        <row r="80">
          <cell r="G80">
            <v>6</v>
          </cell>
          <cell r="H80" t="str">
            <v>Within 165 feet</v>
          </cell>
          <cell r="I80">
            <v>3337406371</v>
          </cell>
        </row>
        <row r="81">
          <cell r="G81">
            <v>2</v>
          </cell>
          <cell r="H81" t="str">
            <v>Within 1 mile</v>
          </cell>
          <cell r="I81">
            <v>3342617827</v>
          </cell>
        </row>
        <row r="82">
          <cell r="G82">
            <v>2</v>
          </cell>
          <cell r="H82" t="str">
            <v>Within 1 mile</v>
          </cell>
          <cell r="I82">
            <v>3337406374</v>
          </cell>
        </row>
        <row r="83">
          <cell r="G83">
            <v>3</v>
          </cell>
          <cell r="H83" t="str">
            <v>Within 1 mile</v>
          </cell>
          <cell r="I83">
            <v>3337428236</v>
          </cell>
        </row>
        <row r="84">
          <cell r="G84">
            <v>2</v>
          </cell>
          <cell r="H84" t="str">
            <v>Within 165 feet</v>
          </cell>
          <cell r="I84">
            <v>3337406412</v>
          </cell>
        </row>
        <row r="85">
          <cell r="G85">
            <v>1</v>
          </cell>
          <cell r="H85" t="str">
            <v>Not verified to be within 1 mile</v>
          </cell>
          <cell r="I85">
            <v>3349560076</v>
          </cell>
        </row>
        <row r="86">
          <cell r="G86">
            <v>2</v>
          </cell>
          <cell r="H86" t="str">
            <v>Not Verified to be within 1 mile</v>
          </cell>
          <cell r="I86">
            <v>3342618126</v>
          </cell>
        </row>
        <row r="87">
          <cell r="G87">
            <v>1</v>
          </cell>
          <cell r="H87" t="str">
            <v>Not Verified to be within 1 mile</v>
          </cell>
          <cell r="I87">
            <v>3342618089</v>
          </cell>
        </row>
        <row r="88">
          <cell r="G88">
            <v>2</v>
          </cell>
          <cell r="H88" t="str">
            <v>Within 165 feet</v>
          </cell>
          <cell r="I88">
            <v>3352749992</v>
          </cell>
        </row>
        <row r="89">
          <cell r="G89">
            <v>1</v>
          </cell>
          <cell r="H89" t="str">
            <v>Within 165 feet</v>
          </cell>
          <cell r="I89">
            <v>3338290484</v>
          </cell>
        </row>
        <row r="90">
          <cell r="G90">
            <v>1</v>
          </cell>
          <cell r="H90" t="str">
            <v>Not Verified to be within 1 mile</v>
          </cell>
          <cell r="I90">
            <v>3342618281</v>
          </cell>
        </row>
        <row r="91">
          <cell r="G91">
            <v>3</v>
          </cell>
          <cell r="H91" t="str">
            <v>Within 40 feet</v>
          </cell>
          <cell r="I91">
            <v>3337406568</v>
          </cell>
        </row>
        <row r="92">
          <cell r="G92">
            <v>2</v>
          </cell>
          <cell r="H92" t="str">
            <v>Within 1 mile</v>
          </cell>
          <cell r="I92">
            <v>3352749896</v>
          </cell>
        </row>
        <row r="93">
          <cell r="G93">
            <v>4</v>
          </cell>
          <cell r="H93" t="str">
            <v>Within 165 feet</v>
          </cell>
          <cell r="I93">
            <v>3337406590</v>
          </cell>
        </row>
        <row r="94">
          <cell r="G94">
            <v>4</v>
          </cell>
          <cell r="H94" t="str">
            <v>Within 40 feet</v>
          </cell>
          <cell r="I94">
            <v>3337406602</v>
          </cell>
        </row>
        <row r="95">
          <cell r="G95">
            <v>2</v>
          </cell>
          <cell r="H95" t="str">
            <v>Within 1 mile</v>
          </cell>
          <cell r="I95">
            <v>3352749982</v>
          </cell>
        </row>
        <row r="96">
          <cell r="G96">
            <v>1</v>
          </cell>
          <cell r="H96" t="str">
            <v>Not Verified to be within 1 mile</v>
          </cell>
          <cell r="I96">
            <v>3337406632</v>
          </cell>
        </row>
        <row r="97">
          <cell r="G97">
            <v>3</v>
          </cell>
          <cell r="H97" t="str">
            <v>Within 165 feet</v>
          </cell>
          <cell r="I97">
            <v>3337406649</v>
          </cell>
        </row>
        <row r="98">
          <cell r="G98">
            <v>2</v>
          </cell>
          <cell r="H98" t="str">
            <v>Not verified to be within 1 mile</v>
          </cell>
          <cell r="I98">
            <v>3349559693</v>
          </cell>
        </row>
        <row r="99">
          <cell r="G99">
            <v>2</v>
          </cell>
          <cell r="H99" t="str">
            <v>Within 1 mile</v>
          </cell>
          <cell r="I99">
            <v>3353097619</v>
          </cell>
        </row>
        <row r="100">
          <cell r="G100">
            <v>2</v>
          </cell>
          <cell r="H100" t="str">
            <v>Not verified to be within 1 mile</v>
          </cell>
          <cell r="I100">
            <v>3349559868</v>
          </cell>
        </row>
        <row r="101">
          <cell r="G101">
            <v>1</v>
          </cell>
          <cell r="H101" t="str">
            <v>Within 1 mile</v>
          </cell>
          <cell r="I101">
            <v>3342618366</v>
          </cell>
        </row>
        <row r="102">
          <cell r="G102">
            <v>3</v>
          </cell>
          <cell r="H102" t="str">
            <v>Not verified to be within 1 mile</v>
          </cell>
          <cell r="I102">
            <v>3349560078</v>
          </cell>
        </row>
        <row r="103">
          <cell r="G103">
            <v>4</v>
          </cell>
          <cell r="H103" t="str">
            <v>Within 1 mile</v>
          </cell>
          <cell r="I103">
            <v>3337406789</v>
          </cell>
        </row>
        <row r="104">
          <cell r="G104">
            <v>3</v>
          </cell>
          <cell r="H104" t="str">
            <v>Within 1 mile</v>
          </cell>
          <cell r="I104">
            <v>3337406795</v>
          </cell>
        </row>
        <row r="105">
          <cell r="G105">
            <v>2</v>
          </cell>
          <cell r="H105" t="str">
            <v>Within 1 mile</v>
          </cell>
          <cell r="I105">
            <v>3337406808</v>
          </cell>
        </row>
        <row r="106">
          <cell r="G106">
            <v>4</v>
          </cell>
          <cell r="H106" t="str">
            <v>Within 1 mile</v>
          </cell>
          <cell r="I106">
            <v>3337406818</v>
          </cell>
        </row>
        <row r="107">
          <cell r="G107">
            <v>0</v>
          </cell>
          <cell r="H107" t="str">
            <v>Within 165 feet</v>
          </cell>
          <cell r="I107">
            <v>3337406821</v>
          </cell>
        </row>
        <row r="108">
          <cell r="G108">
            <v>0</v>
          </cell>
          <cell r="H108" t="str">
            <v>Within 1 mile</v>
          </cell>
          <cell r="I108">
            <v>3337406822</v>
          </cell>
        </row>
        <row r="109">
          <cell r="G109">
            <v>2</v>
          </cell>
          <cell r="H109" t="str">
            <v>Within 1 mile</v>
          </cell>
          <cell r="I109">
            <v>3352749976</v>
          </cell>
        </row>
        <row r="110">
          <cell r="G110">
            <v>7</v>
          </cell>
          <cell r="H110" t="str">
            <v>Within 40 feet</v>
          </cell>
          <cell r="I110">
            <v>3337406824</v>
          </cell>
        </row>
        <row r="111">
          <cell r="G111">
            <v>5</v>
          </cell>
          <cell r="H111" t="str">
            <v>Within 1 mile</v>
          </cell>
          <cell r="I111">
            <v>3337406842</v>
          </cell>
        </row>
        <row r="112">
          <cell r="G112">
            <v>3</v>
          </cell>
          <cell r="H112" t="str">
            <v>Within 1 mile</v>
          </cell>
          <cell r="I112">
            <v>3341136911</v>
          </cell>
        </row>
        <row r="113">
          <cell r="G113">
            <v>1</v>
          </cell>
          <cell r="H113" t="str">
            <v>Not Verified to be within 1 mile</v>
          </cell>
          <cell r="I113">
            <v>3342618111</v>
          </cell>
        </row>
        <row r="114">
          <cell r="G114">
            <v>3</v>
          </cell>
          <cell r="H114" t="str">
            <v>Not Verified to be within 1 mile</v>
          </cell>
          <cell r="I114">
            <v>3342618095</v>
          </cell>
        </row>
        <row r="115">
          <cell r="G115">
            <v>5</v>
          </cell>
          <cell r="H115" t="str">
            <v>Within 1 mile</v>
          </cell>
          <cell r="I115">
            <v>3337406867</v>
          </cell>
        </row>
        <row r="116">
          <cell r="G116">
            <v>2</v>
          </cell>
          <cell r="H116" t="str">
            <v>Within 1 mile</v>
          </cell>
          <cell r="I116">
            <v>3337406868</v>
          </cell>
        </row>
        <row r="117">
          <cell r="G117">
            <v>2</v>
          </cell>
          <cell r="H117" t="str">
            <v>Not Verified to be within 1 mile</v>
          </cell>
          <cell r="I117">
            <v>3342618197</v>
          </cell>
        </row>
        <row r="118">
          <cell r="G118">
            <v>2</v>
          </cell>
          <cell r="H118" t="str">
            <v>Within 165 feet</v>
          </cell>
          <cell r="I118">
            <v>3337406880</v>
          </cell>
        </row>
        <row r="119">
          <cell r="G119">
            <v>2</v>
          </cell>
          <cell r="H119" t="str">
            <v>Within 165 feet</v>
          </cell>
          <cell r="I119">
            <v>3349560088</v>
          </cell>
        </row>
        <row r="120">
          <cell r="G120">
            <v>2</v>
          </cell>
          <cell r="H120" t="str">
            <v>Within 1 mile</v>
          </cell>
          <cell r="I120">
            <v>3352750254</v>
          </cell>
        </row>
        <row r="121">
          <cell r="G121">
            <v>2</v>
          </cell>
          <cell r="H121" t="str">
            <v>Within 165 feet</v>
          </cell>
          <cell r="I121">
            <v>3337406994</v>
          </cell>
        </row>
        <row r="122">
          <cell r="G122">
            <v>2</v>
          </cell>
          <cell r="H122" t="str">
            <v>Within 165 feet</v>
          </cell>
          <cell r="I122">
            <v>3337406995</v>
          </cell>
        </row>
        <row r="123">
          <cell r="G123">
            <v>2</v>
          </cell>
          <cell r="H123" t="str">
            <v>Within 165 feet</v>
          </cell>
          <cell r="I123">
            <v>3337407000</v>
          </cell>
        </row>
        <row r="124">
          <cell r="G124">
            <v>1</v>
          </cell>
          <cell r="H124" t="str">
            <v>Within 165 feet</v>
          </cell>
          <cell r="I124">
            <v>3337407041</v>
          </cell>
        </row>
        <row r="125">
          <cell r="G125">
            <v>1</v>
          </cell>
          <cell r="H125" t="str">
            <v>Within 165 feet</v>
          </cell>
          <cell r="I125">
            <v>3349560137</v>
          </cell>
        </row>
        <row r="126">
          <cell r="G126">
            <v>1</v>
          </cell>
          <cell r="H126" t="str">
            <v>Within 1 mile</v>
          </cell>
          <cell r="I126">
            <v>3337428131</v>
          </cell>
        </row>
        <row r="127">
          <cell r="G127">
            <v>15</v>
          </cell>
          <cell r="H127" t="str">
            <v>Within 165 feet</v>
          </cell>
          <cell r="I127">
            <v>3337407067</v>
          </cell>
        </row>
        <row r="128">
          <cell r="G128">
            <v>3</v>
          </cell>
          <cell r="H128" t="str">
            <v>Not verified to be within 1 mile</v>
          </cell>
          <cell r="I128">
            <v>3349559961</v>
          </cell>
        </row>
        <row r="129">
          <cell r="G129">
            <v>2</v>
          </cell>
          <cell r="H129" t="str">
            <v>Within 1 mile</v>
          </cell>
          <cell r="I129">
            <v>3352749859</v>
          </cell>
        </row>
        <row r="130">
          <cell r="G130">
            <v>2</v>
          </cell>
          <cell r="H130" t="str">
            <v>Not verified to be within 1 mile</v>
          </cell>
          <cell r="I130">
            <v>3337407118</v>
          </cell>
        </row>
        <row r="131">
          <cell r="G131">
            <v>1</v>
          </cell>
          <cell r="H131" t="str">
            <v>Within 1 mile</v>
          </cell>
          <cell r="I131">
            <v>3337407116</v>
          </cell>
        </row>
        <row r="132">
          <cell r="G132">
            <v>2</v>
          </cell>
          <cell r="H132" t="str">
            <v>Within 1 mile</v>
          </cell>
          <cell r="I132">
            <v>3352750273</v>
          </cell>
        </row>
        <row r="133">
          <cell r="G133">
            <v>1</v>
          </cell>
          <cell r="H133" t="str">
            <v>Not verified to be within 1 mile</v>
          </cell>
          <cell r="I133">
            <v>3349560072</v>
          </cell>
        </row>
        <row r="134">
          <cell r="G134">
            <v>2</v>
          </cell>
          <cell r="H134" t="str">
            <v>Not verified to be within 1 mile</v>
          </cell>
          <cell r="I134">
            <v>3349559794</v>
          </cell>
        </row>
        <row r="135">
          <cell r="G135">
            <v>4</v>
          </cell>
          <cell r="H135" t="str">
            <v>Within 40 feet</v>
          </cell>
          <cell r="I135">
            <v>3337407138</v>
          </cell>
        </row>
        <row r="136">
          <cell r="G136">
            <v>0</v>
          </cell>
          <cell r="H136" t="str">
            <v>Within 1 mile</v>
          </cell>
          <cell r="I136">
            <v>3352750212</v>
          </cell>
        </row>
        <row r="137">
          <cell r="G137">
            <v>1</v>
          </cell>
          <cell r="H137" t="str">
            <v>Not Verified to be within 1 mile</v>
          </cell>
          <cell r="I137">
            <v>3342618103</v>
          </cell>
        </row>
        <row r="138">
          <cell r="G138">
            <v>6</v>
          </cell>
          <cell r="H138" t="str">
            <v>Within 1 mile</v>
          </cell>
          <cell r="I138">
            <v>3337407183</v>
          </cell>
        </row>
        <row r="139">
          <cell r="G139">
            <v>1</v>
          </cell>
          <cell r="H139" t="str">
            <v>Within 1 mile</v>
          </cell>
          <cell r="I139">
            <v>3337428299</v>
          </cell>
        </row>
        <row r="140">
          <cell r="G140">
            <v>1</v>
          </cell>
          <cell r="H140" t="str">
            <v>Within 165 feet</v>
          </cell>
          <cell r="I140">
            <v>3337407204</v>
          </cell>
        </row>
        <row r="141">
          <cell r="G141">
            <v>4</v>
          </cell>
          <cell r="H141" t="str">
            <v>Within 40 feet</v>
          </cell>
          <cell r="I141">
            <v>3337407237</v>
          </cell>
        </row>
        <row r="142">
          <cell r="G142">
            <v>2</v>
          </cell>
          <cell r="H142" t="str">
            <v>Within 1 mile</v>
          </cell>
          <cell r="I142">
            <v>3337407254</v>
          </cell>
        </row>
        <row r="143">
          <cell r="G143">
            <v>1</v>
          </cell>
          <cell r="H143" t="str">
            <v>Not Verified to be within 1 mile</v>
          </cell>
          <cell r="I143">
            <v>3342618135</v>
          </cell>
        </row>
        <row r="144">
          <cell r="G144">
            <v>17</v>
          </cell>
          <cell r="H144" t="str">
            <v>Within 165 feet</v>
          </cell>
          <cell r="I144">
            <v>3337407277</v>
          </cell>
        </row>
        <row r="145">
          <cell r="G145">
            <v>3</v>
          </cell>
          <cell r="H145" t="str">
            <v>Within 1 mile</v>
          </cell>
          <cell r="I145">
            <v>3337428017</v>
          </cell>
        </row>
        <row r="146">
          <cell r="G146">
            <v>6</v>
          </cell>
          <cell r="H146" t="str">
            <v>Within 165 feet</v>
          </cell>
          <cell r="I146">
            <v>3337407283</v>
          </cell>
        </row>
        <row r="147">
          <cell r="G147">
            <v>2</v>
          </cell>
          <cell r="H147" t="str">
            <v>Not verified to be within 1 mile</v>
          </cell>
          <cell r="I147">
            <v>3349560031</v>
          </cell>
        </row>
        <row r="148">
          <cell r="G148">
            <v>1</v>
          </cell>
          <cell r="H148" t="str">
            <v>Within 1 mile</v>
          </cell>
          <cell r="I148">
            <v>3342617843</v>
          </cell>
        </row>
        <row r="149">
          <cell r="G149">
            <v>8</v>
          </cell>
          <cell r="H149" t="str">
            <v>Within 165 feet</v>
          </cell>
          <cell r="I149">
            <v>3337407300</v>
          </cell>
        </row>
        <row r="150">
          <cell r="G150">
            <v>2</v>
          </cell>
          <cell r="H150" t="str">
            <v>Within 165 feet</v>
          </cell>
          <cell r="I150">
            <v>3337407303</v>
          </cell>
        </row>
        <row r="151">
          <cell r="G151">
            <v>1</v>
          </cell>
          <cell r="H151" t="str">
            <v>Within 165 feet</v>
          </cell>
          <cell r="I151">
            <v>3342618041</v>
          </cell>
        </row>
        <row r="152">
          <cell r="G152">
            <v>1</v>
          </cell>
          <cell r="H152" t="str">
            <v>Within 1 mile</v>
          </cell>
          <cell r="I152">
            <v>3353098092</v>
          </cell>
        </row>
        <row r="153">
          <cell r="G153">
            <v>5</v>
          </cell>
          <cell r="H153" t="str">
            <v>Within 40 feet</v>
          </cell>
          <cell r="I153">
            <v>3353097805</v>
          </cell>
        </row>
        <row r="154">
          <cell r="G154">
            <v>8</v>
          </cell>
          <cell r="H154" t="str">
            <v>Within 40 feet</v>
          </cell>
          <cell r="I154">
            <v>3337430122</v>
          </cell>
        </row>
        <row r="155">
          <cell r="G155">
            <v>2</v>
          </cell>
          <cell r="H155" t="str">
            <v>Within 1 mile</v>
          </cell>
          <cell r="I155">
            <v>3342618390</v>
          </cell>
        </row>
        <row r="156">
          <cell r="G156">
            <v>2</v>
          </cell>
          <cell r="H156" t="str">
            <v>Within 165 feet</v>
          </cell>
          <cell r="I156">
            <v>3342618358</v>
          </cell>
        </row>
        <row r="157">
          <cell r="G157">
            <v>2</v>
          </cell>
          <cell r="H157" t="str">
            <v>Within 165 feet</v>
          </cell>
          <cell r="I157">
            <v>3342618316</v>
          </cell>
        </row>
        <row r="158">
          <cell r="G158">
            <v>1</v>
          </cell>
          <cell r="H158" t="str">
            <v>Within 165 feet</v>
          </cell>
          <cell r="I158">
            <v>3337407432</v>
          </cell>
        </row>
        <row r="159">
          <cell r="G159">
            <v>2</v>
          </cell>
          <cell r="H159" t="str">
            <v>Within 165 feet</v>
          </cell>
          <cell r="I159">
            <v>3342617461</v>
          </cell>
        </row>
        <row r="160">
          <cell r="G160">
            <v>1</v>
          </cell>
          <cell r="H160" t="str">
            <v>Not Verified to be within 1 mile</v>
          </cell>
          <cell r="I160">
            <v>3342618150</v>
          </cell>
        </row>
        <row r="161">
          <cell r="G161">
            <v>3</v>
          </cell>
          <cell r="H161" t="str">
            <v>Not Verified to be within 1 mile</v>
          </cell>
          <cell r="I161">
            <v>3342617892</v>
          </cell>
        </row>
        <row r="162">
          <cell r="G162">
            <v>2</v>
          </cell>
          <cell r="H162" t="str">
            <v>Within 165 feet</v>
          </cell>
          <cell r="I162">
            <v>3337407446</v>
          </cell>
        </row>
        <row r="163">
          <cell r="G163">
            <v>1</v>
          </cell>
          <cell r="H163" t="str">
            <v>Within 1 mile</v>
          </cell>
          <cell r="I163">
            <v>3337407462</v>
          </cell>
        </row>
        <row r="164">
          <cell r="G164">
            <v>10</v>
          </cell>
          <cell r="H164" t="str">
            <v>Within 165 feet</v>
          </cell>
          <cell r="I164">
            <v>3337407478</v>
          </cell>
        </row>
        <row r="165">
          <cell r="G165">
            <v>15</v>
          </cell>
          <cell r="H165" t="str">
            <v>Within 40 feet</v>
          </cell>
          <cell r="I165">
            <v>3337407492</v>
          </cell>
        </row>
        <row r="166">
          <cell r="G166">
            <v>2</v>
          </cell>
          <cell r="H166" t="str">
            <v>Within 1 mile</v>
          </cell>
          <cell r="I166">
            <v>3337407495</v>
          </cell>
        </row>
        <row r="167">
          <cell r="G167">
            <v>4</v>
          </cell>
          <cell r="H167" t="str">
            <v>Within 40 feet</v>
          </cell>
          <cell r="I167">
            <v>3349559549</v>
          </cell>
        </row>
        <row r="168">
          <cell r="G168">
            <v>5</v>
          </cell>
          <cell r="H168" t="str">
            <v>Within 165 feet</v>
          </cell>
          <cell r="I168">
            <v>3337407512</v>
          </cell>
        </row>
        <row r="169">
          <cell r="G169">
            <v>2</v>
          </cell>
          <cell r="H169" t="str">
            <v>Not Verified to be within 1 mile</v>
          </cell>
          <cell r="I169">
            <v>3342618415</v>
          </cell>
        </row>
        <row r="170">
          <cell r="G170">
            <v>3</v>
          </cell>
          <cell r="H170" t="str">
            <v>Within 40 feet</v>
          </cell>
          <cell r="I170">
            <v>3337407551</v>
          </cell>
        </row>
        <row r="171">
          <cell r="G171">
            <v>2</v>
          </cell>
          <cell r="H171" t="str">
            <v>Within 40 feet</v>
          </cell>
          <cell r="I171">
            <v>3353097803</v>
          </cell>
        </row>
        <row r="172">
          <cell r="G172">
            <v>1</v>
          </cell>
          <cell r="H172" t="str">
            <v>Within 165 feet</v>
          </cell>
          <cell r="I172">
            <v>3342618045</v>
          </cell>
        </row>
        <row r="173">
          <cell r="G173">
            <v>3</v>
          </cell>
          <cell r="H173" t="str">
            <v>Within 1 mile</v>
          </cell>
          <cell r="I173">
            <v>3342618189</v>
          </cell>
        </row>
        <row r="174">
          <cell r="G174">
            <v>3</v>
          </cell>
          <cell r="H174" t="str">
            <v>Within 165 feet</v>
          </cell>
          <cell r="I174">
            <v>3349559930</v>
          </cell>
        </row>
        <row r="175">
          <cell r="G175">
            <v>6</v>
          </cell>
          <cell r="H175" t="str">
            <v>Within 1 mile</v>
          </cell>
          <cell r="I175">
            <v>3337407591</v>
          </cell>
        </row>
        <row r="176">
          <cell r="G176">
            <v>2</v>
          </cell>
          <cell r="H176" t="str">
            <v>Within 165 feet</v>
          </cell>
          <cell r="I176">
            <v>3337407592</v>
          </cell>
        </row>
        <row r="177">
          <cell r="G177">
            <v>2</v>
          </cell>
          <cell r="H177" t="str">
            <v>Not Verified to be within 1 mile</v>
          </cell>
          <cell r="I177">
            <v>3342618257</v>
          </cell>
        </row>
        <row r="178">
          <cell r="G178">
            <v>1</v>
          </cell>
          <cell r="H178" t="str">
            <v>Within 1 mile</v>
          </cell>
          <cell r="I178">
            <v>3353097518</v>
          </cell>
        </row>
        <row r="179">
          <cell r="G179">
            <v>2</v>
          </cell>
          <cell r="H179" t="str">
            <v>Within 165 feet</v>
          </cell>
          <cell r="I179">
            <v>3352750017</v>
          </cell>
        </row>
        <row r="180">
          <cell r="G180">
            <v>1</v>
          </cell>
          <cell r="H180" t="str">
            <v>Within 1 mile</v>
          </cell>
          <cell r="I180">
            <v>3337407624</v>
          </cell>
        </row>
        <row r="181">
          <cell r="G181">
            <v>2</v>
          </cell>
          <cell r="H181" t="str">
            <v>Within 165 feet</v>
          </cell>
          <cell r="I181">
            <v>3349559689</v>
          </cell>
        </row>
        <row r="182">
          <cell r="G182">
            <v>1</v>
          </cell>
          <cell r="H182" t="str">
            <v>Not Verified to be within 1 mile</v>
          </cell>
          <cell r="I182">
            <v>3337407636</v>
          </cell>
        </row>
        <row r="183">
          <cell r="G183">
            <v>2</v>
          </cell>
          <cell r="H183" t="str">
            <v>Within 40 feet</v>
          </cell>
          <cell r="I183">
            <v>3352750117</v>
          </cell>
        </row>
        <row r="184">
          <cell r="G184">
            <v>1</v>
          </cell>
          <cell r="H184" t="str">
            <v>Not verified to be within 1 mile</v>
          </cell>
          <cell r="I184">
            <v>3349559951</v>
          </cell>
        </row>
        <row r="185">
          <cell r="G185">
            <v>2</v>
          </cell>
          <cell r="H185" t="str">
            <v>Within 165 feet</v>
          </cell>
          <cell r="I185">
            <v>3337407673</v>
          </cell>
        </row>
        <row r="186">
          <cell r="G186">
            <v>2</v>
          </cell>
          <cell r="H186" t="str">
            <v>Within 165 feet</v>
          </cell>
          <cell r="I186">
            <v>3342618421</v>
          </cell>
        </row>
        <row r="187">
          <cell r="G187">
            <v>3</v>
          </cell>
          <cell r="H187" t="str">
            <v>Within 1 mile</v>
          </cell>
          <cell r="I187">
            <v>3337407696</v>
          </cell>
        </row>
        <row r="188">
          <cell r="G188">
            <v>1</v>
          </cell>
          <cell r="H188" t="str">
            <v>Within 1 mile</v>
          </cell>
          <cell r="I188">
            <v>3337407698</v>
          </cell>
        </row>
        <row r="189">
          <cell r="G189">
            <v>2</v>
          </cell>
          <cell r="H189" t="str">
            <v>Within 165 feet</v>
          </cell>
          <cell r="I189">
            <v>3349559674</v>
          </cell>
        </row>
        <row r="190">
          <cell r="G190">
            <v>1</v>
          </cell>
          <cell r="H190" t="str">
            <v>Within 40 feet</v>
          </cell>
          <cell r="I190">
            <v>3349559551</v>
          </cell>
        </row>
        <row r="191">
          <cell r="G191">
            <v>2</v>
          </cell>
          <cell r="H191" t="str">
            <v>Not verified to be within 1 mile</v>
          </cell>
          <cell r="I191">
            <v>3337407717</v>
          </cell>
        </row>
        <row r="192">
          <cell r="G192">
            <v>2</v>
          </cell>
          <cell r="H192" t="str">
            <v>Within 1 mile</v>
          </cell>
          <cell r="I192">
            <v>3352749858</v>
          </cell>
        </row>
        <row r="193">
          <cell r="G193">
            <v>1</v>
          </cell>
          <cell r="H193" t="str">
            <v>Within 1 mile</v>
          </cell>
          <cell r="I193">
            <v>3337428694</v>
          </cell>
        </row>
        <row r="194">
          <cell r="G194">
            <v>34</v>
          </cell>
          <cell r="H194" t="str">
            <v>Within 40 feet</v>
          </cell>
          <cell r="I194">
            <v>3337407745</v>
          </cell>
        </row>
        <row r="195">
          <cell r="G195">
            <v>8</v>
          </cell>
          <cell r="H195" t="str">
            <v>Within 40 feet</v>
          </cell>
          <cell r="I195">
            <v>3352750349</v>
          </cell>
        </row>
        <row r="196">
          <cell r="G196">
            <v>2</v>
          </cell>
          <cell r="H196" t="str">
            <v>Within 165 feet</v>
          </cell>
          <cell r="I196">
            <v>3337428160</v>
          </cell>
        </row>
        <row r="197">
          <cell r="G197">
            <v>1</v>
          </cell>
          <cell r="H197" t="str">
            <v>Not Verified to be within 1 mile</v>
          </cell>
          <cell r="I197">
            <v>3337407749</v>
          </cell>
        </row>
        <row r="198">
          <cell r="G198">
            <v>2</v>
          </cell>
          <cell r="H198" t="str">
            <v>Not Verified to be within 1 mile</v>
          </cell>
          <cell r="I198">
            <v>3337407750</v>
          </cell>
        </row>
        <row r="199">
          <cell r="G199">
            <v>1</v>
          </cell>
          <cell r="H199" t="str">
            <v>Not Verified to be within 1 mile</v>
          </cell>
          <cell r="I199">
            <v>3342618313</v>
          </cell>
        </row>
        <row r="200">
          <cell r="G200">
            <v>1</v>
          </cell>
          <cell r="H200" t="str">
            <v>Within 1 mile</v>
          </cell>
          <cell r="I200">
            <v>3337428335</v>
          </cell>
        </row>
        <row r="201">
          <cell r="G201">
            <v>1</v>
          </cell>
          <cell r="H201" t="str">
            <v>Within 1 mile</v>
          </cell>
          <cell r="I201">
            <v>3342618000</v>
          </cell>
        </row>
        <row r="202">
          <cell r="G202">
            <v>4</v>
          </cell>
          <cell r="H202" t="str">
            <v>Within 165 feet</v>
          </cell>
          <cell r="I202">
            <v>3337407783</v>
          </cell>
        </row>
        <row r="203">
          <cell r="G203">
            <v>3</v>
          </cell>
          <cell r="H203" t="str">
            <v>Within 165 feet</v>
          </cell>
          <cell r="I203">
            <v>3337407785</v>
          </cell>
        </row>
        <row r="204">
          <cell r="G204">
            <v>4</v>
          </cell>
          <cell r="H204" t="str">
            <v>Not Verified to be within 1 mile</v>
          </cell>
          <cell r="I204">
            <v>3342618139</v>
          </cell>
        </row>
        <row r="205">
          <cell r="G205">
            <v>2</v>
          </cell>
          <cell r="H205" t="str">
            <v>Within 1 mile</v>
          </cell>
          <cell r="I205">
            <v>3342618180</v>
          </cell>
        </row>
        <row r="206">
          <cell r="G206">
            <v>4</v>
          </cell>
          <cell r="H206" t="str">
            <v>Not verified to be within 1 mile</v>
          </cell>
          <cell r="I206">
            <v>3349559718</v>
          </cell>
        </row>
        <row r="207">
          <cell r="G207">
            <v>2</v>
          </cell>
          <cell r="H207" t="str">
            <v>Within 1 mile</v>
          </cell>
          <cell r="I207">
            <v>3352750215</v>
          </cell>
        </row>
        <row r="208">
          <cell r="G208">
            <v>1</v>
          </cell>
          <cell r="H208" t="str">
            <v>Within 165 feet</v>
          </cell>
          <cell r="I208">
            <v>3342618263</v>
          </cell>
        </row>
        <row r="209">
          <cell r="G209">
            <v>23</v>
          </cell>
          <cell r="H209" t="str">
            <v>Within 40 feet</v>
          </cell>
          <cell r="I209">
            <v>3337407825</v>
          </cell>
        </row>
        <row r="210">
          <cell r="G210">
            <v>1</v>
          </cell>
          <cell r="H210" t="str">
            <v>Not verified to be within 1 mile</v>
          </cell>
          <cell r="I210">
            <v>3349559962</v>
          </cell>
        </row>
        <row r="211">
          <cell r="G211">
            <v>1</v>
          </cell>
          <cell r="H211" t="str">
            <v>Within 1 mile</v>
          </cell>
          <cell r="I211">
            <v>3337407830</v>
          </cell>
        </row>
        <row r="212">
          <cell r="G212">
            <v>5</v>
          </cell>
          <cell r="H212" t="str">
            <v>Within 40 feet</v>
          </cell>
          <cell r="I212">
            <v>3337407839</v>
          </cell>
        </row>
        <row r="213">
          <cell r="G213">
            <v>1</v>
          </cell>
          <cell r="H213" t="str">
            <v>Not verified to be within 1 mile</v>
          </cell>
          <cell r="I213">
            <v>3349560338</v>
          </cell>
        </row>
        <row r="214">
          <cell r="G214">
            <v>2</v>
          </cell>
          <cell r="H214" t="str">
            <v>Within 165 feet</v>
          </cell>
          <cell r="I214">
            <v>3337407856</v>
          </cell>
        </row>
        <row r="215">
          <cell r="G215">
            <v>3</v>
          </cell>
          <cell r="H215" t="str">
            <v>Within 1 mile</v>
          </cell>
          <cell r="I215">
            <v>3337407871</v>
          </cell>
        </row>
        <row r="216">
          <cell r="G216">
            <v>4</v>
          </cell>
          <cell r="H216" t="str">
            <v>Within 1 mile</v>
          </cell>
          <cell r="I216">
            <v>3337427710</v>
          </cell>
        </row>
        <row r="217">
          <cell r="G217">
            <v>3</v>
          </cell>
          <cell r="H217" t="str">
            <v>Within 165 feet</v>
          </cell>
          <cell r="I217">
            <v>3337407876</v>
          </cell>
        </row>
        <row r="218">
          <cell r="G218">
            <v>2</v>
          </cell>
          <cell r="H218" t="str">
            <v>Within 40 feet</v>
          </cell>
          <cell r="I218">
            <v>3337407878</v>
          </cell>
        </row>
        <row r="219">
          <cell r="G219">
            <v>2</v>
          </cell>
          <cell r="H219" t="str">
            <v>Within 165 feet</v>
          </cell>
          <cell r="I219">
            <v>3349560168</v>
          </cell>
        </row>
        <row r="220">
          <cell r="G220">
            <v>4</v>
          </cell>
          <cell r="H220" t="str">
            <v>Within 165 feet</v>
          </cell>
          <cell r="I220">
            <v>3352750222</v>
          </cell>
        </row>
        <row r="221">
          <cell r="G221">
            <v>3</v>
          </cell>
          <cell r="H221" t="str">
            <v>Within 40 feet</v>
          </cell>
          <cell r="I221">
            <v>3337407899</v>
          </cell>
        </row>
        <row r="222">
          <cell r="G222">
            <v>2</v>
          </cell>
          <cell r="H222" t="str">
            <v>Within 165 feet</v>
          </cell>
          <cell r="I222">
            <v>3338290448</v>
          </cell>
        </row>
        <row r="223">
          <cell r="G223">
            <v>0</v>
          </cell>
          <cell r="H223" t="str">
            <v>Within 40 feet</v>
          </cell>
          <cell r="I223">
            <v>3337407919</v>
          </cell>
        </row>
        <row r="224">
          <cell r="G224">
            <v>2</v>
          </cell>
          <cell r="H224" t="str">
            <v>Within 165 feet</v>
          </cell>
          <cell r="I224">
            <v>3342617952</v>
          </cell>
        </row>
        <row r="225">
          <cell r="G225">
            <v>3</v>
          </cell>
          <cell r="H225" t="str">
            <v>Within 1 mile</v>
          </cell>
          <cell r="I225">
            <v>3337407968</v>
          </cell>
        </row>
        <row r="226">
          <cell r="G226">
            <v>2</v>
          </cell>
          <cell r="H226" t="str">
            <v>Within 165 feet</v>
          </cell>
          <cell r="I226">
            <v>3337407977</v>
          </cell>
        </row>
        <row r="227">
          <cell r="G227">
            <v>1</v>
          </cell>
          <cell r="H227" t="str">
            <v>Not verified to be within 1 mile</v>
          </cell>
          <cell r="I227">
            <v>3349560205</v>
          </cell>
        </row>
        <row r="228">
          <cell r="G228">
            <v>3</v>
          </cell>
          <cell r="H228" t="str">
            <v>Within 165 feet</v>
          </cell>
          <cell r="I228">
            <v>3337407984</v>
          </cell>
        </row>
        <row r="229">
          <cell r="G229">
            <v>11</v>
          </cell>
          <cell r="H229" t="str">
            <v>Within 40 feet</v>
          </cell>
          <cell r="I229">
            <v>3337408001</v>
          </cell>
        </row>
        <row r="230">
          <cell r="G230">
            <v>1</v>
          </cell>
          <cell r="H230" t="str">
            <v>Within 1 mile</v>
          </cell>
          <cell r="I230">
            <v>3337408003</v>
          </cell>
        </row>
        <row r="231">
          <cell r="G231">
            <v>2</v>
          </cell>
          <cell r="H231" t="str">
            <v>Within 40 feet</v>
          </cell>
          <cell r="I231">
            <v>3353097874</v>
          </cell>
        </row>
        <row r="232">
          <cell r="G232">
            <v>6</v>
          </cell>
          <cell r="H232" t="str">
            <v>Within 165 feet</v>
          </cell>
          <cell r="I232">
            <v>3349559970</v>
          </cell>
        </row>
        <row r="233">
          <cell r="G233">
            <v>1</v>
          </cell>
          <cell r="H233" t="str">
            <v>Not verified to be within 1 mile</v>
          </cell>
          <cell r="I233">
            <v>3349559998</v>
          </cell>
        </row>
        <row r="234">
          <cell r="G234">
            <v>2</v>
          </cell>
          <cell r="H234" t="str">
            <v>Within 1 mile</v>
          </cell>
          <cell r="I234">
            <v>3337408026</v>
          </cell>
        </row>
        <row r="235">
          <cell r="G235">
            <v>4</v>
          </cell>
          <cell r="H235" t="str">
            <v>Within 40 feet</v>
          </cell>
          <cell r="I235">
            <v>3337408044</v>
          </cell>
        </row>
        <row r="236">
          <cell r="G236">
            <v>2</v>
          </cell>
          <cell r="H236" t="str">
            <v>Within 165 feet</v>
          </cell>
          <cell r="I236">
            <v>3338155032</v>
          </cell>
        </row>
        <row r="237">
          <cell r="G237">
            <v>2</v>
          </cell>
          <cell r="H237" t="str">
            <v>Within 1 mile</v>
          </cell>
          <cell r="I237">
            <v>3342617832</v>
          </cell>
        </row>
        <row r="238">
          <cell r="G238">
            <v>2</v>
          </cell>
          <cell r="H238" t="str">
            <v>Within 1 mile</v>
          </cell>
          <cell r="I238">
            <v>3352749888</v>
          </cell>
        </row>
        <row r="239">
          <cell r="G239">
            <v>1</v>
          </cell>
          <cell r="H239" t="str">
            <v>Within 1 mile</v>
          </cell>
          <cell r="I239">
            <v>3337428031</v>
          </cell>
        </row>
        <row r="240">
          <cell r="G240">
            <v>12</v>
          </cell>
          <cell r="H240" t="str">
            <v>Within 40 feet</v>
          </cell>
          <cell r="I240">
            <v>3337408135</v>
          </cell>
        </row>
        <row r="241">
          <cell r="G241">
            <v>3</v>
          </cell>
          <cell r="H241" t="str">
            <v>Within 1 mile</v>
          </cell>
          <cell r="I241">
            <v>3337427407</v>
          </cell>
        </row>
        <row r="242">
          <cell r="G242">
            <v>1</v>
          </cell>
          <cell r="H242" t="str">
            <v>Within 165 feet</v>
          </cell>
          <cell r="I242">
            <v>3337408146</v>
          </cell>
        </row>
        <row r="243">
          <cell r="G243">
            <v>1</v>
          </cell>
          <cell r="H243" t="str">
            <v>Within 40 feet</v>
          </cell>
          <cell r="I243">
            <v>3349559641</v>
          </cell>
        </row>
        <row r="244">
          <cell r="G244">
            <v>1</v>
          </cell>
          <cell r="H244" t="str">
            <v>Within 40 feet</v>
          </cell>
          <cell r="I244">
            <v>3337408167</v>
          </cell>
        </row>
        <row r="245">
          <cell r="G245">
            <v>1</v>
          </cell>
          <cell r="H245" t="str">
            <v>Not verified to be within 1 mile</v>
          </cell>
          <cell r="I245">
            <v>3349559856</v>
          </cell>
        </row>
        <row r="246">
          <cell r="G246">
            <v>2</v>
          </cell>
          <cell r="H246" t="str">
            <v>Within 1 mile</v>
          </cell>
          <cell r="I246">
            <v>3342617895</v>
          </cell>
        </row>
        <row r="247">
          <cell r="G247">
            <v>3</v>
          </cell>
          <cell r="H247" t="str">
            <v>Within 1 mile</v>
          </cell>
          <cell r="I247">
            <v>3337428310</v>
          </cell>
        </row>
        <row r="248">
          <cell r="G248">
            <v>1</v>
          </cell>
          <cell r="H248" t="str">
            <v>Not Verified to be within 1 mile</v>
          </cell>
          <cell r="I248">
            <v>3342618279</v>
          </cell>
        </row>
        <row r="249">
          <cell r="G249">
            <v>3</v>
          </cell>
          <cell r="H249" t="str">
            <v>Not Verified to be within 1 mile</v>
          </cell>
          <cell r="I249">
            <v>3342618204</v>
          </cell>
        </row>
        <row r="250">
          <cell r="G250">
            <v>4</v>
          </cell>
          <cell r="H250" t="str">
            <v>Within 165 feet</v>
          </cell>
          <cell r="I250">
            <v>3337408230</v>
          </cell>
        </row>
        <row r="251">
          <cell r="G251">
            <v>2</v>
          </cell>
          <cell r="H251" t="str">
            <v>Within 1 mile</v>
          </cell>
          <cell r="I251">
            <v>3337428233</v>
          </cell>
        </row>
        <row r="252">
          <cell r="G252">
            <v>1</v>
          </cell>
          <cell r="H252" t="str">
            <v>Within 1 mile</v>
          </cell>
          <cell r="I252">
            <v>3337408235</v>
          </cell>
        </row>
        <row r="253">
          <cell r="G253">
            <v>2</v>
          </cell>
          <cell r="H253" t="str">
            <v>Within 1 mile</v>
          </cell>
          <cell r="I253">
            <v>3342617817</v>
          </cell>
        </row>
        <row r="254">
          <cell r="G254">
            <v>2</v>
          </cell>
          <cell r="H254" t="str">
            <v>Not Verified to be within 1 mile</v>
          </cell>
          <cell r="I254">
            <v>3342618337</v>
          </cell>
        </row>
        <row r="255">
          <cell r="G255">
            <v>1</v>
          </cell>
          <cell r="H255" t="str">
            <v>Within 1 mile</v>
          </cell>
          <cell r="I255">
            <v>3353097795</v>
          </cell>
        </row>
        <row r="256">
          <cell r="G256">
            <v>1</v>
          </cell>
          <cell r="H256" t="str">
            <v>Within 1 mile</v>
          </cell>
          <cell r="I256">
            <v>3337408270</v>
          </cell>
        </row>
        <row r="257">
          <cell r="G257">
            <v>1</v>
          </cell>
          <cell r="H257" t="str">
            <v>Within 1 mile</v>
          </cell>
          <cell r="I257">
            <v>3337408281</v>
          </cell>
        </row>
        <row r="258">
          <cell r="G258">
            <v>1</v>
          </cell>
          <cell r="H258" t="str">
            <v>Not verified to be within 1 mile</v>
          </cell>
          <cell r="I258">
            <v>3349560015</v>
          </cell>
        </row>
        <row r="259">
          <cell r="G259">
            <v>8</v>
          </cell>
          <cell r="H259" t="str">
            <v>Not Verified to be within 1 mile</v>
          </cell>
          <cell r="I259">
            <v>3337408287</v>
          </cell>
        </row>
        <row r="260">
          <cell r="G260">
            <v>2</v>
          </cell>
          <cell r="H260" t="str">
            <v>Not Verified to be within 1 mile</v>
          </cell>
          <cell r="I260">
            <v>3337408295</v>
          </cell>
        </row>
        <row r="261">
          <cell r="G261">
            <v>4</v>
          </cell>
          <cell r="H261" t="str">
            <v>Within 1 mile</v>
          </cell>
          <cell r="I261">
            <v>3337408315</v>
          </cell>
        </row>
        <row r="262">
          <cell r="G262">
            <v>2</v>
          </cell>
          <cell r="H262" t="str">
            <v>Within 1 mile</v>
          </cell>
          <cell r="I262">
            <v>3337408321</v>
          </cell>
        </row>
        <row r="263">
          <cell r="G263">
            <v>2</v>
          </cell>
          <cell r="H263" t="str">
            <v>Within 165 feet</v>
          </cell>
          <cell r="I263">
            <v>3349559761</v>
          </cell>
        </row>
        <row r="264">
          <cell r="G264">
            <v>1</v>
          </cell>
          <cell r="H264" t="str">
            <v>Not verified to be within 1 mile</v>
          </cell>
          <cell r="I264">
            <v>3349559960</v>
          </cell>
        </row>
        <row r="265">
          <cell r="G265">
            <v>2</v>
          </cell>
          <cell r="H265" t="str">
            <v>Not Verified to be within 1 mile</v>
          </cell>
          <cell r="I265">
            <v>3342618283</v>
          </cell>
        </row>
        <row r="266">
          <cell r="G266">
            <v>5</v>
          </cell>
          <cell r="H266" t="str">
            <v>Within 40 feet</v>
          </cell>
          <cell r="I266">
            <v>3349559511</v>
          </cell>
        </row>
        <row r="267">
          <cell r="G267">
            <v>1</v>
          </cell>
          <cell r="H267" t="str">
            <v>Within 1 mile</v>
          </cell>
          <cell r="I267">
            <v>3352749990</v>
          </cell>
        </row>
        <row r="268">
          <cell r="G268">
            <v>3</v>
          </cell>
          <cell r="H268" t="str">
            <v>Not verified to be within 1 mile</v>
          </cell>
          <cell r="I268">
            <v>3337408409</v>
          </cell>
        </row>
        <row r="269">
          <cell r="G269">
            <v>3</v>
          </cell>
          <cell r="H269" t="str">
            <v>Within 1 mile</v>
          </cell>
          <cell r="I269">
            <v>3337408420</v>
          </cell>
        </row>
        <row r="270">
          <cell r="G270">
            <v>4</v>
          </cell>
          <cell r="H270" t="str">
            <v>Within 40 feet</v>
          </cell>
          <cell r="I270">
            <v>3337408422</v>
          </cell>
        </row>
        <row r="271">
          <cell r="G271">
            <v>3</v>
          </cell>
          <cell r="H271" t="str">
            <v>Within 1 mile</v>
          </cell>
          <cell r="I271">
            <v>3337408462</v>
          </cell>
        </row>
        <row r="272">
          <cell r="G272">
            <v>2</v>
          </cell>
          <cell r="H272" t="str">
            <v>Within 1 mile</v>
          </cell>
          <cell r="I272">
            <v>3342618365</v>
          </cell>
        </row>
        <row r="273">
          <cell r="G273">
            <v>11</v>
          </cell>
          <cell r="H273" t="str">
            <v>Within 165 feet</v>
          </cell>
          <cell r="I273">
            <v>3337408470</v>
          </cell>
        </row>
        <row r="274">
          <cell r="G274">
            <v>2</v>
          </cell>
          <cell r="H274" t="str">
            <v>Not Verified to be within 1 mile</v>
          </cell>
          <cell r="I274">
            <v>3342618146</v>
          </cell>
        </row>
        <row r="275">
          <cell r="G275">
            <v>2</v>
          </cell>
          <cell r="H275" t="str">
            <v>Within 1 mile</v>
          </cell>
          <cell r="I275">
            <v>3342618380</v>
          </cell>
        </row>
        <row r="276">
          <cell r="G276">
            <v>4</v>
          </cell>
          <cell r="H276" t="str">
            <v>Within 165 feet</v>
          </cell>
          <cell r="I276">
            <v>3349559763</v>
          </cell>
        </row>
        <row r="277">
          <cell r="G277">
            <v>10</v>
          </cell>
          <cell r="H277" t="str">
            <v>Within 165 feet</v>
          </cell>
          <cell r="I277">
            <v>3337408558</v>
          </cell>
        </row>
        <row r="278">
          <cell r="G278">
            <v>1</v>
          </cell>
          <cell r="H278" t="str">
            <v>Within 1 mile</v>
          </cell>
          <cell r="I278">
            <v>3337428281</v>
          </cell>
        </row>
        <row r="279">
          <cell r="G279">
            <v>2</v>
          </cell>
          <cell r="H279" t="str">
            <v>Within 1 mile</v>
          </cell>
          <cell r="I279">
            <v>3337408594</v>
          </cell>
        </row>
        <row r="280">
          <cell r="G280">
            <v>4</v>
          </cell>
          <cell r="H280" t="str">
            <v>Within 40 feet</v>
          </cell>
          <cell r="I280">
            <v>3337408593</v>
          </cell>
        </row>
        <row r="281">
          <cell r="G281">
            <v>4</v>
          </cell>
          <cell r="H281" t="str">
            <v>Within 40 feet</v>
          </cell>
          <cell r="I281">
            <v>3337408606</v>
          </cell>
        </row>
        <row r="282">
          <cell r="G282">
            <v>2</v>
          </cell>
          <cell r="H282" t="str">
            <v>Not verified to be within 1 mile</v>
          </cell>
          <cell r="I282">
            <v>3349560085</v>
          </cell>
        </row>
        <row r="283">
          <cell r="G283">
            <v>1</v>
          </cell>
          <cell r="H283" t="str">
            <v>Within 1 mile</v>
          </cell>
          <cell r="I283">
            <v>3337428291</v>
          </cell>
        </row>
        <row r="284">
          <cell r="G284">
            <v>1</v>
          </cell>
          <cell r="H284" t="str">
            <v>Not Verified to be within 1 mile</v>
          </cell>
          <cell r="I284">
            <v>3342618164</v>
          </cell>
        </row>
        <row r="285">
          <cell r="G285">
            <v>3</v>
          </cell>
          <cell r="H285" t="str">
            <v>Within 165 feet</v>
          </cell>
          <cell r="I285">
            <v>3342618217</v>
          </cell>
        </row>
        <row r="286">
          <cell r="G286">
            <v>1</v>
          </cell>
          <cell r="H286" t="str">
            <v>Not verified to be within 1 mile</v>
          </cell>
          <cell r="I286">
            <v>3349559717</v>
          </cell>
        </row>
        <row r="287">
          <cell r="G287">
            <v>2</v>
          </cell>
          <cell r="H287" t="str">
            <v>Within 40 feet</v>
          </cell>
          <cell r="I287">
            <v>3353097902</v>
          </cell>
        </row>
        <row r="288">
          <cell r="G288">
            <v>2</v>
          </cell>
          <cell r="H288" t="str">
            <v>Within 40 feet</v>
          </cell>
          <cell r="I288">
            <v>3349559561</v>
          </cell>
        </row>
        <row r="289">
          <cell r="G289">
            <v>2</v>
          </cell>
          <cell r="H289" t="str">
            <v>Within 165 feet</v>
          </cell>
          <cell r="I289">
            <v>3349559712</v>
          </cell>
        </row>
        <row r="290">
          <cell r="G290">
            <v>7</v>
          </cell>
          <cell r="H290" t="str">
            <v>Within 165 feet</v>
          </cell>
          <cell r="I290">
            <v>3337408698</v>
          </cell>
        </row>
        <row r="291">
          <cell r="G291">
            <v>1</v>
          </cell>
          <cell r="H291" t="str">
            <v>Not verified to be within 1 mile</v>
          </cell>
          <cell r="I291">
            <v>3349559934</v>
          </cell>
        </row>
        <row r="292">
          <cell r="G292">
            <v>1</v>
          </cell>
          <cell r="H292" t="str">
            <v>Within 1 mile</v>
          </cell>
          <cell r="I292">
            <v>3337408707</v>
          </cell>
        </row>
        <row r="293">
          <cell r="G293">
            <v>1</v>
          </cell>
          <cell r="H293" t="str">
            <v>Not verified to be within 1 mile</v>
          </cell>
          <cell r="I293">
            <v>3349560238</v>
          </cell>
        </row>
        <row r="294">
          <cell r="G294">
            <v>4</v>
          </cell>
          <cell r="H294" t="str">
            <v>Within 165 feet</v>
          </cell>
          <cell r="I294">
            <v>3342618104</v>
          </cell>
        </row>
        <row r="295">
          <cell r="G295">
            <v>4</v>
          </cell>
          <cell r="H295" t="str">
            <v>Within 1 mile</v>
          </cell>
          <cell r="I295">
            <v>3337408757</v>
          </cell>
        </row>
        <row r="296">
          <cell r="G296">
            <v>3</v>
          </cell>
          <cell r="H296" t="str">
            <v>Within 1 mile</v>
          </cell>
          <cell r="I296">
            <v>3337428082</v>
          </cell>
        </row>
        <row r="297">
          <cell r="G297">
            <v>1</v>
          </cell>
          <cell r="H297" t="str">
            <v>Within 1 mile</v>
          </cell>
          <cell r="I297">
            <v>3337408809</v>
          </cell>
        </row>
        <row r="298">
          <cell r="G298">
            <v>1</v>
          </cell>
          <cell r="H298" t="str">
            <v>Not Verified to be within 1 mile</v>
          </cell>
          <cell r="I298">
            <v>3342618220</v>
          </cell>
        </row>
        <row r="299">
          <cell r="G299">
            <v>2</v>
          </cell>
          <cell r="H299" t="str">
            <v>Not Verified to be within 1 mile</v>
          </cell>
          <cell r="I299">
            <v>3337408817</v>
          </cell>
        </row>
        <row r="300">
          <cell r="G300">
            <v>6</v>
          </cell>
          <cell r="H300" t="str">
            <v>Within 40 feet</v>
          </cell>
          <cell r="I300">
            <v>3337408830</v>
          </cell>
        </row>
        <row r="301">
          <cell r="G301">
            <v>1</v>
          </cell>
          <cell r="H301" t="str">
            <v>Within 1 mile</v>
          </cell>
          <cell r="I301">
            <v>3342618377</v>
          </cell>
        </row>
        <row r="302">
          <cell r="G302">
            <v>2</v>
          </cell>
          <cell r="H302" t="str">
            <v>Within 1 mile</v>
          </cell>
          <cell r="I302">
            <v>3353098144</v>
          </cell>
        </row>
        <row r="303">
          <cell r="G303">
            <v>1</v>
          </cell>
          <cell r="H303" t="str">
            <v>Within 1 mile</v>
          </cell>
          <cell r="I303">
            <v>3337408846</v>
          </cell>
        </row>
        <row r="304">
          <cell r="G304">
            <v>2</v>
          </cell>
          <cell r="H304" t="str">
            <v>Within 165 feet</v>
          </cell>
          <cell r="I304">
            <v>3337408852</v>
          </cell>
        </row>
        <row r="305">
          <cell r="G305">
            <v>1</v>
          </cell>
          <cell r="H305" t="str">
            <v>Within 1 mile</v>
          </cell>
          <cell r="I305">
            <v>3352749880</v>
          </cell>
        </row>
        <row r="306">
          <cell r="G306">
            <v>11</v>
          </cell>
          <cell r="H306" t="str">
            <v>Within 165 feet</v>
          </cell>
          <cell r="I306">
            <v>3337408861</v>
          </cell>
        </row>
        <row r="307">
          <cell r="G307">
            <v>5</v>
          </cell>
          <cell r="H307" t="str">
            <v>Within 165 feet</v>
          </cell>
          <cell r="I307">
            <v>3342617938</v>
          </cell>
        </row>
        <row r="308">
          <cell r="G308">
            <v>1</v>
          </cell>
          <cell r="H308" t="str">
            <v>Within 165 feet</v>
          </cell>
          <cell r="I308">
            <v>3342617899</v>
          </cell>
        </row>
        <row r="309">
          <cell r="G309">
            <v>2</v>
          </cell>
          <cell r="H309" t="str">
            <v>Within 40 feet</v>
          </cell>
          <cell r="I309">
            <v>3337408868</v>
          </cell>
        </row>
        <row r="310">
          <cell r="G310">
            <v>3</v>
          </cell>
          <cell r="H310" t="str">
            <v>Within 1 mile</v>
          </cell>
          <cell r="I310">
            <v>3353097787</v>
          </cell>
        </row>
        <row r="311">
          <cell r="G311">
            <v>2</v>
          </cell>
          <cell r="H311" t="str">
            <v>Within 40 feet</v>
          </cell>
          <cell r="I311">
            <v>3349559512</v>
          </cell>
        </row>
        <row r="312">
          <cell r="G312">
            <v>3</v>
          </cell>
          <cell r="H312" t="str">
            <v>Within 165 feet</v>
          </cell>
          <cell r="I312">
            <v>3337408897</v>
          </cell>
        </row>
        <row r="313">
          <cell r="G313">
            <v>6</v>
          </cell>
          <cell r="H313" t="str">
            <v>Within 1 mile</v>
          </cell>
          <cell r="I313">
            <v>3337408908</v>
          </cell>
        </row>
        <row r="314">
          <cell r="G314">
            <v>2</v>
          </cell>
          <cell r="H314" t="str">
            <v>Within 1 mile</v>
          </cell>
          <cell r="I314">
            <v>3337428278</v>
          </cell>
        </row>
        <row r="315">
          <cell r="G315">
            <v>3</v>
          </cell>
          <cell r="H315" t="str">
            <v>Within 165 feet</v>
          </cell>
          <cell r="I315">
            <v>3337408917</v>
          </cell>
        </row>
        <row r="316">
          <cell r="G316">
            <v>3</v>
          </cell>
          <cell r="H316" t="str">
            <v>Within 165 feet</v>
          </cell>
          <cell r="I316">
            <v>3349559758</v>
          </cell>
        </row>
        <row r="317">
          <cell r="G317">
            <v>3</v>
          </cell>
          <cell r="H317" t="str">
            <v>Not verified to be within 1 mile</v>
          </cell>
          <cell r="I317">
            <v>3365669814</v>
          </cell>
        </row>
        <row r="318">
          <cell r="G318">
            <v>5</v>
          </cell>
          <cell r="H318" t="str">
            <v>Within 165 feet</v>
          </cell>
          <cell r="I318">
            <v>3337408977</v>
          </cell>
        </row>
        <row r="319">
          <cell r="G319">
            <v>2</v>
          </cell>
          <cell r="H319" t="str">
            <v>Within 1 mile</v>
          </cell>
          <cell r="I319">
            <v>3342617894</v>
          </cell>
        </row>
        <row r="320">
          <cell r="G320">
            <v>1</v>
          </cell>
          <cell r="H320" t="str">
            <v>Not verified to be within 1 mile</v>
          </cell>
          <cell r="I320">
            <v>3349560119</v>
          </cell>
        </row>
        <row r="321">
          <cell r="G321">
            <v>2</v>
          </cell>
          <cell r="H321" t="str">
            <v>Within 1 mile</v>
          </cell>
          <cell r="I321">
            <v>3337427747</v>
          </cell>
        </row>
        <row r="322">
          <cell r="G322">
            <v>2</v>
          </cell>
          <cell r="H322" t="str">
            <v>Within 1 mile</v>
          </cell>
          <cell r="I322">
            <v>3353097799</v>
          </cell>
        </row>
        <row r="323">
          <cell r="G323">
            <v>4</v>
          </cell>
          <cell r="H323" t="str">
            <v>Within 165 feet</v>
          </cell>
          <cell r="I323">
            <v>3337409045</v>
          </cell>
        </row>
        <row r="324">
          <cell r="G324">
            <v>8</v>
          </cell>
          <cell r="H324" t="str">
            <v>Within 1 mile</v>
          </cell>
          <cell r="I324">
            <v>3337409051</v>
          </cell>
        </row>
        <row r="325">
          <cell r="G325">
            <v>1</v>
          </cell>
          <cell r="H325" t="str">
            <v>Not verified to be within 1 mile</v>
          </cell>
          <cell r="I325">
            <v>3349560236</v>
          </cell>
        </row>
        <row r="326">
          <cell r="G326">
            <v>1</v>
          </cell>
          <cell r="H326" t="str">
            <v>Not verified to be within 1 mile</v>
          </cell>
          <cell r="I326">
            <v>3349559830</v>
          </cell>
        </row>
        <row r="327">
          <cell r="G327">
            <v>1</v>
          </cell>
          <cell r="H327" t="str">
            <v>Within 165 feet</v>
          </cell>
          <cell r="I327">
            <v>3337409095</v>
          </cell>
        </row>
        <row r="328">
          <cell r="G328">
            <v>2</v>
          </cell>
          <cell r="H328" t="str">
            <v>Not verified to be within 1 mile</v>
          </cell>
          <cell r="I328">
            <v>3342617948</v>
          </cell>
        </row>
        <row r="329">
          <cell r="G329">
            <v>4</v>
          </cell>
          <cell r="H329" t="str">
            <v>Not Verified to be within 1 mile</v>
          </cell>
          <cell r="I329">
            <v>3337409131</v>
          </cell>
        </row>
        <row r="330">
          <cell r="G330">
            <v>15</v>
          </cell>
          <cell r="H330" t="str">
            <v>Within 40 feet</v>
          </cell>
          <cell r="I330">
            <v>3337409201</v>
          </cell>
        </row>
        <row r="331">
          <cell r="G331">
            <v>1</v>
          </cell>
          <cell r="H331" t="str">
            <v>Not Verified to be within 1 mile</v>
          </cell>
          <cell r="I331">
            <v>3342618096</v>
          </cell>
        </row>
        <row r="332">
          <cell r="G332">
            <v>1</v>
          </cell>
          <cell r="H332" t="str">
            <v>Within 165 feet</v>
          </cell>
          <cell r="I332">
            <v>3337409218</v>
          </cell>
        </row>
        <row r="333">
          <cell r="G333">
            <v>6</v>
          </cell>
          <cell r="H333" t="str">
            <v>Within 165 feet</v>
          </cell>
          <cell r="I333">
            <v>3337409220</v>
          </cell>
        </row>
        <row r="334">
          <cell r="G334">
            <v>2</v>
          </cell>
          <cell r="H334" t="str">
            <v>Within 1 mile</v>
          </cell>
          <cell r="I334">
            <v>3342617951</v>
          </cell>
        </row>
        <row r="335">
          <cell r="G335">
            <v>1</v>
          </cell>
          <cell r="H335" t="str">
            <v>Not Verified to be within 1 mile</v>
          </cell>
          <cell r="I335">
            <v>3342618097</v>
          </cell>
        </row>
        <row r="336">
          <cell r="G336">
            <v>3</v>
          </cell>
          <cell r="H336" t="str">
            <v>Within 1 mile</v>
          </cell>
          <cell r="I336">
            <v>3337409263</v>
          </cell>
        </row>
        <row r="337">
          <cell r="G337">
            <v>1</v>
          </cell>
          <cell r="H337" t="str">
            <v>Not verified to be within 1 mile</v>
          </cell>
          <cell r="I337">
            <v>3349560084</v>
          </cell>
        </row>
        <row r="338">
          <cell r="G338">
            <v>12</v>
          </cell>
          <cell r="H338" t="str">
            <v>Within 165 feet</v>
          </cell>
          <cell r="I338">
            <v>3337409315</v>
          </cell>
        </row>
        <row r="339">
          <cell r="G339">
            <v>3</v>
          </cell>
          <cell r="H339" t="str">
            <v>Within 1 mile</v>
          </cell>
          <cell r="I339">
            <v>3337428172</v>
          </cell>
        </row>
        <row r="340">
          <cell r="G340">
            <v>1</v>
          </cell>
          <cell r="H340" t="str">
            <v>Within 1 mile</v>
          </cell>
          <cell r="I340">
            <v>3337428000</v>
          </cell>
        </row>
        <row r="341">
          <cell r="G341">
            <v>2</v>
          </cell>
          <cell r="H341" t="str">
            <v>Within 1 mile</v>
          </cell>
          <cell r="I341">
            <v>3337428232</v>
          </cell>
        </row>
        <row r="342">
          <cell r="G342">
            <v>1</v>
          </cell>
          <cell r="H342" t="str">
            <v>Not Verified to be within 1 mile</v>
          </cell>
          <cell r="I342">
            <v>3342618235</v>
          </cell>
        </row>
        <row r="343">
          <cell r="G343">
            <v>2</v>
          </cell>
          <cell r="H343" t="str">
            <v>Within 1 mile</v>
          </cell>
          <cell r="I343">
            <v>3352750159</v>
          </cell>
        </row>
        <row r="344">
          <cell r="G344">
            <v>1</v>
          </cell>
          <cell r="H344" t="str">
            <v>Not verified to be within 1 mile</v>
          </cell>
          <cell r="I344">
            <v>3349559787</v>
          </cell>
        </row>
        <row r="345">
          <cell r="G345">
            <v>2</v>
          </cell>
          <cell r="H345" t="str">
            <v>Within 1 mile</v>
          </cell>
          <cell r="I345">
            <v>3342618251</v>
          </cell>
        </row>
        <row r="346">
          <cell r="G346">
            <v>3</v>
          </cell>
          <cell r="H346" t="str">
            <v>Within 165 feet</v>
          </cell>
          <cell r="I346">
            <v>3337409531</v>
          </cell>
        </row>
        <row r="347">
          <cell r="G347">
            <v>7</v>
          </cell>
          <cell r="H347" t="str">
            <v>Within 1 mile</v>
          </cell>
          <cell r="I347">
            <v>3337409538</v>
          </cell>
        </row>
        <row r="348">
          <cell r="G348">
            <v>1</v>
          </cell>
          <cell r="H348" t="str">
            <v>Within 165 feet</v>
          </cell>
          <cell r="I348">
            <v>3337409542</v>
          </cell>
        </row>
        <row r="349">
          <cell r="G349">
            <v>3</v>
          </cell>
          <cell r="H349" t="str">
            <v>Within 1 mile</v>
          </cell>
          <cell r="I349">
            <v>3353098145</v>
          </cell>
        </row>
        <row r="350">
          <cell r="G350">
            <v>2</v>
          </cell>
          <cell r="H350" t="str">
            <v>Not verified to be within 1 mile</v>
          </cell>
          <cell r="I350">
            <v>3349559913</v>
          </cell>
        </row>
        <row r="351">
          <cell r="G351">
            <v>1</v>
          </cell>
          <cell r="H351" t="str">
            <v>Not verified to be within 1 mile</v>
          </cell>
          <cell r="I351">
            <v>3349559823</v>
          </cell>
        </row>
        <row r="352">
          <cell r="G352">
            <v>2</v>
          </cell>
          <cell r="H352" t="str">
            <v>Not Verified to be within 1 mile</v>
          </cell>
          <cell r="I352">
            <v>3337409573</v>
          </cell>
        </row>
        <row r="353">
          <cell r="G353">
            <v>2</v>
          </cell>
          <cell r="H353" t="str">
            <v>Not verified to be within 1 mile</v>
          </cell>
          <cell r="I353">
            <v>3349560177</v>
          </cell>
        </row>
        <row r="354">
          <cell r="G354">
            <v>2</v>
          </cell>
          <cell r="H354" t="str">
            <v>Not verified to be within 1 mile</v>
          </cell>
          <cell r="I354">
            <v>3349560192</v>
          </cell>
        </row>
        <row r="355">
          <cell r="G355">
            <v>1</v>
          </cell>
          <cell r="H355" t="str">
            <v>Not verified to be within 1 mile</v>
          </cell>
          <cell r="I355">
            <v>3349560188</v>
          </cell>
        </row>
        <row r="356">
          <cell r="G356">
            <v>1</v>
          </cell>
          <cell r="H356" t="str">
            <v>Not verified to be within 1 mile</v>
          </cell>
          <cell r="I356">
            <v>3349560173</v>
          </cell>
        </row>
        <row r="357">
          <cell r="G357">
            <v>2</v>
          </cell>
          <cell r="H357" t="str">
            <v>Within 40 feet</v>
          </cell>
          <cell r="I357">
            <v>3337409576</v>
          </cell>
        </row>
        <row r="358">
          <cell r="G358">
            <v>1</v>
          </cell>
          <cell r="H358" t="str">
            <v>Not Verified to be within 1 mile</v>
          </cell>
          <cell r="I358">
            <v>3337431214</v>
          </cell>
        </row>
        <row r="359">
          <cell r="G359">
            <v>4</v>
          </cell>
          <cell r="H359" t="str">
            <v>Within 1 mile</v>
          </cell>
          <cell r="I359">
            <v>3337428273</v>
          </cell>
        </row>
        <row r="360">
          <cell r="G360">
            <v>1</v>
          </cell>
          <cell r="H360" t="str">
            <v>Within 1 mile</v>
          </cell>
          <cell r="I360">
            <v>3337428276</v>
          </cell>
        </row>
        <row r="361">
          <cell r="G361">
            <v>1</v>
          </cell>
          <cell r="H361" t="str">
            <v>Not Verified to be within 1 mile</v>
          </cell>
          <cell r="I361">
            <v>3342618143</v>
          </cell>
        </row>
        <row r="362">
          <cell r="G362">
            <v>4</v>
          </cell>
          <cell r="H362" t="str">
            <v>Within 1 mile</v>
          </cell>
          <cell r="I362">
            <v>3337428023</v>
          </cell>
        </row>
        <row r="363">
          <cell r="G363">
            <v>1</v>
          </cell>
          <cell r="H363" t="str">
            <v>Within 1 mile</v>
          </cell>
          <cell r="I363">
            <v>3342618087</v>
          </cell>
        </row>
        <row r="364">
          <cell r="G364">
            <v>1</v>
          </cell>
          <cell r="H364" t="str">
            <v>Not verified to be within 1 mile</v>
          </cell>
          <cell r="I364">
            <v>3349560325</v>
          </cell>
        </row>
        <row r="365">
          <cell r="G365">
            <v>4</v>
          </cell>
          <cell r="H365" t="str">
            <v>Within 165 feet</v>
          </cell>
          <cell r="I365">
            <v>3349559862</v>
          </cell>
        </row>
        <row r="366">
          <cell r="G366">
            <v>2</v>
          </cell>
          <cell r="H366" t="str">
            <v>Within 1 mile</v>
          </cell>
          <cell r="I366">
            <v>3352749837</v>
          </cell>
        </row>
        <row r="367">
          <cell r="G367">
            <v>2</v>
          </cell>
          <cell r="H367" t="str">
            <v>Not Verified to be within 1 mile</v>
          </cell>
          <cell r="I367">
            <v>3342618334</v>
          </cell>
        </row>
        <row r="368">
          <cell r="G368">
            <v>12</v>
          </cell>
          <cell r="H368" t="str">
            <v>Within 40 feet</v>
          </cell>
          <cell r="I368">
            <v>3337409645</v>
          </cell>
        </row>
        <row r="369">
          <cell r="G369">
            <v>4</v>
          </cell>
          <cell r="H369" t="str">
            <v>Within 40 feet</v>
          </cell>
          <cell r="I369">
            <v>3340396311</v>
          </cell>
        </row>
        <row r="370">
          <cell r="G370">
            <v>6</v>
          </cell>
          <cell r="H370" t="str">
            <v>Within 40 feet</v>
          </cell>
          <cell r="I370">
            <v>3337426904</v>
          </cell>
        </row>
        <row r="371">
          <cell r="G371">
            <v>4</v>
          </cell>
          <cell r="H371" t="str">
            <v>Within 1 mile</v>
          </cell>
          <cell r="I371">
            <v>3337409656</v>
          </cell>
        </row>
        <row r="372">
          <cell r="G372">
            <v>6</v>
          </cell>
          <cell r="H372" t="str">
            <v>Within 165 feet</v>
          </cell>
          <cell r="I372">
            <v>3349559838</v>
          </cell>
        </row>
        <row r="373">
          <cell r="G373">
            <v>2</v>
          </cell>
          <cell r="H373" t="str">
            <v>Within 1 mile</v>
          </cell>
          <cell r="I373">
            <v>3342617828</v>
          </cell>
        </row>
        <row r="374">
          <cell r="G374">
            <v>2</v>
          </cell>
          <cell r="H374" t="str">
            <v>Within 165 feet</v>
          </cell>
          <cell r="I374">
            <v>3349560011</v>
          </cell>
        </row>
        <row r="375">
          <cell r="G375">
            <v>1</v>
          </cell>
          <cell r="H375" t="str">
            <v>Not verified to be within 1 mile</v>
          </cell>
          <cell r="I375">
            <v>3349559914</v>
          </cell>
        </row>
        <row r="376">
          <cell r="G376">
            <v>1</v>
          </cell>
          <cell r="H376" t="str">
            <v>Not verified to be within 1 mile</v>
          </cell>
          <cell r="I376">
            <v>3349559874</v>
          </cell>
        </row>
        <row r="377">
          <cell r="G377">
            <v>12</v>
          </cell>
          <cell r="H377" t="str">
            <v>Within 165 feet</v>
          </cell>
          <cell r="I377">
            <v>3341136828</v>
          </cell>
        </row>
        <row r="378">
          <cell r="G378">
            <v>2</v>
          </cell>
          <cell r="H378" t="str">
            <v>Within 1 mile</v>
          </cell>
          <cell r="I378">
            <v>3352749925</v>
          </cell>
        </row>
        <row r="379">
          <cell r="G379">
            <v>1</v>
          </cell>
          <cell r="H379" t="str">
            <v>Not Verified to be within 1 mile</v>
          </cell>
          <cell r="I379">
            <v>3337409743</v>
          </cell>
        </row>
        <row r="380">
          <cell r="G380">
            <v>1</v>
          </cell>
          <cell r="H380" t="str">
            <v>Within 1 mile</v>
          </cell>
          <cell r="I380">
            <v>3337409748</v>
          </cell>
        </row>
        <row r="381">
          <cell r="G381">
            <v>3</v>
          </cell>
          <cell r="H381" t="str">
            <v>Within 165 feet</v>
          </cell>
          <cell r="I381">
            <v>3337409756</v>
          </cell>
        </row>
        <row r="382">
          <cell r="G382">
            <v>2</v>
          </cell>
          <cell r="H382" t="str">
            <v>Within 1 mile</v>
          </cell>
          <cell r="I382">
            <v>3353097640</v>
          </cell>
        </row>
        <row r="383">
          <cell r="G383">
            <v>1</v>
          </cell>
          <cell r="H383" t="str">
            <v>Within 1 mile</v>
          </cell>
          <cell r="I383">
            <v>3353098104</v>
          </cell>
        </row>
        <row r="384">
          <cell r="G384">
            <v>4</v>
          </cell>
          <cell r="H384" t="str">
            <v>Not verified to be within 1 mile</v>
          </cell>
          <cell r="I384">
            <v>3349560217</v>
          </cell>
        </row>
        <row r="385">
          <cell r="G385">
            <v>1</v>
          </cell>
          <cell r="H385" t="str">
            <v>Not verified to be within 1 mile</v>
          </cell>
          <cell r="I385">
            <v>3349559919</v>
          </cell>
        </row>
        <row r="386">
          <cell r="G386">
            <v>5</v>
          </cell>
          <cell r="H386" t="str">
            <v>Within 165 feet</v>
          </cell>
          <cell r="I386">
            <v>3349559832</v>
          </cell>
        </row>
        <row r="387">
          <cell r="G387">
            <v>9</v>
          </cell>
          <cell r="H387" t="str">
            <v>Within 165 feet</v>
          </cell>
          <cell r="I387">
            <v>3337409874</v>
          </cell>
        </row>
        <row r="388">
          <cell r="G388">
            <v>1</v>
          </cell>
          <cell r="H388" t="str">
            <v>Within 1 mile</v>
          </cell>
          <cell r="I388">
            <v>3342617990</v>
          </cell>
        </row>
        <row r="389">
          <cell r="G389">
            <v>1</v>
          </cell>
          <cell r="H389" t="str">
            <v>Not verified to be within 1 mile</v>
          </cell>
          <cell r="I389">
            <v>3349560278</v>
          </cell>
        </row>
        <row r="390">
          <cell r="G390">
            <v>1</v>
          </cell>
          <cell r="H390" t="str">
            <v>Not verified to be within 1 mile</v>
          </cell>
          <cell r="I390">
            <v>3349560387</v>
          </cell>
        </row>
        <row r="391">
          <cell r="G391">
            <v>2</v>
          </cell>
          <cell r="H391" t="str">
            <v>Not Verified to be within 1 mile</v>
          </cell>
          <cell r="I391">
            <v>3342617929</v>
          </cell>
        </row>
        <row r="392">
          <cell r="G392">
            <v>3</v>
          </cell>
          <cell r="H392" t="str">
            <v>Within 165 feet</v>
          </cell>
          <cell r="I392">
            <v>3337409954</v>
          </cell>
        </row>
        <row r="393">
          <cell r="G393">
            <v>2</v>
          </cell>
          <cell r="H393" t="str">
            <v>Within 1 mile</v>
          </cell>
          <cell r="I393">
            <v>3342618113</v>
          </cell>
        </row>
        <row r="394">
          <cell r="G394">
            <v>1</v>
          </cell>
          <cell r="H394" t="str">
            <v>Within 165 feet</v>
          </cell>
          <cell r="I394">
            <v>3337409983</v>
          </cell>
        </row>
        <row r="395">
          <cell r="G395">
            <v>1</v>
          </cell>
          <cell r="H395" t="str">
            <v>Not verified to be within 1 mile</v>
          </cell>
          <cell r="I395">
            <v>3349559805</v>
          </cell>
        </row>
        <row r="396">
          <cell r="G396">
            <v>1</v>
          </cell>
          <cell r="H396" t="str">
            <v>Not verified to be within 1 mile</v>
          </cell>
          <cell r="I396">
            <v>3349559825</v>
          </cell>
        </row>
        <row r="397">
          <cell r="G397">
            <v>2</v>
          </cell>
          <cell r="H397" t="str">
            <v>Within 165 feet</v>
          </cell>
          <cell r="I397">
            <v>3337410057</v>
          </cell>
        </row>
        <row r="398">
          <cell r="G398">
            <v>12</v>
          </cell>
          <cell r="H398" t="str">
            <v>Within 165 feet</v>
          </cell>
          <cell r="I398">
            <v>3337410062</v>
          </cell>
        </row>
        <row r="399">
          <cell r="G399">
            <v>3</v>
          </cell>
          <cell r="H399" t="str">
            <v>Within 40 feet</v>
          </cell>
          <cell r="I399">
            <v>3341136831</v>
          </cell>
        </row>
        <row r="400">
          <cell r="G400">
            <v>3</v>
          </cell>
          <cell r="H400" t="str">
            <v>Within 165 feet</v>
          </cell>
          <cell r="I400">
            <v>3337428277</v>
          </cell>
        </row>
        <row r="401">
          <cell r="G401">
            <v>1</v>
          </cell>
          <cell r="H401" t="str">
            <v>Not verified to be within 1 mile</v>
          </cell>
          <cell r="I401">
            <v>3349559963</v>
          </cell>
        </row>
        <row r="402">
          <cell r="G402">
            <v>2</v>
          </cell>
          <cell r="H402" t="str">
            <v>Within 1 mile</v>
          </cell>
          <cell r="I402">
            <v>3353097790</v>
          </cell>
        </row>
        <row r="403">
          <cell r="G403">
            <v>1</v>
          </cell>
          <cell r="H403" t="str">
            <v>Not Verified to be within 1 mile</v>
          </cell>
          <cell r="I403">
            <v>3342618228</v>
          </cell>
        </row>
        <row r="404">
          <cell r="G404">
            <v>5</v>
          </cell>
          <cell r="H404" t="str">
            <v>Within 1 mile</v>
          </cell>
          <cell r="I404">
            <v>3337428285</v>
          </cell>
        </row>
        <row r="405">
          <cell r="G405">
            <v>4</v>
          </cell>
          <cell r="H405" t="str">
            <v>Within 40 feet</v>
          </cell>
          <cell r="I405">
            <v>3337410138</v>
          </cell>
        </row>
        <row r="406">
          <cell r="G406">
            <v>4</v>
          </cell>
          <cell r="H406" t="str">
            <v>Within 40 feet</v>
          </cell>
          <cell r="I406">
            <v>3337410151</v>
          </cell>
        </row>
        <row r="407">
          <cell r="G407">
            <v>1</v>
          </cell>
          <cell r="H407" t="str">
            <v>Within 1 mile</v>
          </cell>
          <cell r="I407">
            <v>3337410164</v>
          </cell>
        </row>
        <row r="408">
          <cell r="G408">
            <v>8</v>
          </cell>
          <cell r="H408" t="str">
            <v>Within 40 feet</v>
          </cell>
          <cell r="I408">
            <v>3349559508</v>
          </cell>
        </row>
        <row r="409">
          <cell r="G409">
            <v>1</v>
          </cell>
          <cell r="H409" t="str">
            <v>Within 1 mile</v>
          </cell>
          <cell r="I409">
            <v>3337410170</v>
          </cell>
        </row>
        <row r="410">
          <cell r="G410">
            <v>2</v>
          </cell>
          <cell r="H410" t="str">
            <v>Within 1 mile</v>
          </cell>
          <cell r="I410">
            <v>3342618381</v>
          </cell>
        </row>
        <row r="411">
          <cell r="G411">
            <v>2</v>
          </cell>
          <cell r="H411" t="str">
            <v>Within 1 mile</v>
          </cell>
          <cell r="I411">
            <v>3352749867</v>
          </cell>
        </row>
        <row r="412">
          <cell r="G412">
            <v>1</v>
          </cell>
          <cell r="H412" t="str">
            <v>Not Verified to be within 1 mile</v>
          </cell>
          <cell r="I412">
            <v>3337410194</v>
          </cell>
        </row>
        <row r="413">
          <cell r="G413">
            <v>2</v>
          </cell>
          <cell r="H413" t="str">
            <v>Not verified to be within 1 mile</v>
          </cell>
          <cell r="I413">
            <v>3349559800</v>
          </cell>
        </row>
        <row r="414">
          <cell r="G414">
            <v>23</v>
          </cell>
          <cell r="H414" t="str">
            <v>Within 40 feet</v>
          </cell>
          <cell r="I414">
            <v>3337410205</v>
          </cell>
        </row>
        <row r="415">
          <cell r="G415">
            <v>2</v>
          </cell>
          <cell r="H415" t="str">
            <v>Within 1 mile</v>
          </cell>
          <cell r="I415">
            <v>3352750256</v>
          </cell>
        </row>
        <row r="416">
          <cell r="G416">
            <v>2</v>
          </cell>
          <cell r="H416" t="str">
            <v>Within 1 mile</v>
          </cell>
          <cell r="I416">
            <v>3337410218</v>
          </cell>
        </row>
        <row r="417">
          <cell r="G417">
            <v>3</v>
          </cell>
          <cell r="H417" t="str">
            <v>Not verified to be within 1 mile</v>
          </cell>
          <cell r="I417">
            <v>3337410227</v>
          </cell>
        </row>
        <row r="418">
          <cell r="G418">
            <v>5</v>
          </cell>
          <cell r="H418" t="str">
            <v>Within 40 feet</v>
          </cell>
          <cell r="I418">
            <v>3337410261</v>
          </cell>
        </row>
        <row r="419">
          <cell r="G419">
            <v>3</v>
          </cell>
          <cell r="H419" t="str">
            <v>Within 1 mile</v>
          </cell>
          <cell r="I419">
            <v>3337410263</v>
          </cell>
        </row>
        <row r="420">
          <cell r="G420">
            <v>2</v>
          </cell>
          <cell r="H420" t="str">
            <v>Within 1 mile</v>
          </cell>
          <cell r="I420">
            <v>3342617812</v>
          </cell>
        </row>
        <row r="421">
          <cell r="G421">
            <v>1</v>
          </cell>
          <cell r="H421" t="str">
            <v>Within 1 mile</v>
          </cell>
          <cell r="I421">
            <v>3352749879</v>
          </cell>
        </row>
        <row r="422">
          <cell r="G422">
            <v>2</v>
          </cell>
          <cell r="H422" t="str">
            <v>Within 165 feet</v>
          </cell>
          <cell r="I422">
            <v>3342618338</v>
          </cell>
        </row>
        <row r="423">
          <cell r="G423">
            <v>1</v>
          </cell>
          <cell r="H423" t="str">
            <v>Not verified to be within 1 mile</v>
          </cell>
          <cell r="I423">
            <v>3349559719</v>
          </cell>
        </row>
        <row r="424">
          <cell r="G424">
            <v>6</v>
          </cell>
          <cell r="H424" t="str">
            <v>Within 1 mile</v>
          </cell>
          <cell r="I424">
            <v>3337410310</v>
          </cell>
        </row>
        <row r="425">
          <cell r="G425">
            <v>11</v>
          </cell>
          <cell r="H425" t="str">
            <v>Within 40 feet</v>
          </cell>
          <cell r="I425">
            <v>3337410309</v>
          </cell>
        </row>
        <row r="426">
          <cell r="G426">
            <v>4</v>
          </cell>
          <cell r="H426" t="str">
            <v>Within 1 mile</v>
          </cell>
          <cell r="I426">
            <v>3365669817</v>
          </cell>
        </row>
        <row r="427">
          <cell r="G427">
            <v>2</v>
          </cell>
          <cell r="H427" t="str">
            <v>Within 165 feet</v>
          </cell>
          <cell r="I427">
            <v>3349559822</v>
          </cell>
        </row>
        <row r="428">
          <cell r="G428">
            <v>2</v>
          </cell>
          <cell r="H428" t="str">
            <v>Within 1 mile</v>
          </cell>
          <cell r="I428">
            <v>3352749869</v>
          </cell>
        </row>
        <row r="429">
          <cell r="G429">
            <v>4</v>
          </cell>
          <cell r="H429" t="str">
            <v>Within 165 feet</v>
          </cell>
          <cell r="I429">
            <v>3337410366</v>
          </cell>
        </row>
        <row r="430">
          <cell r="G430">
            <v>1</v>
          </cell>
          <cell r="H430" t="str">
            <v>Not Verified to be within 1 mile</v>
          </cell>
          <cell r="I430">
            <v>3342617610</v>
          </cell>
        </row>
        <row r="431">
          <cell r="G431">
            <v>2</v>
          </cell>
          <cell r="H431" t="str">
            <v>Within 1 mile</v>
          </cell>
          <cell r="I431">
            <v>3352750163</v>
          </cell>
        </row>
        <row r="432">
          <cell r="G432">
            <v>1</v>
          </cell>
          <cell r="H432" t="str">
            <v>Not verified to be within 1 mile</v>
          </cell>
          <cell r="I432">
            <v>3349560300</v>
          </cell>
        </row>
        <row r="433">
          <cell r="G433">
            <v>1</v>
          </cell>
          <cell r="H433" t="str">
            <v>Not Verified to be within 1 mile</v>
          </cell>
          <cell r="I433">
            <v>3342618083</v>
          </cell>
        </row>
        <row r="434">
          <cell r="G434">
            <v>2</v>
          </cell>
          <cell r="H434" t="str">
            <v>Not verified to be within 1 mile</v>
          </cell>
          <cell r="I434">
            <v>3349560319</v>
          </cell>
        </row>
        <row r="435">
          <cell r="G435">
            <v>3</v>
          </cell>
          <cell r="H435" t="str">
            <v>Within 1 mile</v>
          </cell>
          <cell r="I435">
            <v>3342617815</v>
          </cell>
        </row>
        <row r="436">
          <cell r="G436">
            <v>3</v>
          </cell>
          <cell r="H436" t="str">
            <v>Within 40 feet</v>
          </cell>
          <cell r="I436">
            <v>3337427840</v>
          </cell>
        </row>
        <row r="437">
          <cell r="G437">
            <v>2</v>
          </cell>
          <cell r="H437" t="str">
            <v>Within 1 mile</v>
          </cell>
          <cell r="I437">
            <v>3352749868</v>
          </cell>
        </row>
        <row r="438">
          <cell r="G438">
            <v>2</v>
          </cell>
          <cell r="H438" t="str">
            <v>Within 1 mile</v>
          </cell>
          <cell r="I438">
            <v>3342617926</v>
          </cell>
        </row>
        <row r="439">
          <cell r="G439">
            <v>1</v>
          </cell>
          <cell r="H439" t="str">
            <v>Not verified to be within 1 mile</v>
          </cell>
          <cell r="I439">
            <v>3337410454</v>
          </cell>
        </row>
        <row r="440">
          <cell r="G440">
            <v>0</v>
          </cell>
          <cell r="H440" t="str">
            <v>Not Verified to be within 1 mile</v>
          </cell>
          <cell r="I440">
            <v>3342618404</v>
          </cell>
        </row>
        <row r="441">
          <cell r="G441">
            <v>4</v>
          </cell>
          <cell r="H441" t="str">
            <v>Within 40 feet</v>
          </cell>
          <cell r="I441">
            <v>3353097802</v>
          </cell>
        </row>
        <row r="442">
          <cell r="G442">
            <v>7</v>
          </cell>
          <cell r="H442" t="str">
            <v>Within 1 mile</v>
          </cell>
          <cell r="I442">
            <v>3337410466</v>
          </cell>
        </row>
        <row r="443">
          <cell r="G443">
            <v>2</v>
          </cell>
          <cell r="H443" t="str">
            <v>Within 1 mile</v>
          </cell>
          <cell r="I443">
            <v>3337410469</v>
          </cell>
        </row>
        <row r="444">
          <cell r="G444">
            <v>12</v>
          </cell>
          <cell r="H444" t="str">
            <v>Within 165 feet</v>
          </cell>
          <cell r="I444">
            <v>3337410472</v>
          </cell>
        </row>
        <row r="445">
          <cell r="G445">
            <v>1</v>
          </cell>
          <cell r="H445" t="str">
            <v>Not verified to be within 1 mile</v>
          </cell>
          <cell r="I445">
            <v>3349560209</v>
          </cell>
        </row>
        <row r="446">
          <cell r="G446">
            <v>2</v>
          </cell>
          <cell r="H446" t="str">
            <v>Within 1 mile</v>
          </cell>
          <cell r="I446">
            <v>3337410499</v>
          </cell>
        </row>
        <row r="447">
          <cell r="G447">
            <v>1</v>
          </cell>
          <cell r="H447" t="str">
            <v>Within 1 mile</v>
          </cell>
          <cell r="I447">
            <v>3342617830</v>
          </cell>
        </row>
        <row r="448">
          <cell r="G448">
            <v>2</v>
          </cell>
          <cell r="H448" t="str">
            <v>Within 1 mile</v>
          </cell>
          <cell r="I448">
            <v>3352749882</v>
          </cell>
        </row>
        <row r="449">
          <cell r="G449">
            <v>1</v>
          </cell>
          <cell r="H449" t="str">
            <v>Not verified to be within 1 mile</v>
          </cell>
          <cell r="I449">
            <v>3349559921</v>
          </cell>
        </row>
        <row r="450">
          <cell r="G450">
            <v>5</v>
          </cell>
          <cell r="H450" t="str">
            <v>Not Verified to be within 1 mile</v>
          </cell>
          <cell r="I450">
            <v>3342618330</v>
          </cell>
        </row>
        <row r="451">
          <cell r="G451">
            <v>8</v>
          </cell>
          <cell r="H451" t="str">
            <v>Within 40 feet</v>
          </cell>
          <cell r="I451">
            <v>3337410535</v>
          </cell>
        </row>
        <row r="452">
          <cell r="G452">
            <v>2</v>
          </cell>
          <cell r="H452" t="str">
            <v>Within 1 mile</v>
          </cell>
          <cell r="I452">
            <v>3337410539</v>
          </cell>
        </row>
        <row r="453">
          <cell r="G453">
            <v>2</v>
          </cell>
          <cell r="H453" t="str">
            <v>Not verified to be within 1 mile</v>
          </cell>
          <cell r="I453">
            <v>3349559748</v>
          </cell>
        </row>
        <row r="454">
          <cell r="G454">
            <v>1</v>
          </cell>
          <cell r="H454" t="str">
            <v>Within 1 mile</v>
          </cell>
          <cell r="I454">
            <v>3337410598</v>
          </cell>
        </row>
        <row r="455">
          <cell r="G455">
            <v>3</v>
          </cell>
          <cell r="H455" t="str">
            <v>Within 1 mile</v>
          </cell>
          <cell r="I455">
            <v>3337427581</v>
          </cell>
        </row>
        <row r="456">
          <cell r="G456">
            <v>1</v>
          </cell>
          <cell r="H456" t="str">
            <v>Within 1 mile</v>
          </cell>
          <cell r="I456">
            <v>3337410635</v>
          </cell>
        </row>
        <row r="457">
          <cell r="G457">
            <v>4</v>
          </cell>
          <cell r="H457" t="str">
            <v>Within 165 feet</v>
          </cell>
          <cell r="I457">
            <v>3337410647</v>
          </cell>
        </row>
        <row r="458">
          <cell r="G458">
            <v>1</v>
          </cell>
          <cell r="H458" t="str">
            <v>Not verified to be within 1 mile</v>
          </cell>
          <cell r="I458">
            <v>3349559767</v>
          </cell>
        </row>
        <row r="459">
          <cell r="G459">
            <v>1</v>
          </cell>
          <cell r="H459" t="str">
            <v>Within 1 mile</v>
          </cell>
          <cell r="I459">
            <v>3337410672</v>
          </cell>
        </row>
        <row r="460">
          <cell r="G460">
            <v>2</v>
          </cell>
          <cell r="H460" t="str">
            <v>Within 1 mile</v>
          </cell>
          <cell r="I460">
            <v>3342617609</v>
          </cell>
        </row>
        <row r="461">
          <cell r="G461">
            <v>2</v>
          </cell>
          <cell r="H461" t="str">
            <v>Within 40 feet</v>
          </cell>
          <cell r="I461">
            <v>3349559632</v>
          </cell>
        </row>
        <row r="462">
          <cell r="G462">
            <v>1</v>
          </cell>
          <cell r="H462" t="str">
            <v>Within 1 mile</v>
          </cell>
          <cell r="I462">
            <v>3352750020</v>
          </cell>
        </row>
        <row r="463">
          <cell r="G463">
            <v>1</v>
          </cell>
          <cell r="H463" t="str">
            <v>Not Verified to be within 1 mile</v>
          </cell>
          <cell r="I463">
            <v>3337410691</v>
          </cell>
        </row>
        <row r="464">
          <cell r="G464">
            <v>2</v>
          </cell>
          <cell r="H464" t="str">
            <v>Not Verified to be within 1 mile</v>
          </cell>
          <cell r="I464">
            <v>3342617891</v>
          </cell>
        </row>
        <row r="465">
          <cell r="G465">
            <v>1</v>
          </cell>
          <cell r="H465" t="str">
            <v>Within 1 mile</v>
          </cell>
          <cell r="I465">
            <v>3337410713</v>
          </cell>
        </row>
        <row r="466">
          <cell r="G466">
            <v>5</v>
          </cell>
          <cell r="H466" t="str">
            <v>Within 40 feet</v>
          </cell>
          <cell r="I466">
            <v>3337410744</v>
          </cell>
        </row>
        <row r="467">
          <cell r="G467">
            <v>1</v>
          </cell>
          <cell r="H467" t="str">
            <v>Within 1 mile</v>
          </cell>
          <cell r="I467">
            <v>3342618304</v>
          </cell>
        </row>
        <row r="468">
          <cell r="G468">
            <v>2</v>
          </cell>
          <cell r="H468" t="str">
            <v>Within 165 feet</v>
          </cell>
          <cell r="I468">
            <v>3353097786</v>
          </cell>
        </row>
        <row r="469">
          <cell r="G469">
            <v>2</v>
          </cell>
          <cell r="H469" t="str">
            <v>Within 1 mile</v>
          </cell>
          <cell r="I469">
            <v>3337430102</v>
          </cell>
        </row>
        <row r="470">
          <cell r="G470">
            <v>4</v>
          </cell>
          <cell r="H470" t="str">
            <v>Within 165 feet</v>
          </cell>
          <cell r="I470">
            <v>3349560046</v>
          </cell>
        </row>
        <row r="471">
          <cell r="G471">
            <v>4</v>
          </cell>
          <cell r="H471" t="str">
            <v>Within 40 feet</v>
          </cell>
          <cell r="I471">
            <v>3337410784</v>
          </cell>
        </row>
        <row r="472">
          <cell r="G472">
            <v>5</v>
          </cell>
          <cell r="H472" t="str">
            <v>Not verified to be within 1 mile</v>
          </cell>
          <cell r="I472">
            <v>3349560357</v>
          </cell>
        </row>
        <row r="473">
          <cell r="G473">
            <v>1</v>
          </cell>
          <cell r="H473" t="str">
            <v>Not verified to be within 1 mile</v>
          </cell>
          <cell r="I473">
            <v>3349559847</v>
          </cell>
        </row>
        <row r="474">
          <cell r="G474">
            <v>2</v>
          </cell>
          <cell r="H474" t="str">
            <v>Within 1 mile</v>
          </cell>
          <cell r="I474">
            <v>3353097532</v>
          </cell>
        </row>
        <row r="475">
          <cell r="G475">
            <v>2</v>
          </cell>
          <cell r="H475" t="str">
            <v>Within 1 mile</v>
          </cell>
          <cell r="I475">
            <v>3352749877</v>
          </cell>
        </row>
        <row r="476">
          <cell r="G476">
            <v>1</v>
          </cell>
          <cell r="H476" t="str">
            <v>Not verified to be within 1 mile</v>
          </cell>
          <cell r="I476">
            <v>3349559949</v>
          </cell>
        </row>
        <row r="477">
          <cell r="G477">
            <v>1</v>
          </cell>
          <cell r="H477" t="str">
            <v>Not verified to be within 1 mile</v>
          </cell>
          <cell r="I477">
            <v>3349559926</v>
          </cell>
        </row>
        <row r="478">
          <cell r="G478">
            <v>3</v>
          </cell>
          <cell r="H478" t="str">
            <v>Within 1 mile</v>
          </cell>
          <cell r="I478">
            <v>3337410875</v>
          </cell>
        </row>
        <row r="479">
          <cell r="G479">
            <v>5</v>
          </cell>
          <cell r="H479" t="str">
            <v>Within 1 mile</v>
          </cell>
          <cell r="I479">
            <v>3337410884</v>
          </cell>
        </row>
        <row r="480">
          <cell r="G480">
            <v>2</v>
          </cell>
          <cell r="H480" t="str">
            <v>Within 1 mile</v>
          </cell>
          <cell r="I480">
            <v>3337427325</v>
          </cell>
        </row>
        <row r="481">
          <cell r="G481">
            <v>5</v>
          </cell>
          <cell r="H481" t="str">
            <v>Not verified to be within 1 mile</v>
          </cell>
          <cell r="I481">
            <v>3349559940</v>
          </cell>
        </row>
        <row r="482">
          <cell r="G482">
            <v>2</v>
          </cell>
          <cell r="H482" t="str">
            <v>Not verified to be within 1 mile</v>
          </cell>
          <cell r="I482">
            <v>3337410893</v>
          </cell>
        </row>
        <row r="483">
          <cell r="G483">
            <v>1</v>
          </cell>
          <cell r="H483" t="str">
            <v>Within 1 mile</v>
          </cell>
          <cell r="I483">
            <v>3337410898</v>
          </cell>
        </row>
        <row r="484">
          <cell r="G484">
            <v>2</v>
          </cell>
          <cell r="H484" t="str">
            <v>Within 1 mile</v>
          </cell>
          <cell r="I484">
            <v>3337410924</v>
          </cell>
        </row>
        <row r="485">
          <cell r="G485">
            <v>4</v>
          </cell>
          <cell r="H485" t="str">
            <v>Within 1 mile</v>
          </cell>
          <cell r="I485">
            <v>3337427366</v>
          </cell>
        </row>
        <row r="486">
          <cell r="G486">
            <v>2</v>
          </cell>
          <cell r="H486" t="str">
            <v>Within 1 mile</v>
          </cell>
          <cell r="I486">
            <v>3337410952</v>
          </cell>
        </row>
        <row r="487">
          <cell r="G487">
            <v>3</v>
          </cell>
          <cell r="H487" t="str">
            <v>Within 165 feet</v>
          </cell>
          <cell r="I487">
            <v>3342617491</v>
          </cell>
        </row>
        <row r="488">
          <cell r="G488">
            <v>13</v>
          </cell>
          <cell r="H488" t="str">
            <v>Within 1 mile</v>
          </cell>
          <cell r="I488">
            <v>3337411001</v>
          </cell>
        </row>
        <row r="489">
          <cell r="G489">
            <v>2</v>
          </cell>
          <cell r="H489" t="str">
            <v>Within 1 mile</v>
          </cell>
          <cell r="I489">
            <v>3352749885</v>
          </cell>
        </row>
        <row r="490">
          <cell r="G490">
            <v>2</v>
          </cell>
          <cell r="H490" t="str">
            <v>Within 165 feet</v>
          </cell>
          <cell r="I490">
            <v>3337411020</v>
          </cell>
        </row>
        <row r="491">
          <cell r="G491">
            <v>1</v>
          </cell>
          <cell r="H491" t="str">
            <v>Within 1 mile</v>
          </cell>
          <cell r="I491">
            <v>3337411021</v>
          </cell>
        </row>
        <row r="492">
          <cell r="G492">
            <v>2</v>
          </cell>
          <cell r="H492" t="str">
            <v>Within 40 feet</v>
          </cell>
          <cell r="I492">
            <v>3337411027</v>
          </cell>
        </row>
        <row r="493">
          <cell r="G493">
            <v>5</v>
          </cell>
          <cell r="H493" t="str">
            <v>Within 1 mile</v>
          </cell>
          <cell r="I493">
            <v>3337411049</v>
          </cell>
        </row>
        <row r="494">
          <cell r="G494">
            <v>2</v>
          </cell>
          <cell r="H494" t="str">
            <v>Within 1 mile</v>
          </cell>
          <cell r="I494">
            <v>3342618370</v>
          </cell>
        </row>
        <row r="495">
          <cell r="G495">
            <v>1</v>
          </cell>
          <cell r="H495" t="str">
            <v>Within 1 mile</v>
          </cell>
          <cell r="I495">
            <v>3337411078</v>
          </cell>
        </row>
        <row r="496">
          <cell r="G496">
            <v>2</v>
          </cell>
          <cell r="H496" t="str">
            <v>Within 1 mile</v>
          </cell>
          <cell r="I496">
            <v>3341136760</v>
          </cell>
        </row>
        <row r="497">
          <cell r="G497">
            <v>3</v>
          </cell>
          <cell r="H497" t="str">
            <v>Within 1 mile</v>
          </cell>
          <cell r="I497">
            <v>3337411105</v>
          </cell>
        </row>
        <row r="498">
          <cell r="G498">
            <v>4</v>
          </cell>
          <cell r="H498" t="str">
            <v>Within 1 mile</v>
          </cell>
          <cell r="I498">
            <v>3337411112</v>
          </cell>
        </row>
        <row r="499">
          <cell r="G499">
            <v>2</v>
          </cell>
          <cell r="H499" t="str">
            <v>Within 1 mile</v>
          </cell>
          <cell r="I499">
            <v>3352749835</v>
          </cell>
        </row>
        <row r="500">
          <cell r="G500">
            <v>2</v>
          </cell>
          <cell r="H500" t="str">
            <v>Not verified to be within 1 mile</v>
          </cell>
          <cell r="I500">
            <v>3349560032</v>
          </cell>
        </row>
        <row r="501">
          <cell r="G501">
            <v>2</v>
          </cell>
          <cell r="H501" t="str">
            <v>Within 1 mile</v>
          </cell>
          <cell r="I501">
            <v>3342618088</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verview"/>
      <sheetName val="Update Log"/>
      <sheetName val="MLIST"/>
      <sheetName val="FILES"/>
      <sheetName val="APPLIC"/>
      <sheetName val="FEAS"/>
      <sheetName val="BASE"/>
      <sheetName val="STOCK"/>
      <sheetName val="TURN"/>
      <sheetName val="ACHIEV"/>
      <sheetName val="CODE"/>
      <sheetName val="SATS"/>
      <sheetName val="Bldgs"/>
      <sheetName val="Vars"/>
      <sheetName val="taxonomy"/>
      <sheetName val="Lookup"/>
      <sheetName val="UEC"/>
      <sheetName val="Tracking Status"/>
    </sheetNames>
    <definedNames>
      <definedName name="ResApplic" refersTo="='APPLIC'!$B$8:$F$119"/>
    </definedNames>
    <sheetDataSet>
      <sheetData sheetId="0">
        <row r="116">
          <cell r="B116" t="str">
            <v>Contents</v>
          </cell>
        </row>
        <row r="117">
          <cell r="B117" t="str">
            <v>Overview of model structure</v>
          </cell>
        </row>
        <row r="118">
          <cell r="B118" t="str">
            <v xml:space="preserve">Update Log:  Log for updates to Draft 6th Plan Assessment </v>
          </cell>
        </row>
        <row r="119">
          <cell r="B119" t="str">
            <v>Master List of measure bundles</v>
          </cell>
        </row>
      </sheetData>
      <sheetData sheetId="1"/>
      <sheetData sheetId="2">
        <row r="8">
          <cell r="B8" t="str">
            <v>Base Measure Name</v>
          </cell>
          <cell r="C8" t="str">
            <v>VCohort</v>
          </cell>
          <cell r="D8" t="str">
            <v>Measure Index Name</v>
          </cell>
          <cell r="E8" t="str">
            <v>M BUNDLE ID</v>
          </cell>
          <cell r="F8" t="str">
            <v>Measure Bundle Description</v>
          </cell>
        </row>
        <row r="9">
          <cell r="B9" t="str">
            <v>Lighting</v>
          </cell>
          <cell r="C9" t="str">
            <v>New</v>
          </cell>
          <cell r="D9" t="str">
            <v>Lighting - New</v>
          </cell>
        </row>
        <row r="10">
          <cell r="B10" t="str">
            <v>Lighting</v>
          </cell>
          <cell r="C10" t="str">
            <v>NR</v>
          </cell>
          <cell r="D10" t="str">
            <v>Lighting - NR</v>
          </cell>
        </row>
        <row r="11">
          <cell r="B11" t="str">
            <v>Lighting</v>
          </cell>
          <cell r="C11" t="str">
            <v>PPA</v>
          </cell>
          <cell r="D11" t="str">
            <v>Lighting - PPA</v>
          </cell>
        </row>
        <row r="12">
          <cell r="B12" t="str">
            <v>Dishwasher</v>
          </cell>
          <cell r="C12" t="str">
            <v>New</v>
          </cell>
          <cell r="D12" t="str">
            <v>Dishwasher - New</v>
          </cell>
        </row>
        <row r="13">
          <cell r="B13" t="str">
            <v>Dishwasher</v>
          </cell>
          <cell r="C13" t="str">
            <v>NR</v>
          </cell>
          <cell r="D13" t="str">
            <v>Dishwasher - NR</v>
          </cell>
        </row>
        <row r="14">
          <cell r="B14" t="str">
            <v>Clothes Washer</v>
          </cell>
          <cell r="C14" t="str">
            <v>New</v>
          </cell>
          <cell r="D14" t="str">
            <v>Clothes Washer - New</v>
          </cell>
        </row>
        <row r="15">
          <cell r="B15" t="str">
            <v>Clothes Washer</v>
          </cell>
          <cell r="C15" t="str">
            <v>NR</v>
          </cell>
          <cell r="D15" t="str">
            <v>Clothes Washer - NR</v>
          </cell>
        </row>
        <row r="16">
          <cell r="B16" t="str">
            <v>WasteWater Heat Recovery</v>
          </cell>
          <cell r="C16" t="str">
            <v>New</v>
          </cell>
          <cell r="D16" t="str">
            <v>WasteWater Heat Recovery - New</v>
          </cell>
        </row>
        <row r="17">
          <cell r="B17" t="str">
            <v>Showerheads</v>
          </cell>
          <cell r="C17" t="str">
            <v>New</v>
          </cell>
          <cell r="D17" t="str">
            <v>Showerheads - New</v>
          </cell>
        </row>
        <row r="18">
          <cell r="B18" t="str">
            <v>Showerheads</v>
          </cell>
          <cell r="C18" t="str">
            <v>Retro</v>
          </cell>
          <cell r="D18" t="str">
            <v>Showerheads - Retro</v>
          </cell>
        </row>
        <row r="19">
          <cell r="B19" t="str">
            <v>HPWH</v>
          </cell>
          <cell r="C19" t="str">
            <v>New</v>
          </cell>
          <cell r="D19" t="str">
            <v>HPWH - New</v>
          </cell>
        </row>
        <row r="20">
          <cell r="B20" t="str">
            <v>HPWH</v>
          </cell>
          <cell r="C20" t="str">
            <v>NR</v>
          </cell>
          <cell r="D20" t="str">
            <v>HPWH - NR</v>
          </cell>
        </row>
        <row r="21">
          <cell r="B21" t="str">
            <v>EV Supply Equip</v>
          </cell>
          <cell r="C21" t="str">
            <v>NR</v>
          </cell>
          <cell r="D21" t="str">
            <v>EV Supply Equip - NR</v>
          </cell>
        </row>
        <row r="22">
          <cell r="B22" t="str">
            <v>Clothes Dryer</v>
          </cell>
          <cell r="C22" t="str">
            <v>New</v>
          </cell>
          <cell r="D22" t="str">
            <v>Clothes Dryer - New</v>
          </cell>
        </row>
        <row r="23">
          <cell r="B23" t="str">
            <v>Clothes Dryer</v>
          </cell>
          <cell r="C23" t="str">
            <v>NR</v>
          </cell>
          <cell r="D23" t="str">
            <v>Clothes Dryer - NR</v>
          </cell>
        </row>
        <row r="24">
          <cell r="B24" t="str">
            <v>Refrigerator</v>
          </cell>
          <cell r="C24" t="str">
            <v>New</v>
          </cell>
          <cell r="D24" t="str">
            <v>Refrigerator - New</v>
          </cell>
        </row>
        <row r="25">
          <cell r="B25" t="str">
            <v>Refrigerator</v>
          </cell>
          <cell r="C25" t="str">
            <v>NR</v>
          </cell>
          <cell r="D25" t="str">
            <v>Refrigerator - NR</v>
          </cell>
        </row>
        <row r="26">
          <cell r="B26" t="str">
            <v>Freezer</v>
          </cell>
          <cell r="C26" t="str">
            <v>New</v>
          </cell>
          <cell r="D26" t="str">
            <v>Freezer - New</v>
          </cell>
        </row>
        <row r="27">
          <cell r="B27" t="str">
            <v>Freezer</v>
          </cell>
          <cell r="C27" t="str">
            <v>NR</v>
          </cell>
          <cell r="D27" t="str">
            <v>Freezer - NR</v>
          </cell>
        </row>
        <row r="28">
          <cell r="B28" t="str">
            <v>Solar Water Heater</v>
          </cell>
          <cell r="C28" t="str">
            <v>New</v>
          </cell>
          <cell r="D28" t="str">
            <v>Solar Water Heater - New</v>
          </cell>
        </row>
        <row r="29">
          <cell r="B29" t="str">
            <v>Solar Water Heater</v>
          </cell>
          <cell r="C29" t="str">
            <v>NR</v>
          </cell>
          <cell r="D29" t="str">
            <v>Solar Water Heater - NR</v>
          </cell>
        </row>
        <row r="30">
          <cell r="B30" t="str">
            <v>Solar Water Heater</v>
          </cell>
          <cell r="C30" t="str">
            <v>Retro</v>
          </cell>
          <cell r="D30" t="str">
            <v>Solar Water Heater - Retro</v>
          </cell>
        </row>
        <row r="33">
          <cell r="B33" t="str">
            <v>Electric Oven</v>
          </cell>
          <cell r="C33" t="str">
            <v>New</v>
          </cell>
          <cell r="D33" t="str">
            <v>Electric Oven - New</v>
          </cell>
        </row>
        <row r="34">
          <cell r="B34" t="str">
            <v>Electric Oven</v>
          </cell>
          <cell r="C34" t="str">
            <v>NR</v>
          </cell>
          <cell r="D34" t="str">
            <v>Electric Oven - NR</v>
          </cell>
        </row>
        <row r="35">
          <cell r="B35" t="str">
            <v>Microwave</v>
          </cell>
          <cell r="C35" t="str">
            <v>New</v>
          </cell>
          <cell r="D35" t="str">
            <v>Microwave - New</v>
          </cell>
        </row>
        <row r="36">
          <cell r="B36" t="str">
            <v>Microwave</v>
          </cell>
          <cell r="C36" t="str">
            <v>NR</v>
          </cell>
          <cell r="D36" t="str">
            <v>Microwave - NR</v>
          </cell>
        </row>
        <row r="37">
          <cell r="B37" t="str">
            <v>Monitor</v>
          </cell>
          <cell r="C37" t="str">
            <v>New</v>
          </cell>
          <cell r="D37" t="str">
            <v>Monitor - New</v>
          </cell>
        </row>
        <row r="38">
          <cell r="B38" t="str">
            <v>Monitor</v>
          </cell>
          <cell r="C38" t="str">
            <v>NR</v>
          </cell>
          <cell r="D38" t="str">
            <v>Monitor - NR</v>
          </cell>
        </row>
        <row r="39">
          <cell r="B39" t="str">
            <v>Desktop</v>
          </cell>
          <cell r="C39" t="str">
            <v>New</v>
          </cell>
          <cell r="D39" t="str">
            <v>Desktop - New</v>
          </cell>
        </row>
        <row r="40">
          <cell r="B40" t="str">
            <v>Desktop</v>
          </cell>
          <cell r="C40" t="str">
            <v>NR</v>
          </cell>
          <cell r="D40" t="str">
            <v>Desktop - NR</v>
          </cell>
        </row>
        <row r="41">
          <cell r="B41" t="str">
            <v>Laptop</v>
          </cell>
          <cell r="C41" t="str">
            <v>New</v>
          </cell>
          <cell r="D41" t="str">
            <v>Laptop - New</v>
          </cell>
        </row>
        <row r="42">
          <cell r="B42" t="str">
            <v>Laptop</v>
          </cell>
          <cell r="C42" t="str">
            <v>NR</v>
          </cell>
          <cell r="D42" t="str">
            <v>Laptop - NR</v>
          </cell>
        </row>
        <row r="43">
          <cell r="B43" t="str">
            <v>Computer</v>
          </cell>
          <cell r="C43" t="str">
            <v>New</v>
          </cell>
          <cell r="D43" t="str">
            <v>Computer - New</v>
          </cell>
        </row>
        <row r="44">
          <cell r="B44" t="str">
            <v>Computer</v>
          </cell>
          <cell r="C44" t="str">
            <v>NR</v>
          </cell>
          <cell r="D44" t="str">
            <v>Computer - NR</v>
          </cell>
        </row>
        <row r="45">
          <cell r="B45" t="str">
            <v>ASHP</v>
          </cell>
          <cell r="C45" t="str">
            <v>New</v>
          </cell>
          <cell r="D45" t="str">
            <v>ASHP - New</v>
          </cell>
        </row>
        <row r="46">
          <cell r="B46" t="str">
            <v>ASHP</v>
          </cell>
          <cell r="C46" t="str">
            <v>NR</v>
          </cell>
          <cell r="D46" t="str">
            <v>ASHP - NR</v>
          </cell>
        </row>
        <row r="47">
          <cell r="B47" t="str">
            <v>HP</v>
          </cell>
          <cell r="C47" t="str">
            <v>Retro</v>
          </cell>
          <cell r="D47" t="str">
            <v>HP - Retro</v>
          </cell>
        </row>
        <row r="48">
          <cell r="B48" t="str">
            <v>DHP</v>
          </cell>
          <cell r="C48" t="str">
            <v>New</v>
          </cell>
          <cell r="D48" t="str">
            <v>DHP - New</v>
          </cell>
        </row>
        <row r="49">
          <cell r="B49" t="str">
            <v>DHP</v>
          </cell>
          <cell r="C49" t="str">
            <v>NR</v>
          </cell>
          <cell r="D49" t="str">
            <v>DHP - NR</v>
          </cell>
        </row>
        <row r="50">
          <cell r="B50" t="str">
            <v>DHP</v>
          </cell>
          <cell r="C50" t="str">
            <v>Retro</v>
          </cell>
          <cell r="D50" t="str">
            <v>DHP - Retro</v>
          </cell>
        </row>
        <row r="51">
          <cell r="B51" t="str">
            <v>Duct Sealing</v>
          </cell>
          <cell r="C51" t="str">
            <v>New</v>
          </cell>
          <cell r="D51" t="str">
            <v>Duct Sealing - New</v>
          </cell>
        </row>
        <row r="52">
          <cell r="B52" t="str">
            <v>Duct Sealing</v>
          </cell>
          <cell r="C52" t="str">
            <v>Retro</v>
          </cell>
          <cell r="D52" t="str">
            <v>Duct Sealing - Retro</v>
          </cell>
        </row>
        <row r="53">
          <cell r="B53" t="str">
            <v>WIFI enabled tstats</v>
          </cell>
          <cell r="C53" t="str">
            <v>New</v>
          </cell>
          <cell r="D53" t="str">
            <v>WIFI enabled tstats - New</v>
          </cell>
        </row>
        <row r="54">
          <cell r="B54" t="str">
            <v>WIFI enabled tstats</v>
          </cell>
          <cell r="C54" t="str">
            <v>Retro</v>
          </cell>
          <cell r="D54" t="str">
            <v>WIFI enabled tstats - Retro</v>
          </cell>
        </row>
        <row r="55">
          <cell r="B55" t="str">
            <v>Combo DHP/HPWH units</v>
          </cell>
          <cell r="C55" t="str">
            <v>New</v>
          </cell>
          <cell r="D55" t="str">
            <v>Combo DHP/HPWH units - New</v>
          </cell>
        </row>
        <row r="56">
          <cell r="B56" t="str">
            <v>Combo DHP/HPWH units</v>
          </cell>
          <cell r="C56" t="str">
            <v>NR</v>
          </cell>
          <cell r="D56" t="str">
            <v>Combo DHP/HPWH units - NR</v>
          </cell>
        </row>
        <row r="57">
          <cell r="B57" t="str">
            <v>Combo DHP/HPWH units</v>
          </cell>
          <cell r="C57" t="str">
            <v>Retro</v>
          </cell>
          <cell r="D57" t="str">
            <v>Combo DHP/HPWH units - Retro</v>
          </cell>
        </row>
        <row r="58">
          <cell r="B58" t="str">
            <v>Aerator</v>
          </cell>
          <cell r="C58" t="str">
            <v>New</v>
          </cell>
          <cell r="D58" t="str">
            <v>Aerator - New</v>
          </cell>
        </row>
        <row r="59">
          <cell r="B59" t="str">
            <v>Aerator</v>
          </cell>
          <cell r="C59" t="str">
            <v>Retro</v>
          </cell>
          <cell r="D59" t="str">
            <v>Aerator - Retro</v>
          </cell>
        </row>
        <row r="60">
          <cell r="B60" t="str">
            <v>Behavior</v>
          </cell>
          <cell r="C60" t="str">
            <v>Retro</v>
          </cell>
          <cell r="D60" t="str">
            <v>Behavior - Retro</v>
          </cell>
        </row>
        <row r="61">
          <cell r="B61" t="str">
            <v>Behavior</v>
          </cell>
          <cell r="C61" t="str">
            <v>New</v>
          </cell>
          <cell r="D61" t="str">
            <v>Behavior - New</v>
          </cell>
        </row>
        <row r="63">
          <cell r="B63" t="str">
            <v>Heat Recovery Ventilation</v>
          </cell>
          <cell r="C63" t="str">
            <v>New</v>
          </cell>
          <cell r="D63" t="str">
            <v>Heat Recovery Ventilation - New</v>
          </cell>
        </row>
        <row r="64">
          <cell r="B64" t="str">
            <v>GSHP</v>
          </cell>
          <cell r="C64" t="str">
            <v>New</v>
          </cell>
          <cell r="D64" t="str">
            <v>GSHP - New</v>
          </cell>
        </row>
        <row r="65">
          <cell r="B65" t="str">
            <v>GSHP</v>
          </cell>
          <cell r="C65" t="str">
            <v>NR</v>
          </cell>
          <cell r="D65" t="str">
            <v>GSHP - NR</v>
          </cell>
        </row>
        <row r="66">
          <cell r="C66" t="str">
            <v>Retro</v>
          </cell>
        </row>
        <row r="67">
          <cell r="B67" t="str">
            <v>ECM for HVAC ventilation</v>
          </cell>
          <cell r="C67" t="str">
            <v>New</v>
          </cell>
          <cell r="D67" t="str">
            <v>ECM for HVAC ventilation - New</v>
          </cell>
        </row>
        <row r="68">
          <cell r="B68" t="str">
            <v>ECM for HVAC ventilation</v>
          </cell>
          <cell r="C68" t="str">
            <v>NR</v>
          </cell>
          <cell r="D68" t="str">
            <v>ECM for HVAC ventilation - NR</v>
          </cell>
        </row>
        <row r="69">
          <cell r="B69" t="str">
            <v>Whole house/attic fan</v>
          </cell>
          <cell r="C69" t="str">
            <v>New</v>
          </cell>
          <cell r="D69" t="str">
            <v>Whole house/attic fan - New</v>
          </cell>
        </row>
        <row r="70">
          <cell r="B70" t="str">
            <v>Whole house/attic fan</v>
          </cell>
          <cell r="C70" t="str">
            <v>Retro</v>
          </cell>
          <cell r="D70" t="str">
            <v>Whole house/attic fan - Retro</v>
          </cell>
        </row>
        <row r="71">
          <cell r="B71" t="str">
            <v>WH Pipe insulation</v>
          </cell>
          <cell r="C71" t="str">
            <v>Retro</v>
          </cell>
          <cell r="D71" t="str">
            <v>WH Pipe insulation - Retro</v>
          </cell>
        </row>
        <row r="72">
          <cell r="B72" t="str">
            <v>DHP Ducted</v>
          </cell>
          <cell r="C72" t="str">
            <v>NR</v>
          </cell>
          <cell r="D72" t="str">
            <v>DHP Ducted - NR</v>
          </cell>
        </row>
        <row r="73">
          <cell r="B73" t="str">
            <v>Advanced Power Strips</v>
          </cell>
          <cell r="C73" t="str">
            <v>New</v>
          </cell>
          <cell r="D73" t="str">
            <v>Advanced Power Strips - New</v>
          </cell>
        </row>
        <row r="74">
          <cell r="B74" t="str">
            <v>Advanced Power Strips</v>
          </cell>
          <cell r="C74" t="str">
            <v>Retro</v>
          </cell>
          <cell r="D74" t="str">
            <v>Advanced Power Strips - Retro</v>
          </cell>
        </row>
        <row r="75">
          <cell r="B75" t="str">
            <v>Controls Commissioning and Sizing</v>
          </cell>
          <cell r="C75" t="str">
            <v>New</v>
          </cell>
          <cell r="D75" t="str">
            <v>Controls Commissioning and Sizing - New</v>
          </cell>
        </row>
        <row r="76">
          <cell r="B76" t="str">
            <v>Controls Commissioning and Sizing</v>
          </cell>
          <cell r="C76" t="str">
            <v>NR</v>
          </cell>
          <cell r="D76" t="str">
            <v>Controls Commissioning and Sizing - NR</v>
          </cell>
        </row>
        <row r="77">
          <cell r="B77" t="str">
            <v>ResWx</v>
          </cell>
          <cell r="C77" t="str">
            <v>Retro</v>
          </cell>
          <cell r="D77" t="str">
            <v>ResWx - Retro</v>
          </cell>
        </row>
        <row r="78">
          <cell r="B78" t="str">
            <v>ATTIC R0 - R19</v>
          </cell>
          <cell r="C78" t="str">
            <v>Retro</v>
          </cell>
          <cell r="D78" t="str">
            <v>ATTIC R0 - R19 - Retro</v>
          </cell>
        </row>
        <row r="79">
          <cell r="B79" t="str">
            <v>ATTIC R0 - R22</v>
          </cell>
          <cell r="C79" t="str">
            <v>Retro</v>
          </cell>
          <cell r="D79" t="str">
            <v>ATTIC R0 - R22 - Retro</v>
          </cell>
        </row>
        <row r="80">
          <cell r="B80" t="str">
            <v>ATTIC R0 - R30</v>
          </cell>
          <cell r="C80" t="str">
            <v>Retro</v>
          </cell>
          <cell r="D80" t="str">
            <v>ATTIC R0 - R30 - Retro</v>
          </cell>
        </row>
        <row r="81">
          <cell r="B81" t="str">
            <v>ATTIC R0 - R38</v>
          </cell>
          <cell r="C81" t="str">
            <v>Retro</v>
          </cell>
          <cell r="D81" t="str">
            <v>ATTIC R0 - R38 - Retro</v>
          </cell>
        </row>
        <row r="82">
          <cell r="B82" t="str">
            <v>ATTIC R0 - R49</v>
          </cell>
          <cell r="C82" t="str">
            <v>Retro</v>
          </cell>
          <cell r="D82" t="str">
            <v>ATTIC R0 - R49 - Retro</v>
          </cell>
        </row>
        <row r="83">
          <cell r="B83" t="str">
            <v>ATTIC R11 - R30</v>
          </cell>
          <cell r="C83" t="str">
            <v>Retro</v>
          </cell>
          <cell r="D83" t="str">
            <v>ATTIC R11 - R30 - Retro</v>
          </cell>
        </row>
        <row r="84">
          <cell r="B84" t="str">
            <v>ATTIC R11 - R38</v>
          </cell>
          <cell r="C84" t="str">
            <v>Retro</v>
          </cell>
          <cell r="D84" t="str">
            <v>ATTIC R11 - R38 - Retro</v>
          </cell>
        </row>
        <row r="85">
          <cell r="B85" t="str">
            <v>ATTIC R11 - R49</v>
          </cell>
          <cell r="C85" t="str">
            <v>Retro</v>
          </cell>
          <cell r="D85" t="str">
            <v>ATTIC R11 - R49 - Retro</v>
          </cell>
        </row>
        <row r="86">
          <cell r="B86" t="str">
            <v>ATTIC R19 - R30</v>
          </cell>
          <cell r="C86" t="str">
            <v>Retro</v>
          </cell>
          <cell r="D86" t="str">
            <v>ATTIC R19 - R30 - Retro</v>
          </cell>
        </row>
        <row r="87">
          <cell r="B87" t="str">
            <v>ATTIC R19 - R38</v>
          </cell>
          <cell r="C87" t="str">
            <v>Retro</v>
          </cell>
          <cell r="D87" t="str">
            <v>ATTIC R19 - R38 - Retro</v>
          </cell>
        </row>
        <row r="88">
          <cell r="B88" t="str">
            <v>ATTIC R19 - R49</v>
          </cell>
          <cell r="C88" t="str">
            <v>Retro</v>
          </cell>
          <cell r="D88" t="str">
            <v>ATTIC R19 - R49 - Retro</v>
          </cell>
        </row>
        <row r="89">
          <cell r="B89" t="str">
            <v>WALL R0 - R11</v>
          </cell>
          <cell r="C89" t="str">
            <v>Retro</v>
          </cell>
          <cell r="D89" t="str">
            <v>WALL R0 - R11 - Retro</v>
          </cell>
        </row>
        <row r="90">
          <cell r="B90" t="str">
            <v>FLOOR R0 - R19</v>
          </cell>
          <cell r="C90" t="str">
            <v>Retro</v>
          </cell>
          <cell r="D90" t="str">
            <v>FLOOR R0 - R19 - Retro</v>
          </cell>
        </row>
        <row r="91">
          <cell r="B91" t="str">
            <v>FLOOR R0 - R22</v>
          </cell>
          <cell r="C91" t="str">
            <v>Retro</v>
          </cell>
          <cell r="D91" t="str">
            <v>FLOOR R0 - R22 - Retro</v>
          </cell>
        </row>
        <row r="92">
          <cell r="B92" t="str">
            <v>FLOOR R0 - R25</v>
          </cell>
          <cell r="C92" t="str">
            <v>Retro</v>
          </cell>
          <cell r="D92" t="str">
            <v>FLOOR R0 - R25 - Retro</v>
          </cell>
        </row>
        <row r="93">
          <cell r="B93" t="str">
            <v>FLOOR R0 - R30</v>
          </cell>
          <cell r="C93" t="str">
            <v>Retro</v>
          </cell>
          <cell r="D93" t="str">
            <v>FLOOR R0 - R30 - Retro</v>
          </cell>
        </row>
        <row r="94">
          <cell r="B94" t="str">
            <v>FLOOR R11 - R22</v>
          </cell>
          <cell r="C94" t="str">
            <v>Retro</v>
          </cell>
          <cell r="D94" t="str">
            <v>FLOOR R11 - R22 - Retro</v>
          </cell>
        </row>
        <row r="95">
          <cell r="B95" t="str">
            <v>WINDOW CL30 Prime Window Replacement of Single Pane Base</v>
          </cell>
          <cell r="C95" t="str">
            <v>Retro</v>
          </cell>
          <cell r="D95" t="str">
            <v>WINDOW CL30 Prime Window Replacement of Single Pane Base - Retro</v>
          </cell>
        </row>
        <row r="96">
          <cell r="B96" t="str">
            <v>WINDOW CL30 Prime Window Replacement of Double Pane Base</v>
          </cell>
          <cell r="C96" t="str">
            <v>Retro</v>
          </cell>
          <cell r="D96" t="str">
            <v>WINDOW CL30 Prime Window Replacement of Double Pane Base - Retro</v>
          </cell>
        </row>
        <row r="97">
          <cell r="B97" t="str">
            <v>WINDOW CL22 Prime Window Replacement of Single Pane Base</v>
          </cell>
          <cell r="C97" t="str">
            <v>Retro</v>
          </cell>
          <cell r="D97" t="str">
            <v>WINDOW CL22 Prime Window Replacement of Single Pane Base - Retro</v>
          </cell>
        </row>
        <row r="98">
          <cell r="B98" t="str">
            <v>WINDOW CL22 Prime Window Replacement of Double Pane Base</v>
          </cell>
          <cell r="C98" t="str">
            <v>Retro</v>
          </cell>
          <cell r="D98" t="str">
            <v>WINDOW CL22 Prime Window Replacement of Double Pane Base - Retro</v>
          </cell>
        </row>
        <row r="99">
          <cell r="B99" t="str">
            <v>CFM50 Infiltration Reduction</v>
          </cell>
          <cell r="C99" t="str">
            <v>Retro</v>
          </cell>
          <cell r="D99" t="str">
            <v>CFM50 Infiltration Reduction - Retro</v>
          </cell>
        </row>
      </sheetData>
      <sheetData sheetId="3">
        <row r="4">
          <cell r="H4">
            <v>2035</v>
          </cell>
        </row>
        <row r="8">
          <cell r="B8">
            <v>1</v>
          </cell>
          <cell r="C8">
            <v>2</v>
          </cell>
          <cell r="D8">
            <v>3</v>
          </cell>
          <cell r="E8">
            <v>4</v>
          </cell>
          <cell r="F8">
            <v>5</v>
          </cell>
        </row>
        <row r="9">
          <cell r="B9" t="str">
            <v>Measure Index Name</v>
          </cell>
          <cell r="C9" t="str">
            <v>File Link</v>
          </cell>
          <cell r="D9" t="str">
            <v>Supply Curve Worksheet</v>
          </cell>
          <cell r="E9" t="str">
            <v>Lost Opp</v>
          </cell>
          <cell r="F9" t="str">
            <v>Descriptive Name</v>
          </cell>
        </row>
        <row r="10">
          <cell r="B10" t="str">
            <v>Lighting - New</v>
          </cell>
          <cell r="C10" t="str">
            <v>Res-Lighting-7P_v2.xlsx</v>
          </cell>
        </row>
        <row r="11">
          <cell r="B11" t="str">
            <v>Lighting - NR</v>
          </cell>
          <cell r="C11" t="str">
            <v>Res-Lighting-7P_v2.xlsx</v>
          </cell>
        </row>
        <row r="12">
          <cell r="B12" t="str">
            <v>Lighting - PPA</v>
          </cell>
          <cell r="C12" t="str">
            <v>Res-Lighting_PPA-7P_v3.xlsx</v>
          </cell>
        </row>
        <row r="13">
          <cell r="B13" t="str">
            <v>Dishwasher - New</v>
          </cell>
          <cell r="C13" t="str">
            <v>Res-Dishwasher-7P_v3.xlsx</v>
          </cell>
        </row>
        <row r="14">
          <cell r="B14" t="str">
            <v>Dishwasher - NR</v>
          </cell>
          <cell r="C14" t="str">
            <v>Res-Dishwasher-7P_v3.xlsx</v>
          </cell>
        </row>
        <row r="15">
          <cell r="B15" t="str">
            <v>Clothes Washer - New</v>
          </cell>
          <cell r="C15" t="str">
            <v>Res-ClothesWasher-7P_v2.xlsx</v>
          </cell>
        </row>
        <row r="16">
          <cell r="B16" t="str">
            <v>Clothes Washer - NR</v>
          </cell>
          <cell r="C16" t="str">
            <v>Res-ClothesWasher-7P_v2.xlsx</v>
          </cell>
        </row>
        <row r="17">
          <cell r="B17" t="str">
            <v>WasteWater Heat Recovery - New</v>
          </cell>
          <cell r="C17" t="str">
            <v>Res-GFX-7P_v2p.xlsx</v>
          </cell>
        </row>
        <row r="18">
          <cell r="B18" t="str">
            <v>Showerheads - New</v>
          </cell>
          <cell r="C18" t="str">
            <v>Res-Showerhead-7P_v4.xlsx</v>
          </cell>
        </row>
        <row r="19">
          <cell r="B19" t="str">
            <v>Showerheads - Retro</v>
          </cell>
          <cell r="C19" t="str">
            <v>Res-Showerhead-7P_v4.xlsx</v>
          </cell>
        </row>
        <row r="20">
          <cell r="B20" t="str">
            <v>HPWH - New</v>
          </cell>
          <cell r="C20" t="str">
            <v>Res-HPWH-7P_v3.xlsx</v>
          </cell>
        </row>
        <row r="21">
          <cell r="B21" t="str">
            <v>HPWH - NR</v>
          </cell>
          <cell r="C21" t="str">
            <v>Res-HPWH-7P_v3.xlsx</v>
          </cell>
        </row>
        <row r="22">
          <cell r="B22" t="str">
            <v>EV Supply Equip - NR</v>
          </cell>
          <cell r="C22" t="str">
            <v>Res-EVCharger-7P_v1p.xlsx</v>
          </cell>
        </row>
        <row r="23">
          <cell r="B23" t="str">
            <v>Clothes Dryer - New</v>
          </cell>
          <cell r="C23" t="str">
            <v>Res-ClothesDryer-7P_v2.xlsx</v>
          </cell>
        </row>
        <row r="24">
          <cell r="B24" t="str">
            <v>Clothes Dryer - NR</v>
          </cell>
          <cell r="C24" t="str">
            <v>Res-ClothesDryer-7P_v2.xlsx</v>
          </cell>
        </row>
        <row r="25">
          <cell r="B25" t="str">
            <v>Refrigerator - New</v>
          </cell>
          <cell r="C25" t="str">
            <v>Res-RefrigFreezer-7P_v3.xlsm</v>
          </cell>
        </row>
        <row r="26">
          <cell r="B26" t="str">
            <v>Refrigerator - NR</v>
          </cell>
          <cell r="C26" t="str">
            <v>Res-RefrigFreezer-7P_v3.xlsm</v>
          </cell>
        </row>
        <row r="27">
          <cell r="B27" t="str">
            <v>Freezer - New</v>
          </cell>
          <cell r="C27" t="str">
            <v>Res-RefrigFreezer-7P_v3.xlsm</v>
          </cell>
        </row>
        <row r="28">
          <cell r="B28" t="str">
            <v>Freezer - NR</v>
          </cell>
          <cell r="C28" t="str">
            <v>Res-RefrigFreezer-7P_v3.xlsm</v>
          </cell>
        </row>
        <row r="29">
          <cell r="B29" t="str">
            <v>Solar Water Heater - New</v>
          </cell>
          <cell r="C29" t="str">
            <v>Res-SWH-7P_v1.xlsx</v>
          </cell>
        </row>
        <row r="30">
          <cell r="B30" t="str">
            <v>Solar Water Heater - NR</v>
          </cell>
        </row>
        <row r="31">
          <cell r="B31" t="str">
            <v>Solar Water Heater - Retro</v>
          </cell>
          <cell r="C31" t="str">
            <v>Res-SWH-7P_v1.xlsx</v>
          </cell>
        </row>
        <row r="32">
          <cell r="B32">
            <v>0</v>
          </cell>
        </row>
        <row r="33">
          <cell r="B33">
            <v>0</v>
          </cell>
        </row>
        <row r="34">
          <cell r="B34" t="str">
            <v>Electric Oven - New</v>
          </cell>
          <cell r="C34" t="str">
            <v>Res-Oven-7P_v3.xlsx</v>
          </cell>
        </row>
        <row r="35">
          <cell r="B35" t="str">
            <v>Electric Oven - NR</v>
          </cell>
          <cell r="C35" t="str">
            <v>Res-Oven-7P_v3.xlsx</v>
          </cell>
        </row>
        <row r="36">
          <cell r="B36" t="str">
            <v>Microwave - New</v>
          </cell>
          <cell r="C36" t="str">
            <v>Res-Microwave-7P_v3.xlsx</v>
          </cell>
        </row>
        <row r="37">
          <cell r="B37" t="str">
            <v>Microwave - NR</v>
          </cell>
          <cell r="C37" t="str">
            <v>Res-Microwave-7P_v3.xlsx</v>
          </cell>
        </row>
        <row r="38">
          <cell r="B38" t="str">
            <v>Monitor - New</v>
          </cell>
          <cell r="C38" t="str">
            <v>Res-Computers-7P_v4.xlsx</v>
          </cell>
        </row>
        <row r="39">
          <cell r="B39" t="str">
            <v>Monitor - NR</v>
          </cell>
          <cell r="C39" t="str">
            <v>Res-Computers-7P_v4.xlsx</v>
          </cell>
        </row>
        <row r="40">
          <cell r="B40" t="str">
            <v>Desktop - New</v>
          </cell>
          <cell r="C40" t="str">
            <v>Res-Computers-7P_v4.xlsx</v>
          </cell>
        </row>
        <row r="41">
          <cell r="B41" t="str">
            <v>Desktop - NR</v>
          </cell>
          <cell r="C41" t="str">
            <v>Res-Computers-7P_v4.xlsx</v>
          </cell>
        </row>
        <row r="42">
          <cell r="B42" t="str">
            <v>Laptop - New</v>
          </cell>
          <cell r="C42" t="str">
            <v>Res-Computers-7P_v4.xlsx</v>
          </cell>
        </row>
        <row r="43">
          <cell r="B43" t="str">
            <v>Laptop - NR</v>
          </cell>
          <cell r="C43" t="str">
            <v>Res-Computers-7P_v4.xlsx</v>
          </cell>
        </row>
        <row r="46">
          <cell r="B46" t="str">
            <v>ASHP - New</v>
          </cell>
          <cell r="C46" t="str">
            <v>Res-SF_HP-7P_v3.xlsx</v>
          </cell>
        </row>
        <row r="47">
          <cell r="B47" t="str">
            <v>ASHP - NR</v>
          </cell>
          <cell r="C47" t="str">
            <v>Res-SF_HP-7P_v3.xlsx</v>
          </cell>
        </row>
        <row r="49">
          <cell r="B49" t="str">
            <v>DHP - New</v>
          </cell>
          <cell r="C49" t="str">
            <v>Res-SF_HP-7P_v3.xlsx</v>
          </cell>
        </row>
        <row r="50">
          <cell r="B50" t="str">
            <v>DHP - NR</v>
          </cell>
          <cell r="C50" t="str">
            <v>Res-SF_HP-7P_v3.xlsx</v>
          </cell>
        </row>
        <row r="51">
          <cell r="B51" t="str">
            <v>DHP - Retro</v>
          </cell>
        </row>
        <row r="52">
          <cell r="B52" t="str">
            <v>Duct Sealing - New</v>
          </cell>
          <cell r="C52" t="str">
            <v>Res-Duct_Seal-7P_v3.xlsx</v>
          </cell>
        </row>
        <row r="53">
          <cell r="B53" t="str">
            <v>Duct Sealing - Retro</v>
          </cell>
          <cell r="C53" t="str">
            <v>Res-Duct_Seal-7P_v3.xlsx</v>
          </cell>
        </row>
        <row r="54">
          <cell r="B54" t="str">
            <v>WIFI enabled tstats - New</v>
          </cell>
          <cell r="C54" t="str">
            <v>Res-WiFitstat-7P_v3.xlsx</v>
          </cell>
        </row>
        <row r="55">
          <cell r="B55" t="str">
            <v>WIFI enabled tstats - Retro</v>
          </cell>
          <cell r="C55" t="str">
            <v>Res-WiFitstat-7P_v3.xlsx</v>
          </cell>
        </row>
        <row r="56">
          <cell r="B56" t="str">
            <v>Combo DHP/HPWH units - New</v>
          </cell>
        </row>
        <row r="57">
          <cell r="B57" t="str">
            <v>Combo DHP/HPWH units - NR</v>
          </cell>
        </row>
        <row r="58">
          <cell r="B58" t="str">
            <v>Combo DHP/HPWH units - Retro</v>
          </cell>
        </row>
        <row r="59">
          <cell r="B59" t="str">
            <v>Aerator - New</v>
          </cell>
          <cell r="C59" t="str">
            <v>Res-Aerator-7P_v4.xlsx</v>
          </cell>
        </row>
        <row r="60">
          <cell r="B60" t="str">
            <v>Aerator - Retro</v>
          </cell>
          <cell r="C60" t="str">
            <v>Res-Aerator-7P_v4.xlsx</v>
          </cell>
        </row>
        <row r="61">
          <cell r="B61" t="str">
            <v>Behavior - Retro</v>
          </cell>
          <cell r="C61" t="str">
            <v>Res-COP-7P_v2.xlsx</v>
          </cell>
        </row>
        <row r="62">
          <cell r="B62" t="str">
            <v>Behavior - New</v>
          </cell>
          <cell r="C62" t="str">
            <v>Res-COP-7P_v2.xlsx</v>
          </cell>
        </row>
        <row r="63">
          <cell r="B63">
            <v>0</v>
          </cell>
        </row>
        <row r="64">
          <cell r="B64" t="str">
            <v>Heat Recovery Ventilation - New</v>
          </cell>
          <cell r="C64" t="str">
            <v>Res-HRV-7P_v1.xlsx</v>
          </cell>
        </row>
        <row r="65">
          <cell r="B65" t="str">
            <v>GSHP - New</v>
          </cell>
          <cell r="C65" t="str">
            <v>Res-GSHP-7P_v1.xlsx</v>
          </cell>
        </row>
        <row r="66">
          <cell r="B66" t="str">
            <v>GSHP - NR</v>
          </cell>
          <cell r="C66" t="str">
            <v>Res-GSHP-7P_v1.xlsx</v>
          </cell>
        </row>
        <row r="67">
          <cell r="B67">
            <v>0</v>
          </cell>
        </row>
        <row r="68">
          <cell r="B68" t="str">
            <v>ECM for HVAC ventilation - New</v>
          </cell>
        </row>
        <row r="69">
          <cell r="B69" t="str">
            <v>ECM for HVAC ventilation - NR</v>
          </cell>
        </row>
        <row r="70">
          <cell r="B70" t="str">
            <v>Whole house/attic fan - New</v>
          </cell>
        </row>
        <row r="71">
          <cell r="B71" t="str">
            <v>Whole house/attic fan - Retro</v>
          </cell>
        </row>
        <row r="72">
          <cell r="B72" t="str">
            <v>WH Pipe insulation - Retro</v>
          </cell>
        </row>
        <row r="73">
          <cell r="B73" t="str">
            <v>DHP Ducted - NR</v>
          </cell>
          <cell r="C73" t="str">
            <v>Res-FAF to DHP-7P_v1.xlsx</v>
          </cell>
        </row>
        <row r="74">
          <cell r="B74" t="str">
            <v>Advanced Power Strips - New</v>
          </cell>
          <cell r="C74" t="str">
            <v>Res-PowerStrips-7P_v4.xlsx</v>
          </cell>
        </row>
        <row r="75">
          <cell r="B75" t="str">
            <v>Advanced Power Strips - Retro</v>
          </cell>
          <cell r="C75" t="str">
            <v>Res-PowerStrips-7P_v4.xlsx</v>
          </cell>
        </row>
        <row r="76">
          <cell r="B76" t="str">
            <v>Controls Commissioning and Sizing - New</v>
          </cell>
          <cell r="C76" t="str">
            <v>Res-CCS-7P_v3.xlsx</v>
          </cell>
        </row>
        <row r="77">
          <cell r="B77" t="str">
            <v>Controls Commissioning and Sizing - NR</v>
          </cell>
          <cell r="C77" t="str">
            <v>Res-CCS-7P_v3.xlsx</v>
          </cell>
        </row>
        <row r="78">
          <cell r="B78" t="str">
            <v>ResWx - Retro</v>
          </cell>
          <cell r="C78" t="str">
            <v>Res-SF_Wx-7P_v4.xlsx</v>
          </cell>
        </row>
        <row r="79">
          <cell r="B79" t="str">
            <v>ResWx - Retro</v>
          </cell>
          <cell r="C79" t="str">
            <v>Res-MF_Wx-7P_v4.xlsx</v>
          </cell>
        </row>
        <row r="80">
          <cell r="B80" t="str">
            <v>ResWx - Retro</v>
          </cell>
          <cell r="C80" t="str">
            <v>Res-MH_Wx-7P_v3.xlsx</v>
          </cell>
        </row>
      </sheetData>
      <sheetData sheetId="4">
        <row r="8">
          <cell r="B8" t="str">
            <v>Measure Index Name</v>
          </cell>
          <cell r="C8" t="str">
            <v>Single Family</v>
          </cell>
          <cell r="D8" t="str">
            <v>Multifamily - Low Rise</v>
          </cell>
          <cell r="E8" t="str">
            <v>Multifamily - High Rise</v>
          </cell>
          <cell r="F8" t="str">
            <v>Manufactured</v>
          </cell>
        </row>
        <row r="9">
          <cell r="B9" t="str">
            <v>Lighting - New</v>
          </cell>
          <cell r="C9">
            <v>0.76500000000000001</v>
          </cell>
          <cell r="D9">
            <v>0.76500000000000001</v>
          </cell>
          <cell r="E9">
            <v>0.76500000000000001</v>
          </cell>
          <cell r="F9">
            <v>0.76500000000000001</v>
          </cell>
        </row>
        <row r="10">
          <cell r="B10" t="str">
            <v>Lighting - NR</v>
          </cell>
          <cell r="C10">
            <v>0.9</v>
          </cell>
          <cell r="D10">
            <v>0.9</v>
          </cell>
          <cell r="E10">
            <v>0.9</v>
          </cell>
          <cell r="F10">
            <v>0.9</v>
          </cell>
        </row>
        <row r="11">
          <cell r="B11" t="str">
            <v>Lighting - PPA</v>
          </cell>
          <cell r="C11">
            <v>0.9</v>
          </cell>
          <cell r="D11">
            <v>0.9</v>
          </cell>
          <cell r="E11">
            <v>0.9</v>
          </cell>
          <cell r="F11">
            <v>0.9</v>
          </cell>
        </row>
        <row r="12">
          <cell r="B12" t="str">
            <v>Dishwasher - New</v>
          </cell>
          <cell r="C12">
            <v>1</v>
          </cell>
          <cell r="D12">
            <v>1</v>
          </cell>
          <cell r="E12">
            <v>1</v>
          </cell>
          <cell r="F12">
            <v>1</v>
          </cell>
        </row>
        <row r="13">
          <cell r="B13" t="str">
            <v>Dishwasher - NR</v>
          </cell>
          <cell r="C13">
            <v>1</v>
          </cell>
          <cell r="D13">
            <v>1</v>
          </cell>
          <cell r="E13">
            <v>1</v>
          </cell>
          <cell r="F13">
            <v>1</v>
          </cell>
        </row>
        <row r="14">
          <cell r="B14" t="str">
            <v>Clothes Washer - New</v>
          </cell>
          <cell r="C14">
            <v>1</v>
          </cell>
          <cell r="D14">
            <v>0.75</v>
          </cell>
          <cell r="E14">
            <v>0.75</v>
          </cell>
          <cell r="F14">
            <v>1</v>
          </cell>
        </row>
        <row r="15">
          <cell r="B15" t="str">
            <v>Clothes Washer - NR</v>
          </cell>
          <cell r="C15">
            <v>1</v>
          </cell>
          <cell r="D15">
            <v>0.75</v>
          </cell>
          <cell r="E15">
            <v>0.75</v>
          </cell>
          <cell r="F15">
            <v>1</v>
          </cell>
        </row>
        <row r="16">
          <cell r="B16" t="str">
            <v>WasteWater Heat Recovery - New</v>
          </cell>
          <cell r="C16">
            <v>0.9</v>
          </cell>
          <cell r="D16">
            <v>0.5</v>
          </cell>
          <cell r="E16">
            <v>0.9</v>
          </cell>
          <cell r="F16">
            <v>0</v>
          </cell>
        </row>
        <row r="17">
          <cell r="B17" t="str">
            <v>Showerheads - New</v>
          </cell>
          <cell r="C17">
            <v>0.51600000000000001</v>
          </cell>
          <cell r="D17">
            <v>0.58000000000000007</v>
          </cell>
          <cell r="E17">
            <v>0.58000000000000007</v>
          </cell>
          <cell r="F17">
            <v>0.33999999999999997</v>
          </cell>
        </row>
        <row r="18">
          <cell r="B18" t="str">
            <v>Showerheads - Retro</v>
          </cell>
          <cell r="C18">
            <v>0.44247428657992416</v>
          </cell>
          <cell r="D18">
            <v>0.58000000000000007</v>
          </cell>
          <cell r="E18">
            <v>0.58000000000000007</v>
          </cell>
          <cell r="F18">
            <v>0.33999999999999997</v>
          </cell>
        </row>
        <row r="19">
          <cell r="B19" t="str">
            <v>HPWH - New</v>
          </cell>
          <cell r="C19">
            <v>0.94904999999999995</v>
          </cell>
          <cell r="D19">
            <v>0</v>
          </cell>
          <cell r="E19">
            <v>0</v>
          </cell>
          <cell r="F19">
            <v>0.95</v>
          </cell>
        </row>
        <row r="20">
          <cell r="B20" t="str">
            <v>HPWH - NR</v>
          </cell>
          <cell r="C20">
            <v>0.94904999999999995</v>
          </cell>
          <cell r="D20">
            <v>0</v>
          </cell>
          <cell r="E20">
            <v>0</v>
          </cell>
          <cell r="F20">
            <v>0.95</v>
          </cell>
        </row>
        <row r="21">
          <cell r="B21" t="str">
            <v>EV Supply Equip - NR</v>
          </cell>
          <cell r="C21">
            <v>0.89100000000000001</v>
          </cell>
          <cell r="D21">
            <v>0</v>
          </cell>
          <cell r="E21">
            <v>0</v>
          </cell>
          <cell r="F21">
            <v>0</v>
          </cell>
        </row>
        <row r="22">
          <cell r="B22" t="str">
            <v>Clothes Dryer - New</v>
          </cell>
          <cell r="C22">
            <v>0.9</v>
          </cell>
          <cell r="D22">
            <v>0.9</v>
          </cell>
          <cell r="E22">
            <v>0.9</v>
          </cell>
          <cell r="F22">
            <v>0.9</v>
          </cell>
        </row>
        <row r="23">
          <cell r="B23" t="str">
            <v>Clothes Dryer - NR</v>
          </cell>
          <cell r="C23">
            <v>0.9</v>
          </cell>
          <cell r="D23">
            <v>0.9</v>
          </cell>
          <cell r="E23">
            <v>0.9</v>
          </cell>
          <cell r="F23">
            <v>0.9</v>
          </cell>
        </row>
        <row r="24">
          <cell r="B24" t="str">
            <v>Refrigerator - New</v>
          </cell>
          <cell r="C24">
            <v>1</v>
          </cell>
          <cell r="D24">
            <v>1</v>
          </cell>
          <cell r="E24">
            <v>1</v>
          </cell>
          <cell r="F24">
            <v>1</v>
          </cell>
        </row>
        <row r="25">
          <cell r="B25" t="str">
            <v>Refrigerator - NR</v>
          </cell>
          <cell r="C25">
            <v>1</v>
          </cell>
          <cell r="D25">
            <v>1</v>
          </cell>
          <cell r="E25">
            <v>1</v>
          </cell>
          <cell r="F25">
            <v>1</v>
          </cell>
        </row>
        <row r="26">
          <cell r="B26" t="str">
            <v>Freezer - New</v>
          </cell>
          <cell r="C26">
            <v>1</v>
          </cell>
          <cell r="D26">
            <v>1</v>
          </cell>
          <cell r="E26">
            <v>1</v>
          </cell>
          <cell r="F26">
            <v>1</v>
          </cell>
        </row>
        <row r="27">
          <cell r="B27" t="str">
            <v>Freezer - NR</v>
          </cell>
          <cell r="C27">
            <v>1</v>
          </cell>
          <cell r="D27">
            <v>1</v>
          </cell>
          <cell r="E27">
            <v>1</v>
          </cell>
          <cell r="F27">
            <v>1</v>
          </cell>
        </row>
        <row r="28">
          <cell r="B28" t="str">
            <v>Solar Water Heater - New</v>
          </cell>
          <cell r="C28">
            <v>0.2475</v>
          </cell>
          <cell r="D28">
            <v>0.25</v>
          </cell>
          <cell r="E28">
            <v>0</v>
          </cell>
          <cell r="F28">
            <v>0</v>
          </cell>
        </row>
        <row r="29">
          <cell r="B29" t="str">
            <v>Solar Water Heater - NR</v>
          </cell>
          <cell r="C29">
            <v>0.2475</v>
          </cell>
          <cell r="D29">
            <v>0.25</v>
          </cell>
          <cell r="E29">
            <v>0</v>
          </cell>
          <cell r="F29">
            <v>0</v>
          </cell>
        </row>
        <row r="30">
          <cell r="B30" t="str">
            <v>Solar Water Heater - Retro</v>
          </cell>
          <cell r="C30">
            <v>0.2475</v>
          </cell>
          <cell r="D30">
            <v>0.25</v>
          </cell>
          <cell r="E30">
            <v>0</v>
          </cell>
          <cell r="F30">
            <v>0</v>
          </cell>
        </row>
        <row r="31">
          <cell r="B31">
            <v>0</v>
          </cell>
          <cell r="C31">
            <v>0</v>
          </cell>
          <cell r="D31">
            <v>0</v>
          </cell>
          <cell r="E31">
            <v>0</v>
          </cell>
          <cell r="F31">
            <v>0</v>
          </cell>
        </row>
        <row r="32">
          <cell r="B32">
            <v>0</v>
          </cell>
          <cell r="C32">
            <v>0</v>
          </cell>
          <cell r="D32">
            <v>0</v>
          </cell>
          <cell r="E32">
            <v>0</v>
          </cell>
          <cell r="F32">
            <v>0</v>
          </cell>
        </row>
        <row r="33">
          <cell r="B33" t="str">
            <v>Electric Oven - New</v>
          </cell>
          <cell r="C33">
            <v>0.9</v>
          </cell>
          <cell r="D33">
            <v>0.9</v>
          </cell>
          <cell r="E33">
            <v>0.9</v>
          </cell>
          <cell r="F33">
            <v>0.9</v>
          </cell>
        </row>
        <row r="34">
          <cell r="B34" t="str">
            <v>Electric Oven - NR</v>
          </cell>
          <cell r="C34">
            <v>0.9</v>
          </cell>
          <cell r="D34">
            <v>0.9</v>
          </cell>
          <cell r="E34">
            <v>0.9</v>
          </cell>
          <cell r="F34">
            <v>0.9</v>
          </cell>
        </row>
        <row r="35">
          <cell r="B35" t="str">
            <v>Microwave - New</v>
          </cell>
          <cell r="C35">
            <v>1</v>
          </cell>
          <cell r="D35">
            <v>1</v>
          </cell>
          <cell r="E35">
            <v>1</v>
          </cell>
          <cell r="F35">
            <v>1</v>
          </cell>
        </row>
        <row r="36">
          <cell r="B36" t="str">
            <v>Microwave - NR</v>
          </cell>
          <cell r="C36">
            <v>1</v>
          </cell>
          <cell r="D36">
            <v>1</v>
          </cell>
          <cell r="E36">
            <v>1</v>
          </cell>
          <cell r="F36">
            <v>1</v>
          </cell>
        </row>
        <row r="37">
          <cell r="B37" t="str">
            <v>Monitor - New</v>
          </cell>
          <cell r="C37">
            <v>0.44999999999999996</v>
          </cell>
          <cell r="D37">
            <v>0.44999999999999996</v>
          </cell>
          <cell r="E37">
            <v>0.44999999999999996</v>
          </cell>
          <cell r="F37">
            <v>0.44999999999999996</v>
          </cell>
        </row>
        <row r="38">
          <cell r="B38" t="str">
            <v>Monitor - NR</v>
          </cell>
          <cell r="C38">
            <v>0.44999999999999996</v>
          </cell>
          <cell r="D38">
            <v>0.44999999999999996</v>
          </cell>
          <cell r="E38">
            <v>0.44999999999999996</v>
          </cell>
          <cell r="F38">
            <v>0.44999999999999996</v>
          </cell>
        </row>
        <row r="39">
          <cell r="B39" t="str">
            <v>Desktop - New</v>
          </cell>
          <cell r="C39">
            <v>0.75</v>
          </cell>
          <cell r="D39">
            <v>0.75</v>
          </cell>
          <cell r="E39">
            <v>0.75</v>
          </cell>
          <cell r="F39">
            <v>0.75</v>
          </cell>
        </row>
        <row r="40">
          <cell r="B40" t="str">
            <v>Desktop - NR</v>
          </cell>
          <cell r="C40">
            <v>0.75</v>
          </cell>
          <cell r="D40">
            <v>0.75</v>
          </cell>
          <cell r="E40">
            <v>0.75</v>
          </cell>
          <cell r="F40">
            <v>0.75</v>
          </cell>
        </row>
        <row r="41">
          <cell r="B41" t="str">
            <v>Laptop - New</v>
          </cell>
          <cell r="C41">
            <v>0.26</v>
          </cell>
          <cell r="D41">
            <v>0.26</v>
          </cell>
          <cell r="E41">
            <v>0.26</v>
          </cell>
          <cell r="F41">
            <v>0.26</v>
          </cell>
        </row>
        <row r="42">
          <cell r="B42" t="str">
            <v>Laptop - NR</v>
          </cell>
          <cell r="C42">
            <v>0.26</v>
          </cell>
          <cell r="D42">
            <v>0.26</v>
          </cell>
          <cell r="E42">
            <v>0.26</v>
          </cell>
          <cell r="F42">
            <v>0.26</v>
          </cell>
        </row>
        <row r="43">
          <cell r="B43" t="str">
            <v>Computer - New</v>
          </cell>
        </row>
        <row r="44">
          <cell r="B44" t="str">
            <v>Computer - NR</v>
          </cell>
        </row>
        <row r="45">
          <cell r="B45" t="str">
            <v>ASHP - New</v>
          </cell>
          <cell r="C45">
            <v>0.88200000000000001</v>
          </cell>
          <cell r="D45">
            <v>0.5</v>
          </cell>
          <cell r="E45">
            <v>0</v>
          </cell>
          <cell r="F45">
            <v>0.9</v>
          </cell>
        </row>
        <row r="46">
          <cell r="B46" t="str">
            <v>ASHP - NR</v>
          </cell>
          <cell r="C46">
            <v>0.73499999999999999</v>
          </cell>
          <cell r="D46">
            <v>0.5</v>
          </cell>
          <cell r="E46">
            <v>0</v>
          </cell>
          <cell r="F46">
            <v>0.25</v>
          </cell>
        </row>
        <row r="47">
          <cell r="B47" t="str">
            <v>HP - Retro</v>
          </cell>
          <cell r="C47">
            <v>0</v>
          </cell>
          <cell r="D47">
            <v>0</v>
          </cell>
          <cell r="E47">
            <v>0</v>
          </cell>
          <cell r="F47">
            <v>0</v>
          </cell>
        </row>
        <row r="48">
          <cell r="B48" t="str">
            <v>DHP - New</v>
          </cell>
          <cell r="C48">
            <v>0.97019999999999995</v>
          </cell>
          <cell r="D48">
            <v>0.99</v>
          </cell>
          <cell r="E48">
            <v>0</v>
          </cell>
          <cell r="F48">
            <v>0.99</v>
          </cell>
        </row>
        <row r="49">
          <cell r="B49" t="str">
            <v>DHP - NR</v>
          </cell>
          <cell r="C49">
            <v>0.97019999999999995</v>
          </cell>
          <cell r="D49">
            <v>0.99</v>
          </cell>
          <cell r="E49">
            <v>0</v>
          </cell>
          <cell r="F49">
            <v>0.99</v>
          </cell>
        </row>
        <row r="50">
          <cell r="B50" t="str">
            <v>DHP - Retro</v>
          </cell>
          <cell r="C50">
            <v>0</v>
          </cell>
          <cell r="D50">
            <v>0</v>
          </cell>
          <cell r="E50">
            <v>0</v>
          </cell>
          <cell r="F50">
            <v>0</v>
          </cell>
        </row>
        <row r="51">
          <cell r="B51" t="str">
            <v>Duct Sealing - New</v>
          </cell>
          <cell r="C51">
            <v>0.4519771928174614</v>
          </cell>
          <cell r="D51">
            <v>0</v>
          </cell>
          <cell r="E51">
            <v>0</v>
          </cell>
          <cell r="F51">
            <v>0.54161498247447359</v>
          </cell>
        </row>
        <row r="52">
          <cell r="B52" t="str">
            <v>Duct Sealing - Retro</v>
          </cell>
          <cell r="C52">
            <v>0.4293783331765883</v>
          </cell>
          <cell r="D52">
            <v>0</v>
          </cell>
          <cell r="E52">
            <v>0</v>
          </cell>
          <cell r="F52">
            <v>0.51453423335074988</v>
          </cell>
        </row>
        <row r="53">
          <cell r="B53" t="str">
            <v>WIFI enabled tstats - New</v>
          </cell>
          <cell r="C53">
            <v>0.2</v>
          </cell>
          <cell r="D53">
            <v>0.2</v>
          </cell>
          <cell r="E53">
            <v>0</v>
          </cell>
          <cell r="F53">
            <v>0.2</v>
          </cell>
        </row>
        <row r="54">
          <cell r="B54" t="str">
            <v>WIFI enabled tstats - Retro</v>
          </cell>
          <cell r="C54">
            <v>0.19800000000000001</v>
          </cell>
          <cell r="D54">
            <v>0.19800000000000001</v>
          </cell>
          <cell r="E54">
            <v>0</v>
          </cell>
          <cell r="F54">
            <v>0.19800000000000001</v>
          </cell>
        </row>
        <row r="55">
          <cell r="B55" t="str">
            <v>Combo DHP/HPWH units - New</v>
          </cell>
          <cell r="C55">
            <v>0</v>
          </cell>
          <cell r="D55">
            <v>0</v>
          </cell>
          <cell r="E55">
            <v>0</v>
          </cell>
          <cell r="F55">
            <v>0</v>
          </cell>
        </row>
        <row r="56">
          <cell r="B56" t="str">
            <v>Combo DHP/HPWH units - NR</v>
          </cell>
          <cell r="C56">
            <v>0</v>
          </cell>
          <cell r="D56">
            <v>0</v>
          </cell>
          <cell r="E56">
            <v>0</v>
          </cell>
          <cell r="F56">
            <v>0</v>
          </cell>
        </row>
        <row r="57">
          <cell r="B57" t="str">
            <v>Combo DHP/HPWH units - Retro</v>
          </cell>
          <cell r="C57">
            <v>0</v>
          </cell>
          <cell r="D57">
            <v>0</v>
          </cell>
          <cell r="E57">
            <v>0</v>
          </cell>
          <cell r="F57">
            <v>0</v>
          </cell>
        </row>
        <row r="58">
          <cell r="B58" t="str">
            <v>Aerator - New</v>
          </cell>
          <cell r="C58">
            <v>0.315</v>
          </cell>
          <cell r="D58">
            <v>0.315</v>
          </cell>
          <cell r="E58">
            <v>0.315</v>
          </cell>
          <cell r="F58">
            <v>0.315</v>
          </cell>
        </row>
        <row r="59">
          <cell r="B59" t="str">
            <v>Aerator - Retro</v>
          </cell>
          <cell r="C59">
            <v>0.315</v>
          </cell>
          <cell r="D59">
            <v>0.315</v>
          </cell>
          <cell r="E59">
            <v>0.315</v>
          </cell>
          <cell r="F59">
            <v>0.315</v>
          </cell>
        </row>
        <row r="60">
          <cell r="B60" t="str">
            <v>Behavior - Retro</v>
          </cell>
          <cell r="C60">
            <v>0.48999999999999994</v>
          </cell>
          <cell r="D60">
            <v>0.48999999999999994</v>
          </cell>
          <cell r="E60">
            <v>0.48999999999999994</v>
          </cell>
          <cell r="F60">
            <v>0.48999999999999994</v>
          </cell>
        </row>
        <row r="61">
          <cell r="B61" t="str">
            <v>Behavior - New</v>
          </cell>
          <cell r="C61">
            <v>0.48999999999999994</v>
          </cell>
          <cell r="D61">
            <v>0.48999999999999994</v>
          </cell>
          <cell r="E61">
            <v>0.48999999999999994</v>
          </cell>
          <cell r="F61">
            <v>0.48999999999999994</v>
          </cell>
        </row>
        <row r="62">
          <cell r="B62">
            <v>0</v>
          </cell>
          <cell r="C62">
            <v>0</v>
          </cell>
          <cell r="D62">
            <v>0</v>
          </cell>
          <cell r="E62">
            <v>0</v>
          </cell>
          <cell r="F62">
            <v>0</v>
          </cell>
        </row>
        <row r="63">
          <cell r="B63" t="str">
            <v>Heat Recovery Ventilation - New</v>
          </cell>
          <cell r="C63">
            <v>0.89100000000000001</v>
          </cell>
          <cell r="D63">
            <v>0</v>
          </cell>
          <cell r="E63">
            <v>0</v>
          </cell>
          <cell r="F63">
            <v>0</v>
          </cell>
        </row>
        <row r="64">
          <cell r="B64" t="str">
            <v>GSHP - New</v>
          </cell>
          <cell r="C64">
            <v>0.12485156673907999</v>
          </cell>
          <cell r="D64">
            <v>0</v>
          </cell>
          <cell r="E64">
            <v>0</v>
          </cell>
          <cell r="F64">
            <v>0</v>
          </cell>
        </row>
        <row r="65">
          <cell r="B65" t="str">
            <v>GSHP - NR</v>
          </cell>
          <cell r="C65">
            <v>0.12485156673907999</v>
          </cell>
          <cell r="D65">
            <v>0</v>
          </cell>
          <cell r="E65">
            <v>0</v>
          </cell>
          <cell r="F65">
            <v>0</v>
          </cell>
        </row>
        <row r="66">
          <cell r="B66">
            <v>0</v>
          </cell>
          <cell r="C66">
            <v>0</v>
          </cell>
          <cell r="D66">
            <v>0</v>
          </cell>
          <cell r="E66">
            <v>0</v>
          </cell>
          <cell r="F66">
            <v>0</v>
          </cell>
        </row>
        <row r="67">
          <cell r="B67" t="str">
            <v>ECM for HVAC ventilation - New</v>
          </cell>
          <cell r="C67">
            <v>0</v>
          </cell>
          <cell r="D67">
            <v>0</v>
          </cell>
          <cell r="E67">
            <v>0</v>
          </cell>
          <cell r="F67">
            <v>0</v>
          </cell>
        </row>
        <row r="68">
          <cell r="B68" t="str">
            <v>ECM for HVAC ventilation - NR</v>
          </cell>
          <cell r="C68">
            <v>0</v>
          </cell>
          <cell r="D68">
            <v>0</v>
          </cell>
          <cell r="E68">
            <v>0</v>
          </cell>
          <cell r="F68">
            <v>0</v>
          </cell>
        </row>
        <row r="69">
          <cell r="B69" t="str">
            <v>Whole house/attic fan - New</v>
          </cell>
          <cell r="C69">
            <v>0</v>
          </cell>
          <cell r="D69">
            <v>0</v>
          </cell>
          <cell r="E69">
            <v>0</v>
          </cell>
          <cell r="F69">
            <v>0</v>
          </cell>
        </row>
        <row r="70">
          <cell r="B70" t="str">
            <v>Whole house/attic fan - Retro</v>
          </cell>
          <cell r="C70">
            <v>0</v>
          </cell>
          <cell r="D70">
            <v>0</v>
          </cell>
          <cell r="E70">
            <v>0</v>
          </cell>
          <cell r="F70">
            <v>0</v>
          </cell>
        </row>
        <row r="71">
          <cell r="B71" t="str">
            <v>WH Pipe insulation - Retro</v>
          </cell>
          <cell r="C71">
            <v>0</v>
          </cell>
          <cell r="D71">
            <v>0</v>
          </cell>
          <cell r="E71">
            <v>0</v>
          </cell>
          <cell r="F71">
            <v>0</v>
          </cell>
        </row>
        <row r="72">
          <cell r="B72" t="str">
            <v>DHP Ducted - NR</v>
          </cell>
          <cell r="C72">
            <v>0.2475</v>
          </cell>
          <cell r="D72">
            <v>0</v>
          </cell>
          <cell r="E72">
            <v>0</v>
          </cell>
          <cell r="F72">
            <v>0.74249999999999994</v>
          </cell>
        </row>
        <row r="73">
          <cell r="B73" t="str">
            <v>Advanced Power Strips - New</v>
          </cell>
          <cell r="C73">
            <v>0.33660000000000001</v>
          </cell>
          <cell r="D73">
            <v>0.2475</v>
          </cell>
          <cell r="E73">
            <v>0.2475</v>
          </cell>
          <cell r="F73">
            <v>0.2475</v>
          </cell>
        </row>
        <row r="74">
          <cell r="B74" t="str">
            <v>Advanced Power Strips - Retro</v>
          </cell>
          <cell r="C74">
            <v>0.33660000000000001</v>
          </cell>
          <cell r="D74">
            <v>0.2475</v>
          </cell>
          <cell r="E74">
            <v>0.2475</v>
          </cell>
          <cell r="F74">
            <v>0.2475</v>
          </cell>
        </row>
        <row r="75">
          <cell r="B75" t="str">
            <v>Controls Commissioning and Sizing - New</v>
          </cell>
          <cell r="C75">
            <v>0.76</v>
          </cell>
          <cell r="D75">
            <v>0</v>
          </cell>
          <cell r="E75">
            <v>0</v>
          </cell>
          <cell r="F75">
            <v>0.76</v>
          </cell>
        </row>
        <row r="76">
          <cell r="B76" t="str">
            <v>Controls Commissioning and Sizing - NR</v>
          </cell>
          <cell r="C76">
            <v>0.76</v>
          </cell>
          <cell r="D76">
            <v>0</v>
          </cell>
          <cell r="E76">
            <v>0</v>
          </cell>
          <cell r="F76">
            <v>0.76</v>
          </cell>
        </row>
        <row r="77">
          <cell r="B77" t="str">
            <v>ResWx - Retro</v>
          </cell>
          <cell r="C77">
            <v>0.95</v>
          </cell>
          <cell r="D77">
            <v>1</v>
          </cell>
          <cell r="E77">
            <v>0</v>
          </cell>
          <cell r="F77">
            <v>0.95</v>
          </cell>
        </row>
        <row r="78">
          <cell r="B78" t="str">
            <v>ATTIC R0 - R19 - Retro</v>
          </cell>
          <cell r="C78">
            <v>0</v>
          </cell>
          <cell r="D78">
            <v>5.4136342171710254E-2</v>
          </cell>
          <cell r="E78">
            <v>0</v>
          </cell>
          <cell r="F78">
            <v>0</v>
          </cell>
        </row>
        <row r="79">
          <cell r="B79" t="str">
            <v>ATTIC R0 - R22 - Retro</v>
          </cell>
          <cell r="C79">
            <v>0</v>
          </cell>
          <cell r="D79">
            <v>0</v>
          </cell>
          <cell r="E79">
            <v>0</v>
          </cell>
          <cell r="F79">
            <v>1.7654231774693385E-2</v>
          </cell>
        </row>
        <row r="80">
          <cell r="B80" t="str">
            <v>ATTIC R0 - R30 - Retro</v>
          </cell>
          <cell r="C80">
            <v>0</v>
          </cell>
          <cell r="D80">
            <v>0</v>
          </cell>
          <cell r="E80">
            <v>0</v>
          </cell>
          <cell r="F80">
            <v>5.370909487280473E-2</v>
          </cell>
        </row>
        <row r="81">
          <cell r="B81" t="str">
            <v>ATTIC R0 - R38 - Retro</v>
          </cell>
          <cell r="C81">
            <v>3.0150417138103489E-2</v>
          </cell>
          <cell r="D81">
            <v>1.0754159339533284E-2</v>
          </cell>
          <cell r="E81">
            <v>0</v>
          </cell>
          <cell r="F81">
            <v>0</v>
          </cell>
        </row>
        <row r="82">
          <cell r="B82" t="str">
            <v>ATTIC R0 - R49 - Retro</v>
          </cell>
          <cell r="C82">
            <v>1.6064798296574784E-2</v>
          </cell>
          <cell r="D82">
            <v>6.4148166587866887E-2</v>
          </cell>
          <cell r="E82">
            <v>0</v>
          </cell>
          <cell r="F82">
            <v>0</v>
          </cell>
        </row>
        <row r="83">
          <cell r="B83" t="str">
            <v>ATTIC R11 - R30 - Retro</v>
          </cell>
          <cell r="C83">
            <v>0</v>
          </cell>
          <cell r="D83">
            <v>0</v>
          </cell>
          <cell r="E83">
            <v>0</v>
          </cell>
          <cell r="F83">
            <v>1.0533305070999921E-3</v>
          </cell>
        </row>
        <row r="84">
          <cell r="B84" t="str">
            <v>ATTIC R11 - R38 - Retro</v>
          </cell>
          <cell r="C84">
            <v>2.4846271780712467E-2</v>
          </cell>
          <cell r="D84">
            <v>0</v>
          </cell>
          <cell r="E84">
            <v>0</v>
          </cell>
          <cell r="F84">
            <v>0</v>
          </cell>
        </row>
        <row r="85">
          <cell r="B85" t="str">
            <v>ATTIC R11 - R49 - Retro</v>
          </cell>
          <cell r="C85">
            <v>1.9498021140463982E-2</v>
          </cell>
          <cell r="D85">
            <v>0</v>
          </cell>
          <cell r="E85">
            <v>0</v>
          </cell>
          <cell r="F85">
            <v>0</v>
          </cell>
        </row>
        <row r="86">
          <cell r="B86" t="str">
            <v>ATTIC R19 - R30 - Retro</v>
          </cell>
          <cell r="C86">
            <v>0</v>
          </cell>
          <cell r="D86">
            <v>6.5125260012002723E-2</v>
          </cell>
          <cell r="E86">
            <v>0</v>
          </cell>
          <cell r="F86">
            <v>0</v>
          </cell>
        </row>
        <row r="87">
          <cell r="B87" t="str">
            <v>ATTIC R19 - R38 - Retro</v>
          </cell>
          <cell r="C87">
            <v>8.2033817107202978E-3</v>
          </cell>
          <cell r="D87">
            <v>1.0053116760243517E-2</v>
          </cell>
          <cell r="E87">
            <v>0</v>
          </cell>
          <cell r="F87">
            <v>0</v>
          </cell>
        </row>
        <row r="88">
          <cell r="B88" t="str">
            <v>ATTIC R19 - R49 - Retro</v>
          </cell>
          <cell r="C88">
            <v>1.7662848312546196E-2</v>
          </cell>
          <cell r="D88">
            <v>0.14766594591946242</v>
          </cell>
          <cell r="E88">
            <v>0</v>
          </cell>
          <cell r="F88">
            <v>0</v>
          </cell>
        </row>
        <row r="89">
          <cell r="B89" t="str">
            <v>WALL R0 - R11 - Retro</v>
          </cell>
          <cell r="C89">
            <v>8.46755457988283E-2</v>
          </cell>
          <cell r="D89">
            <v>8.6999999999999966E-2</v>
          </cell>
          <cell r="E89">
            <v>0</v>
          </cell>
          <cell r="F89">
            <v>0</v>
          </cell>
        </row>
        <row r="90">
          <cell r="B90" t="str">
            <v>FLOOR R0 - R19 - Retro</v>
          </cell>
          <cell r="C90">
            <v>7.8781984396844446E-2</v>
          </cell>
          <cell r="D90">
            <v>2.1455163910870823E-2</v>
          </cell>
          <cell r="E90">
            <v>0</v>
          </cell>
          <cell r="F90">
            <v>0</v>
          </cell>
        </row>
        <row r="91">
          <cell r="B91" t="str">
            <v>FLOOR R0 - R22 - Retro</v>
          </cell>
          <cell r="C91">
            <v>0</v>
          </cell>
          <cell r="D91">
            <v>0</v>
          </cell>
          <cell r="E91">
            <v>0</v>
          </cell>
          <cell r="F91">
            <v>1.0665247527328225E-2</v>
          </cell>
        </row>
        <row r="92">
          <cell r="B92" t="str">
            <v>FLOOR R0 - R25 - Retro</v>
          </cell>
          <cell r="C92">
            <v>4.555152699293441E-2</v>
          </cell>
          <cell r="D92">
            <v>0</v>
          </cell>
          <cell r="E92">
            <v>0</v>
          </cell>
          <cell r="F92">
            <v>0</v>
          </cell>
        </row>
        <row r="93">
          <cell r="B93" t="str">
            <v>FLOOR R0 - R30 - Retro</v>
          </cell>
          <cell r="C93">
            <v>0.10512619459663457</v>
          </cell>
          <cell r="D93">
            <v>0.23754483608912919</v>
          </cell>
          <cell r="E93">
            <v>0</v>
          </cell>
          <cell r="F93">
            <v>0</v>
          </cell>
        </row>
        <row r="94">
          <cell r="B94" t="str">
            <v>FLOOR R11 - R22 - Retro</v>
          </cell>
          <cell r="C94">
            <v>0</v>
          </cell>
          <cell r="D94">
            <v>0</v>
          </cell>
          <cell r="E94">
            <v>0</v>
          </cell>
          <cell r="F94">
            <v>1.6234206236719673E-2</v>
          </cell>
        </row>
        <row r="95">
          <cell r="B95" t="str">
            <v>WINDOW CL30 Prime Window Replacement of Single Pane Base - Retro</v>
          </cell>
          <cell r="C95">
            <v>3.5442601061513916E-2</v>
          </cell>
          <cell r="D95">
            <v>0.12758359544917094</v>
          </cell>
          <cell r="E95">
            <v>0</v>
          </cell>
          <cell r="F95">
            <v>1.3677383586228942E-2</v>
          </cell>
        </row>
        <row r="96">
          <cell r="B96" t="str">
            <v>WINDOW CL30 Prime Window Replacement of Double Pane Base - Retro</v>
          </cell>
          <cell r="C96">
            <v>0.74240695226153941</v>
          </cell>
          <cell r="D96">
            <v>0.66296155480151864</v>
          </cell>
          <cell r="E96">
            <v>0</v>
          </cell>
          <cell r="F96">
            <v>6.9568000974991058E-4</v>
          </cell>
        </row>
        <row r="97">
          <cell r="B97" t="str">
            <v>WINDOW CL22 Prime Window Replacement of Single Pane Base - Retro</v>
          </cell>
          <cell r="C97">
            <v>8.860650265378479E-3</v>
          </cell>
          <cell r="D97">
            <v>3.1895898862292736E-2</v>
          </cell>
          <cell r="E97">
            <v>0</v>
          </cell>
          <cell r="F97">
            <v>3.4193458965572354E-3</v>
          </cell>
        </row>
        <row r="98">
          <cell r="B98" t="str">
            <v>WINDOW CL22 Prime Window Replacement of Double Pane Base - Retro</v>
          </cell>
          <cell r="C98">
            <v>0.18560173806538485</v>
          </cell>
          <cell r="D98">
            <v>0.16574038870037966</v>
          </cell>
          <cell r="E98">
            <v>0</v>
          </cell>
          <cell r="F98">
            <v>1.7392000243747764E-4</v>
          </cell>
        </row>
        <row r="99">
          <cell r="B99" t="str">
            <v>CFM50 Infiltration Reduction - Retro</v>
          </cell>
          <cell r="C99">
            <v>0.3489194352936118</v>
          </cell>
          <cell r="D99">
            <v>0.5</v>
          </cell>
          <cell r="E99">
            <v>0</v>
          </cell>
          <cell r="F99">
            <v>8.366655018171143E-2</v>
          </cell>
        </row>
        <row r="100">
          <cell r="C100">
            <v>0</v>
          </cell>
          <cell r="D100">
            <v>0</v>
          </cell>
          <cell r="E100">
            <v>0</v>
          </cell>
          <cell r="F100">
            <v>0</v>
          </cell>
        </row>
      </sheetData>
      <sheetData sheetId="5">
        <row r="8">
          <cell r="B8" t="str">
            <v>Measure Index Name</v>
          </cell>
          <cell r="C8" t="str">
            <v>Single Family</v>
          </cell>
          <cell r="D8" t="str">
            <v>Multifamily - Low Rise</v>
          </cell>
          <cell r="E8" t="str">
            <v>Multifamily - High Rise</v>
          </cell>
          <cell r="F8" t="str">
            <v>Manufactured</v>
          </cell>
        </row>
        <row r="9">
          <cell r="B9" t="str">
            <v>Lighting - New</v>
          </cell>
          <cell r="C9">
            <v>1</v>
          </cell>
          <cell r="D9">
            <v>1</v>
          </cell>
          <cell r="E9">
            <v>1</v>
          </cell>
          <cell r="F9">
            <v>1</v>
          </cell>
        </row>
        <row r="10">
          <cell r="B10" t="str">
            <v>Lighting - NR</v>
          </cell>
          <cell r="C10">
            <v>1</v>
          </cell>
          <cell r="D10">
            <v>1</v>
          </cell>
          <cell r="E10">
            <v>1</v>
          </cell>
          <cell r="F10">
            <v>1</v>
          </cell>
        </row>
        <row r="11">
          <cell r="B11" t="str">
            <v>Lighting - PPA</v>
          </cell>
          <cell r="C11">
            <v>1</v>
          </cell>
          <cell r="D11">
            <v>1</v>
          </cell>
          <cell r="E11">
            <v>1</v>
          </cell>
          <cell r="F11">
            <v>1</v>
          </cell>
        </row>
        <row r="12">
          <cell r="B12" t="str">
            <v>Dishwasher - New</v>
          </cell>
          <cell r="C12">
            <v>1</v>
          </cell>
          <cell r="D12">
            <v>1</v>
          </cell>
          <cell r="E12">
            <v>1</v>
          </cell>
          <cell r="F12">
            <v>1</v>
          </cell>
        </row>
        <row r="13">
          <cell r="B13" t="str">
            <v>Dishwasher - NR</v>
          </cell>
          <cell r="C13">
            <v>1</v>
          </cell>
          <cell r="D13">
            <v>1</v>
          </cell>
          <cell r="E13">
            <v>1</v>
          </cell>
          <cell r="F13">
            <v>1</v>
          </cell>
        </row>
        <row r="14">
          <cell r="B14" t="str">
            <v>Clothes Washer - New</v>
          </cell>
          <cell r="C14">
            <v>1</v>
          </cell>
          <cell r="D14">
            <v>0.75</v>
          </cell>
          <cell r="E14">
            <v>0.75</v>
          </cell>
          <cell r="F14">
            <v>1</v>
          </cell>
        </row>
        <row r="15">
          <cell r="B15" t="str">
            <v>Clothes Washer - NR</v>
          </cell>
          <cell r="C15">
            <v>1</v>
          </cell>
          <cell r="D15">
            <v>0.75</v>
          </cell>
          <cell r="E15">
            <v>0.75</v>
          </cell>
          <cell r="F15">
            <v>1</v>
          </cell>
        </row>
        <row r="16">
          <cell r="B16" t="str">
            <v>WasteWater Heat Recovery - New</v>
          </cell>
          <cell r="C16">
            <v>0.9</v>
          </cell>
          <cell r="D16">
            <v>0.5</v>
          </cell>
          <cell r="E16">
            <v>0.9</v>
          </cell>
          <cell r="F16">
            <v>0</v>
          </cell>
        </row>
        <row r="17">
          <cell r="B17" t="str">
            <v>Showerheads - New</v>
          </cell>
          <cell r="C17">
            <v>1</v>
          </cell>
          <cell r="D17">
            <v>1</v>
          </cell>
          <cell r="E17">
            <v>1</v>
          </cell>
          <cell r="F17">
            <v>1</v>
          </cell>
        </row>
        <row r="18">
          <cell r="B18" t="str">
            <v>Showerheads - Retro</v>
          </cell>
          <cell r="C18">
            <v>1</v>
          </cell>
          <cell r="D18">
            <v>1</v>
          </cell>
          <cell r="E18">
            <v>1</v>
          </cell>
          <cell r="F18">
            <v>1</v>
          </cell>
        </row>
        <row r="19">
          <cell r="B19" t="str">
            <v>HPWH - New</v>
          </cell>
          <cell r="C19">
            <v>0.95</v>
          </cell>
          <cell r="D19">
            <v>0</v>
          </cell>
          <cell r="E19">
            <v>0</v>
          </cell>
          <cell r="F19">
            <v>0.95</v>
          </cell>
        </row>
        <row r="20">
          <cell r="B20" t="str">
            <v>HPWH - NR</v>
          </cell>
          <cell r="C20">
            <v>0.95</v>
          </cell>
          <cell r="D20">
            <v>0</v>
          </cell>
          <cell r="E20">
            <v>0</v>
          </cell>
          <cell r="F20">
            <v>0.95</v>
          </cell>
        </row>
        <row r="21">
          <cell r="B21" t="str">
            <v>EV Supply Equip - NR</v>
          </cell>
          <cell r="C21">
            <v>0.9</v>
          </cell>
          <cell r="D21">
            <v>0</v>
          </cell>
          <cell r="E21">
            <v>0</v>
          </cell>
          <cell r="F21">
            <v>0</v>
          </cell>
        </row>
        <row r="22">
          <cell r="B22" t="str">
            <v>Clothes Dryer - New</v>
          </cell>
          <cell r="C22">
            <v>0.9</v>
          </cell>
          <cell r="D22">
            <v>0.9</v>
          </cell>
          <cell r="E22">
            <v>0.9</v>
          </cell>
          <cell r="F22">
            <v>0.9</v>
          </cell>
        </row>
        <row r="23">
          <cell r="B23" t="str">
            <v>Clothes Dryer - NR</v>
          </cell>
          <cell r="C23">
            <v>0.9</v>
          </cell>
          <cell r="D23">
            <v>0.9</v>
          </cell>
          <cell r="E23">
            <v>0.9</v>
          </cell>
          <cell r="F23">
            <v>0.9</v>
          </cell>
        </row>
        <row r="24">
          <cell r="B24" t="str">
            <v>Refrigerator - New</v>
          </cell>
          <cell r="C24">
            <v>1</v>
          </cell>
          <cell r="D24">
            <v>1</v>
          </cell>
          <cell r="E24">
            <v>1</v>
          </cell>
          <cell r="F24">
            <v>1</v>
          </cell>
        </row>
        <row r="25">
          <cell r="B25" t="str">
            <v>Refrigerator - NR</v>
          </cell>
          <cell r="C25">
            <v>1</v>
          </cell>
          <cell r="D25">
            <v>1</v>
          </cell>
          <cell r="E25">
            <v>1</v>
          </cell>
          <cell r="F25">
            <v>1</v>
          </cell>
        </row>
        <row r="26">
          <cell r="B26" t="str">
            <v>Freezer - New</v>
          </cell>
          <cell r="C26">
            <v>1</v>
          </cell>
          <cell r="D26">
            <v>1</v>
          </cell>
          <cell r="E26">
            <v>1</v>
          </cell>
          <cell r="F26">
            <v>1</v>
          </cell>
        </row>
        <row r="27">
          <cell r="B27" t="str">
            <v>Freezer - NR</v>
          </cell>
          <cell r="C27">
            <v>1</v>
          </cell>
          <cell r="D27">
            <v>1</v>
          </cell>
          <cell r="E27">
            <v>1</v>
          </cell>
          <cell r="F27">
            <v>1</v>
          </cell>
        </row>
        <row r="28">
          <cell r="B28" t="str">
            <v>Solar Water Heater - New</v>
          </cell>
          <cell r="C28">
            <v>0.25</v>
          </cell>
          <cell r="D28">
            <v>0.25</v>
          </cell>
        </row>
        <row r="29">
          <cell r="B29" t="str">
            <v>Solar Water Heater - NR</v>
          </cell>
          <cell r="C29">
            <v>0.25</v>
          </cell>
          <cell r="D29">
            <v>0.25</v>
          </cell>
        </row>
        <row r="30">
          <cell r="B30" t="str">
            <v>Solar Water Heater - Retro</v>
          </cell>
          <cell r="C30">
            <v>0.25</v>
          </cell>
          <cell r="D30">
            <v>0.25</v>
          </cell>
        </row>
        <row r="31">
          <cell r="B31">
            <v>0</v>
          </cell>
        </row>
        <row r="32">
          <cell r="B32">
            <v>0</v>
          </cell>
        </row>
        <row r="33">
          <cell r="B33" t="str">
            <v>Electric Oven - New</v>
          </cell>
          <cell r="C33">
            <v>1</v>
          </cell>
          <cell r="D33">
            <v>1</v>
          </cell>
          <cell r="E33">
            <v>1</v>
          </cell>
          <cell r="F33">
            <v>1</v>
          </cell>
        </row>
        <row r="34">
          <cell r="B34" t="str">
            <v>Electric Oven - NR</v>
          </cell>
          <cell r="C34">
            <v>1</v>
          </cell>
          <cell r="D34">
            <v>1</v>
          </cell>
          <cell r="E34">
            <v>1</v>
          </cell>
          <cell r="F34">
            <v>1</v>
          </cell>
        </row>
        <row r="35">
          <cell r="B35" t="str">
            <v>Microwave - New</v>
          </cell>
          <cell r="C35">
            <v>1</v>
          </cell>
          <cell r="D35">
            <v>1</v>
          </cell>
          <cell r="E35">
            <v>1</v>
          </cell>
          <cell r="F35">
            <v>1</v>
          </cell>
        </row>
        <row r="36">
          <cell r="B36" t="str">
            <v>Microwave - NR</v>
          </cell>
          <cell r="C36">
            <v>1</v>
          </cell>
          <cell r="D36">
            <v>1</v>
          </cell>
          <cell r="E36">
            <v>1</v>
          </cell>
          <cell r="F36">
            <v>1</v>
          </cell>
        </row>
        <row r="37">
          <cell r="B37" t="str">
            <v>Monitor - New</v>
          </cell>
          <cell r="C37">
            <v>1</v>
          </cell>
          <cell r="D37">
            <v>1</v>
          </cell>
          <cell r="E37">
            <v>1</v>
          </cell>
          <cell r="F37">
            <v>1</v>
          </cell>
        </row>
        <row r="38">
          <cell r="B38" t="str">
            <v>Monitor - NR</v>
          </cell>
          <cell r="C38">
            <v>1</v>
          </cell>
          <cell r="D38">
            <v>1</v>
          </cell>
          <cell r="E38">
            <v>1</v>
          </cell>
          <cell r="F38">
            <v>1</v>
          </cell>
        </row>
        <row r="39">
          <cell r="B39" t="str">
            <v>Desktop - New</v>
          </cell>
          <cell r="C39">
            <v>1</v>
          </cell>
          <cell r="D39">
            <v>1</v>
          </cell>
          <cell r="E39">
            <v>1</v>
          </cell>
          <cell r="F39">
            <v>1</v>
          </cell>
        </row>
        <row r="40">
          <cell r="B40" t="str">
            <v>Desktop - NR</v>
          </cell>
          <cell r="C40">
            <v>1</v>
          </cell>
          <cell r="D40">
            <v>1</v>
          </cell>
          <cell r="E40">
            <v>1</v>
          </cell>
          <cell r="F40">
            <v>1</v>
          </cell>
        </row>
        <row r="41">
          <cell r="B41" t="str">
            <v>Laptop - New</v>
          </cell>
          <cell r="C41">
            <v>1</v>
          </cell>
          <cell r="D41">
            <v>1</v>
          </cell>
          <cell r="E41">
            <v>1</v>
          </cell>
          <cell r="F41">
            <v>1</v>
          </cell>
        </row>
        <row r="42">
          <cell r="B42" t="str">
            <v>Laptop - NR</v>
          </cell>
          <cell r="C42">
            <v>1</v>
          </cell>
          <cell r="D42">
            <v>1</v>
          </cell>
          <cell r="E42">
            <v>1</v>
          </cell>
          <cell r="F42">
            <v>1</v>
          </cell>
        </row>
        <row r="43">
          <cell r="B43" t="str">
            <v>Computer - New</v>
          </cell>
        </row>
        <row r="44">
          <cell r="B44" t="str">
            <v>Computer - NR</v>
          </cell>
        </row>
        <row r="45">
          <cell r="B45" t="str">
            <v>ASHP - New</v>
          </cell>
          <cell r="C45">
            <v>0.9</v>
          </cell>
          <cell r="D45">
            <v>0.5</v>
          </cell>
          <cell r="E45">
            <v>0</v>
          </cell>
          <cell r="F45">
            <v>0.9</v>
          </cell>
        </row>
        <row r="46">
          <cell r="B46" t="str">
            <v>ASHP - NR</v>
          </cell>
          <cell r="C46">
            <v>0.75</v>
          </cell>
          <cell r="D46">
            <v>0.5</v>
          </cell>
          <cell r="E46">
            <v>0</v>
          </cell>
          <cell r="F46">
            <v>0.25</v>
          </cell>
        </row>
        <row r="47">
          <cell r="B47" t="str">
            <v>HP - Retro</v>
          </cell>
        </row>
        <row r="48">
          <cell r="B48" t="str">
            <v>DHP - New</v>
          </cell>
          <cell r="C48">
            <v>0.99</v>
          </cell>
          <cell r="D48">
            <v>0.99</v>
          </cell>
          <cell r="E48">
            <v>0</v>
          </cell>
          <cell r="F48">
            <v>0.99</v>
          </cell>
        </row>
        <row r="49">
          <cell r="B49" t="str">
            <v>DHP - NR</v>
          </cell>
          <cell r="C49">
            <v>0.99</v>
          </cell>
          <cell r="D49">
            <v>0.99</v>
          </cell>
          <cell r="E49">
            <v>0</v>
          </cell>
          <cell r="F49">
            <v>0.99</v>
          </cell>
        </row>
        <row r="50">
          <cell r="B50" t="str">
            <v>DHP - Retro</v>
          </cell>
        </row>
        <row r="51">
          <cell r="B51" t="str">
            <v>Duct Sealing - New</v>
          </cell>
          <cell r="C51">
            <v>1</v>
          </cell>
          <cell r="F51">
            <v>1</v>
          </cell>
        </row>
        <row r="52">
          <cell r="B52" t="str">
            <v>Duct Sealing - Retro</v>
          </cell>
          <cell r="C52">
            <v>0.95</v>
          </cell>
          <cell r="F52">
            <v>0.95</v>
          </cell>
        </row>
        <row r="53">
          <cell r="B53" t="str">
            <v>WIFI enabled tstats - New</v>
          </cell>
          <cell r="C53">
            <v>0.2</v>
          </cell>
          <cell r="D53">
            <v>0.2</v>
          </cell>
          <cell r="E53">
            <v>0</v>
          </cell>
          <cell r="F53">
            <v>0.2</v>
          </cell>
        </row>
        <row r="54">
          <cell r="B54" t="str">
            <v>WIFI enabled tstats - Retro</v>
          </cell>
          <cell r="C54">
            <v>0.2</v>
          </cell>
          <cell r="D54">
            <v>0.2</v>
          </cell>
          <cell r="E54">
            <v>0</v>
          </cell>
          <cell r="F54">
            <v>0.2</v>
          </cell>
        </row>
        <row r="55">
          <cell r="B55" t="str">
            <v>Combo DHP/HPWH units - New</v>
          </cell>
        </row>
        <row r="56">
          <cell r="B56" t="str">
            <v>Combo DHP/HPWH units - NR</v>
          </cell>
        </row>
        <row r="57">
          <cell r="B57" t="str">
            <v>Combo DHP/HPWH units - Retro</v>
          </cell>
        </row>
        <row r="58">
          <cell r="B58" t="str">
            <v>Aerator - New</v>
          </cell>
          <cell r="C58">
            <v>0.9</v>
          </cell>
          <cell r="D58">
            <v>0.9</v>
          </cell>
          <cell r="E58">
            <v>0.9</v>
          </cell>
          <cell r="F58">
            <v>0.9</v>
          </cell>
        </row>
        <row r="59">
          <cell r="B59" t="str">
            <v>Aerator - Retro</v>
          </cell>
          <cell r="C59">
            <v>0.9</v>
          </cell>
          <cell r="D59">
            <v>0.9</v>
          </cell>
          <cell r="E59">
            <v>0.9</v>
          </cell>
          <cell r="F59">
            <v>0.9</v>
          </cell>
        </row>
        <row r="60">
          <cell r="B60" t="str">
            <v>Behavior - Retro</v>
          </cell>
          <cell r="C60">
            <v>0.48999999999999994</v>
          </cell>
          <cell r="D60">
            <v>0.48999999999999994</v>
          </cell>
          <cell r="E60">
            <v>0.48999999999999994</v>
          </cell>
          <cell r="F60">
            <v>0.48999999999999994</v>
          </cell>
        </row>
        <row r="61">
          <cell r="B61" t="str">
            <v>Behavior - New</v>
          </cell>
          <cell r="C61">
            <v>0.48999999999999994</v>
          </cell>
          <cell r="D61">
            <v>0.48999999999999994</v>
          </cell>
          <cell r="E61">
            <v>0.48999999999999994</v>
          </cell>
          <cell r="F61">
            <v>0.48999999999999994</v>
          </cell>
        </row>
        <row r="62">
          <cell r="B62">
            <v>0</v>
          </cell>
        </row>
        <row r="63">
          <cell r="B63" t="str">
            <v>Heat Recovery Ventilation - New</v>
          </cell>
          <cell r="C63">
            <v>0.9</v>
          </cell>
        </row>
        <row r="64">
          <cell r="B64" t="str">
            <v>GSHP - New</v>
          </cell>
          <cell r="C64">
            <v>0.12485156673907999</v>
          </cell>
        </row>
        <row r="65">
          <cell r="B65" t="str">
            <v>GSHP - NR</v>
          </cell>
          <cell r="C65">
            <v>0.12485156673907999</v>
          </cell>
        </row>
        <row r="66">
          <cell r="B66">
            <v>0</v>
          </cell>
        </row>
        <row r="67">
          <cell r="B67" t="str">
            <v>ECM for HVAC ventilation - New</v>
          </cell>
        </row>
        <row r="68">
          <cell r="B68" t="str">
            <v>ECM for HVAC ventilation - NR</v>
          </cell>
        </row>
        <row r="69">
          <cell r="B69" t="str">
            <v>Whole house/attic fan - New</v>
          </cell>
        </row>
        <row r="70">
          <cell r="B70" t="str">
            <v>Whole house/attic fan - Retro</v>
          </cell>
        </row>
        <row r="71">
          <cell r="B71" t="str">
            <v>WH Pipe insulation - Retro</v>
          </cell>
        </row>
        <row r="72">
          <cell r="B72" t="str">
            <v>DHP Ducted - NR</v>
          </cell>
          <cell r="C72">
            <v>0.25</v>
          </cell>
          <cell r="D72">
            <v>0</v>
          </cell>
          <cell r="E72">
            <v>0</v>
          </cell>
          <cell r="F72">
            <v>0.75</v>
          </cell>
        </row>
        <row r="73">
          <cell r="B73" t="str">
            <v>Advanced Power Strips - New</v>
          </cell>
          <cell r="C73">
            <v>0.34</v>
          </cell>
          <cell r="D73">
            <v>0.25</v>
          </cell>
          <cell r="E73">
            <v>0.25</v>
          </cell>
          <cell r="F73">
            <v>0.25</v>
          </cell>
        </row>
        <row r="74">
          <cell r="B74" t="str">
            <v>Advanced Power Strips - Retro</v>
          </cell>
          <cell r="C74">
            <v>0.34</v>
          </cell>
          <cell r="D74">
            <v>0.25</v>
          </cell>
          <cell r="E74">
            <v>0.25</v>
          </cell>
          <cell r="F74">
            <v>0.25</v>
          </cell>
        </row>
        <row r="75">
          <cell r="B75" t="str">
            <v>Controls Commissioning and Sizing - New</v>
          </cell>
          <cell r="C75">
            <v>0.8</v>
          </cell>
          <cell r="F75">
            <v>0.8</v>
          </cell>
        </row>
        <row r="76">
          <cell r="B76" t="str">
            <v>Controls Commissioning and Sizing - NR</v>
          </cell>
          <cell r="C76">
            <v>0.8</v>
          </cell>
          <cell r="F76">
            <v>0.8</v>
          </cell>
        </row>
        <row r="77">
          <cell r="B77" t="str">
            <v>ResWx - Retro</v>
          </cell>
          <cell r="C77">
            <v>1</v>
          </cell>
          <cell r="D77">
            <v>1</v>
          </cell>
          <cell r="E77">
            <v>0</v>
          </cell>
          <cell r="F77">
            <v>1</v>
          </cell>
        </row>
        <row r="78">
          <cell r="B78" t="str">
            <v>ATTIC R0 - R19 - Retro</v>
          </cell>
          <cell r="D78">
            <v>5.4136342171710254E-2</v>
          </cell>
          <cell r="E78">
            <v>0</v>
          </cell>
        </row>
        <row r="79">
          <cell r="B79" t="str">
            <v>ATTIC R0 - R22 - Retro</v>
          </cell>
          <cell r="E79">
            <v>0</v>
          </cell>
          <cell r="F79">
            <v>1</v>
          </cell>
        </row>
        <row r="80">
          <cell r="B80" t="str">
            <v>ATTIC R0 - R30 - Retro</v>
          </cell>
          <cell r="E80">
            <v>0</v>
          </cell>
          <cell r="F80">
            <v>1</v>
          </cell>
        </row>
        <row r="81">
          <cell r="B81" t="str">
            <v>ATTIC R0 - R38 - Retro</v>
          </cell>
          <cell r="C81">
            <v>0.32014844015471466</v>
          </cell>
          <cell r="D81">
            <v>4.7584775838642859E-2</v>
          </cell>
          <cell r="E81">
            <v>0</v>
          </cell>
        </row>
        <row r="82">
          <cell r="B82" t="str">
            <v>ATTIC R0 - R49 - Retro</v>
          </cell>
          <cell r="C82">
            <v>0.17058205505053403</v>
          </cell>
          <cell r="D82">
            <v>0.28384144507905706</v>
          </cell>
          <cell r="E82">
            <v>0</v>
          </cell>
        </row>
        <row r="83">
          <cell r="B83" t="str">
            <v>ATTIC R11 - R30 - Retro</v>
          </cell>
          <cell r="E83">
            <v>0</v>
          </cell>
          <cell r="F83">
            <v>1</v>
          </cell>
        </row>
        <row r="84">
          <cell r="B84" t="str">
            <v>ATTIC R11 - R38 - Retro</v>
          </cell>
          <cell r="C84">
            <v>0.17430969903565588</v>
          </cell>
          <cell r="E84">
            <v>0</v>
          </cell>
        </row>
        <row r="85">
          <cell r="B85" t="str">
            <v>ATTIC R11 - R49 - Retro</v>
          </cell>
          <cell r="C85">
            <v>0.13678890043469027</v>
          </cell>
          <cell r="E85">
            <v>0</v>
          </cell>
        </row>
        <row r="86">
          <cell r="B86" t="str">
            <v>ATTIC R19 - R30 - Retro</v>
          </cell>
          <cell r="D86">
            <v>0.22227051198635747</v>
          </cell>
          <cell r="E86">
            <v>0</v>
          </cell>
        </row>
        <row r="87">
          <cell r="B87" t="str">
            <v>ATTIC R19 - R38 - Retro</v>
          </cell>
          <cell r="C87">
            <v>4.6501964215835925E-2</v>
          </cell>
          <cell r="D87">
            <v>3.4310978703902796E-2</v>
          </cell>
          <cell r="E87">
            <v>0</v>
          </cell>
        </row>
        <row r="88">
          <cell r="B88" t="str">
            <v>ATTIC R19 - R49 - Retro</v>
          </cell>
          <cell r="C88">
            <v>0.1001242132993031</v>
          </cell>
          <cell r="D88">
            <v>0.50397933760908686</v>
          </cell>
          <cell r="E88">
            <v>0</v>
          </cell>
        </row>
        <row r="89">
          <cell r="B89" t="str">
            <v>WALL R0 - R11 - Retro</v>
          </cell>
          <cell r="C89">
            <v>1</v>
          </cell>
          <cell r="D89">
            <v>1</v>
          </cell>
          <cell r="E89">
            <v>0</v>
          </cell>
        </row>
        <row r="90">
          <cell r="B90" t="str">
            <v>FLOOR R0 - R19 - Retro</v>
          </cell>
          <cell r="C90">
            <v>0.34333690117039206</v>
          </cell>
          <cell r="D90">
            <v>8.2838470698342936E-2</v>
          </cell>
          <cell r="E90">
            <v>0</v>
          </cell>
        </row>
        <row r="91">
          <cell r="B91" t="str">
            <v>FLOOR R0 - R22 - Retro</v>
          </cell>
          <cell r="E91">
            <v>0</v>
          </cell>
          <cell r="F91">
            <v>1</v>
          </cell>
        </row>
        <row r="92">
          <cell r="B92" t="str">
            <v>FLOOR R0 - R25 - Retro</v>
          </cell>
          <cell r="C92">
            <v>0.19851645323572223</v>
          </cell>
          <cell r="E92">
            <v>0</v>
          </cell>
        </row>
        <row r="93">
          <cell r="B93" t="str">
            <v>FLOOR R0 - R30 - Retro</v>
          </cell>
          <cell r="C93">
            <v>0.45814664559388574</v>
          </cell>
          <cell r="D93">
            <v>0.91716152930165706</v>
          </cell>
          <cell r="E93">
            <v>0</v>
          </cell>
        </row>
        <row r="94">
          <cell r="B94" t="str">
            <v>FLOOR R11 - R22 - Retro</v>
          </cell>
          <cell r="E94">
            <v>0</v>
          </cell>
          <cell r="F94">
            <v>1</v>
          </cell>
        </row>
        <row r="95">
          <cell r="B95" t="str">
            <v>WINDOW CL30 Prime Window Replacement of Single Pane Base - Retro</v>
          </cell>
          <cell r="C95">
            <v>0.8</v>
          </cell>
          <cell r="D95">
            <v>0.8</v>
          </cell>
          <cell r="E95">
            <v>0</v>
          </cell>
          <cell r="F95">
            <v>0.8</v>
          </cell>
        </row>
        <row r="96">
          <cell r="B96" t="str">
            <v>WINDOW CL30 Prime Window Replacement of Double Pane Base - Retro</v>
          </cell>
          <cell r="C96">
            <v>0.8</v>
          </cell>
          <cell r="D96">
            <v>0.8</v>
          </cell>
          <cell r="E96">
            <v>0</v>
          </cell>
          <cell r="F96">
            <v>0.8</v>
          </cell>
        </row>
        <row r="97">
          <cell r="B97" t="str">
            <v>WINDOW CL22 Prime Window Replacement of Single Pane Base - Retro</v>
          </cell>
          <cell r="C97">
            <v>0.2</v>
          </cell>
          <cell r="D97">
            <v>0.2</v>
          </cell>
          <cell r="E97">
            <v>0</v>
          </cell>
          <cell r="F97">
            <v>0.2</v>
          </cell>
        </row>
        <row r="98">
          <cell r="B98" t="str">
            <v>WINDOW CL22 Prime Window Replacement of Double Pane Base - Retro</v>
          </cell>
          <cell r="C98">
            <v>0.2</v>
          </cell>
          <cell r="D98">
            <v>0.2</v>
          </cell>
          <cell r="E98">
            <v>0</v>
          </cell>
          <cell r="F98">
            <v>0.2</v>
          </cell>
        </row>
        <row r="99">
          <cell r="B99" t="str">
            <v>CFM50 Infiltration Reduction - Retro</v>
          </cell>
          <cell r="C99">
            <v>0.5</v>
          </cell>
          <cell r="D99">
            <v>0.5</v>
          </cell>
          <cell r="E99">
            <v>0</v>
          </cell>
          <cell r="F99">
            <v>1</v>
          </cell>
        </row>
      </sheetData>
      <sheetData sheetId="6">
        <row r="8">
          <cell r="B8" t="str">
            <v>Measure Index Name</v>
          </cell>
          <cell r="C8" t="str">
            <v>Single Family</v>
          </cell>
          <cell r="D8" t="str">
            <v>Multifamily - Low Rise</v>
          </cell>
          <cell r="E8" t="str">
            <v>Multifamily - High Rise</v>
          </cell>
          <cell r="F8" t="str">
            <v>Manufactured</v>
          </cell>
        </row>
        <row r="9">
          <cell r="B9" t="str">
            <v>Lighting - New</v>
          </cell>
          <cell r="C9">
            <v>0.23499999999999999</v>
          </cell>
          <cell r="D9">
            <v>0.23499999999999999</v>
          </cell>
          <cell r="E9">
            <v>0.23499999999999999</v>
          </cell>
          <cell r="F9">
            <v>0.23499999999999999</v>
          </cell>
        </row>
        <row r="10">
          <cell r="B10" t="str">
            <v>Lighting - NR</v>
          </cell>
          <cell r="C10">
            <v>0.1</v>
          </cell>
          <cell r="D10">
            <v>0.1</v>
          </cell>
          <cell r="E10">
            <v>0.1</v>
          </cell>
          <cell r="F10">
            <v>0.1</v>
          </cell>
        </row>
        <row r="11">
          <cell r="B11" t="str">
            <v>Lighting - PPA</v>
          </cell>
          <cell r="C11">
            <v>0.1</v>
          </cell>
          <cell r="D11">
            <v>0.1</v>
          </cell>
          <cell r="E11">
            <v>0.1</v>
          </cell>
          <cell r="F11">
            <v>0.1</v>
          </cell>
        </row>
        <row r="12">
          <cell r="B12" t="str">
            <v>Dishwasher - New</v>
          </cell>
          <cell r="C12">
            <v>0</v>
          </cell>
          <cell r="D12">
            <v>0</v>
          </cell>
          <cell r="E12">
            <v>0</v>
          </cell>
          <cell r="F12">
            <v>0</v>
          </cell>
        </row>
        <row r="13">
          <cell r="B13" t="str">
            <v>Dishwasher - NR</v>
          </cell>
          <cell r="C13">
            <v>0</v>
          </cell>
          <cell r="D13">
            <v>0</v>
          </cell>
          <cell r="E13">
            <v>0</v>
          </cell>
          <cell r="F13">
            <v>0</v>
          </cell>
        </row>
        <row r="14">
          <cell r="B14" t="str">
            <v>Clothes Washer - New</v>
          </cell>
          <cell r="C14">
            <v>0</v>
          </cell>
          <cell r="D14">
            <v>0</v>
          </cell>
          <cell r="E14">
            <v>0</v>
          </cell>
          <cell r="F14">
            <v>0</v>
          </cell>
        </row>
        <row r="15">
          <cell r="B15" t="str">
            <v>Clothes Washer - NR</v>
          </cell>
          <cell r="C15">
            <v>0</v>
          </cell>
          <cell r="D15">
            <v>0</v>
          </cell>
          <cell r="E15">
            <v>0</v>
          </cell>
          <cell r="F15">
            <v>0</v>
          </cell>
        </row>
        <row r="16">
          <cell r="B16" t="str">
            <v>WasteWater Heat Recovery - New</v>
          </cell>
          <cell r="C16">
            <v>0</v>
          </cell>
          <cell r="D16">
            <v>0</v>
          </cell>
          <cell r="E16">
            <v>0</v>
          </cell>
          <cell r="F16">
            <v>0</v>
          </cell>
        </row>
        <row r="17">
          <cell r="B17" t="str">
            <v>Showerheads - New</v>
          </cell>
          <cell r="C17">
            <v>0.48399999999999999</v>
          </cell>
          <cell r="D17">
            <v>0.42</v>
          </cell>
          <cell r="E17">
            <v>0.42</v>
          </cell>
          <cell r="F17">
            <v>0.66</v>
          </cell>
        </row>
        <row r="18">
          <cell r="B18" t="str">
            <v>Showerheads - Retro</v>
          </cell>
          <cell r="C18">
            <v>0.55752571342007584</v>
          </cell>
          <cell r="D18">
            <v>0.42</v>
          </cell>
          <cell r="E18">
            <v>0.42</v>
          </cell>
          <cell r="F18">
            <v>0.66</v>
          </cell>
        </row>
        <row r="19">
          <cell r="B19" t="str">
            <v>HPWH - New</v>
          </cell>
          <cell r="C19">
            <v>1E-3</v>
          </cell>
          <cell r="D19">
            <v>0</v>
          </cell>
          <cell r="E19">
            <v>0</v>
          </cell>
          <cell r="F19">
            <v>0</v>
          </cell>
        </row>
        <row r="20">
          <cell r="B20" t="str">
            <v>HPWH - NR</v>
          </cell>
          <cell r="C20">
            <v>1E-3</v>
          </cell>
          <cell r="D20">
            <v>0</v>
          </cell>
          <cell r="E20">
            <v>0</v>
          </cell>
          <cell r="F20">
            <v>0</v>
          </cell>
        </row>
        <row r="21">
          <cell r="B21" t="str">
            <v>EV Supply Equip - NR</v>
          </cell>
          <cell r="C21">
            <v>0.01</v>
          </cell>
          <cell r="D21">
            <v>0</v>
          </cell>
          <cell r="E21">
            <v>0</v>
          </cell>
          <cell r="F21">
            <v>0</v>
          </cell>
        </row>
        <row r="22">
          <cell r="B22" t="str">
            <v>Clothes Dryer - New</v>
          </cell>
          <cell r="C22">
            <v>0</v>
          </cell>
          <cell r="D22">
            <v>0</v>
          </cell>
          <cell r="E22">
            <v>0</v>
          </cell>
          <cell r="F22">
            <v>0</v>
          </cell>
        </row>
        <row r="23">
          <cell r="B23" t="str">
            <v>Clothes Dryer - NR</v>
          </cell>
          <cell r="C23">
            <v>0</v>
          </cell>
          <cell r="D23">
            <v>0</v>
          </cell>
          <cell r="E23">
            <v>0</v>
          </cell>
          <cell r="F23">
            <v>0</v>
          </cell>
        </row>
        <row r="24">
          <cell r="B24" t="str">
            <v>Refrigerator - New</v>
          </cell>
          <cell r="C24">
            <v>0</v>
          </cell>
          <cell r="D24">
            <v>0</v>
          </cell>
          <cell r="E24">
            <v>0</v>
          </cell>
          <cell r="F24">
            <v>0</v>
          </cell>
        </row>
        <row r="25">
          <cell r="B25" t="str">
            <v>Refrigerator - NR</v>
          </cell>
          <cell r="C25">
            <v>0</v>
          </cell>
          <cell r="D25">
            <v>0</v>
          </cell>
          <cell r="E25">
            <v>0</v>
          </cell>
          <cell r="F25">
            <v>0</v>
          </cell>
        </row>
        <row r="26">
          <cell r="B26" t="str">
            <v>Freezer - New</v>
          </cell>
          <cell r="C26">
            <v>0</v>
          </cell>
          <cell r="D26">
            <v>0</v>
          </cell>
          <cell r="E26">
            <v>0</v>
          </cell>
          <cell r="F26">
            <v>0</v>
          </cell>
        </row>
        <row r="27">
          <cell r="B27" t="str">
            <v>Freezer - NR</v>
          </cell>
          <cell r="C27">
            <v>0</v>
          </cell>
          <cell r="D27">
            <v>0</v>
          </cell>
          <cell r="E27">
            <v>0</v>
          </cell>
          <cell r="F27">
            <v>0</v>
          </cell>
        </row>
        <row r="28">
          <cell r="B28" t="str">
            <v>Solar Water Heater - New</v>
          </cell>
          <cell r="C28">
            <v>0.01</v>
          </cell>
          <cell r="D28">
            <v>0</v>
          </cell>
        </row>
        <row r="29">
          <cell r="B29" t="str">
            <v>Solar Water Heater - NR</v>
          </cell>
          <cell r="C29">
            <v>0.01</v>
          </cell>
          <cell r="D29">
            <v>0</v>
          </cell>
        </row>
        <row r="30">
          <cell r="B30" t="str">
            <v>Solar Water Heater - Retro</v>
          </cell>
          <cell r="C30">
            <v>0.01</v>
          </cell>
          <cell r="D30">
            <v>0</v>
          </cell>
        </row>
        <row r="31">
          <cell r="B31">
            <v>0</v>
          </cell>
        </row>
        <row r="32">
          <cell r="B32">
            <v>0</v>
          </cell>
        </row>
        <row r="33">
          <cell r="B33" t="str">
            <v>Electric Oven - New</v>
          </cell>
          <cell r="C33">
            <v>0.1</v>
          </cell>
          <cell r="D33">
            <v>0.1</v>
          </cell>
          <cell r="E33">
            <v>0.1</v>
          </cell>
          <cell r="F33">
            <v>0.1</v>
          </cell>
        </row>
        <row r="34">
          <cell r="B34" t="str">
            <v>Electric Oven - NR</v>
          </cell>
          <cell r="C34">
            <v>0.1</v>
          </cell>
          <cell r="D34">
            <v>0.1</v>
          </cell>
          <cell r="E34">
            <v>0.1</v>
          </cell>
          <cell r="F34">
            <v>0.1</v>
          </cell>
        </row>
        <row r="35">
          <cell r="B35" t="str">
            <v>Microwave - New</v>
          </cell>
          <cell r="C35">
            <v>0</v>
          </cell>
          <cell r="D35">
            <v>0</v>
          </cell>
          <cell r="E35">
            <v>0</v>
          </cell>
          <cell r="F35">
            <v>0</v>
          </cell>
        </row>
        <row r="36">
          <cell r="B36" t="str">
            <v>Microwave - NR</v>
          </cell>
          <cell r="C36">
            <v>0</v>
          </cell>
          <cell r="D36">
            <v>0</v>
          </cell>
          <cell r="E36">
            <v>0</v>
          </cell>
          <cell r="F36">
            <v>0</v>
          </cell>
        </row>
        <row r="37">
          <cell r="B37" t="str">
            <v>Monitor - New</v>
          </cell>
          <cell r="C37">
            <v>0.55000000000000004</v>
          </cell>
          <cell r="D37">
            <v>0.55000000000000004</v>
          </cell>
          <cell r="E37">
            <v>0.55000000000000004</v>
          </cell>
          <cell r="F37">
            <v>0.55000000000000004</v>
          </cell>
        </row>
        <row r="38">
          <cell r="B38" t="str">
            <v>Monitor - NR</v>
          </cell>
          <cell r="C38">
            <v>0.55000000000000004</v>
          </cell>
          <cell r="D38">
            <v>0.55000000000000004</v>
          </cell>
          <cell r="E38">
            <v>0.55000000000000004</v>
          </cell>
          <cell r="F38">
            <v>0.55000000000000004</v>
          </cell>
        </row>
        <row r="39">
          <cell r="B39" t="str">
            <v>Desktop - New</v>
          </cell>
          <cell r="C39">
            <v>0.25</v>
          </cell>
          <cell r="D39">
            <v>0.25</v>
          </cell>
          <cell r="E39">
            <v>0.25</v>
          </cell>
          <cell r="F39">
            <v>0.25</v>
          </cell>
        </row>
        <row r="40">
          <cell r="B40" t="str">
            <v>Desktop - NR</v>
          </cell>
          <cell r="C40">
            <v>0.25</v>
          </cell>
          <cell r="D40">
            <v>0.25</v>
          </cell>
          <cell r="E40">
            <v>0.25</v>
          </cell>
          <cell r="F40">
            <v>0.25</v>
          </cell>
        </row>
        <row r="41">
          <cell r="B41" t="str">
            <v>Laptop - New</v>
          </cell>
          <cell r="C41">
            <v>0.74</v>
          </cell>
          <cell r="D41">
            <v>0.74</v>
          </cell>
          <cell r="E41">
            <v>0.74</v>
          </cell>
          <cell r="F41">
            <v>0.74</v>
          </cell>
        </row>
        <row r="42">
          <cell r="B42" t="str">
            <v>Laptop - NR</v>
          </cell>
          <cell r="C42">
            <v>0.74</v>
          </cell>
          <cell r="D42">
            <v>0.74</v>
          </cell>
          <cell r="E42">
            <v>0.74</v>
          </cell>
          <cell r="F42">
            <v>0.74</v>
          </cell>
        </row>
        <row r="43">
          <cell r="B43" t="str">
            <v>Computer - New</v>
          </cell>
        </row>
        <row r="44">
          <cell r="B44" t="str">
            <v>Computer - NR</v>
          </cell>
        </row>
        <row r="45">
          <cell r="B45" t="str">
            <v>ASHP - New</v>
          </cell>
          <cell r="C45">
            <v>0.02</v>
          </cell>
          <cell r="D45">
            <v>0</v>
          </cell>
          <cell r="E45">
            <v>0</v>
          </cell>
          <cell r="F45">
            <v>0</v>
          </cell>
        </row>
        <row r="46">
          <cell r="B46" t="str">
            <v>ASHP - NR</v>
          </cell>
          <cell r="C46">
            <v>0.02</v>
          </cell>
          <cell r="D46">
            <v>0</v>
          </cell>
          <cell r="E46">
            <v>0</v>
          </cell>
          <cell r="F46">
            <v>0</v>
          </cell>
        </row>
        <row r="47">
          <cell r="B47" t="str">
            <v>HP - Retro</v>
          </cell>
        </row>
        <row r="48">
          <cell r="B48" t="str">
            <v>DHP - New</v>
          </cell>
          <cell r="C48">
            <v>0.02</v>
          </cell>
          <cell r="D48">
            <v>0</v>
          </cell>
          <cell r="E48">
            <v>0</v>
          </cell>
          <cell r="F48">
            <v>0</v>
          </cell>
        </row>
        <row r="49">
          <cell r="B49" t="str">
            <v>DHP - NR</v>
          </cell>
          <cell r="C49">
            <v>0.02</v>
          </cell>
          <cell r="D49">
            <v>0</v>
          </cell>
          <cell r="E49">
            <v>0</v>
          </cell>
          <cell r="F49">
            <v>0</v>
          </cell>
        </row>
        <row r="50">
          <cell r="B50" t="str">
            <v>DHP - Retro</v>
          </cell>
        </row>
        <row r="51">
          <cell r="B51" t="str">
            <v>Duct Sealing - New</v>
          </cell>
          <cell r="C51">
            <v>0.5480228071825386</v>
          </cell>
          <cell r="F51">
            <v>0.45838501752552641</v>
          </cell>
        </row>
        <row r="52">
          <cell r="B52" t="str">
            <v>Duct Sealing - Retro</v>
          </cell>
          <cell r="C52">
            <v>0.5480228071825386</v>
          </cell>
          <cell r="F52">
            <v>0.45838501752552641</v>
          </cell>
        </row>
        <row r="53">
          <cell r="B53" t="str">
            <v>WIFI enabled tstats - New</v>
          </cell>
          <cell r="C53">
            <v>0</v>
          </cell>
          <cell r="D53">
            <v>0</v>
          </cell>
          <cell r="E53">
            <v>0</v>
          </cell>
          <cell r="F53">
            <v>0</v>
          </cell>
        </row>
        <row r="54">
          <cell r="B54" t="str">
            <v>WIFI enabled tstats - Retro</v>
          </cell>
          <cell r="C54">
            <v>0.01</v>
          </cell>
          <cell r="D54">
            <v>0.01</v>
          </cell>
          <cell r="E54">
            <v>0.01</v>
          </cell>
          <cell r="F54">
            <v>0.01</v>
          </cell>
        </row>
        <row r="55">
          <cell r="B55" t="str">
            <v>Combo DHP/HPWH units - New</v>
          </cell>
        </row>
        <row r="56">
          <cell r="B56" t="str">
            <v>Combo DHP/HPWH units - NR</v>
          </cell>
        </row>
        <row r="57">
          <cell r="B57" t="str">
            <v>Combo DHP/HPWH units - Retro</v>
          </cell>
        </row>
        <row r="58">
          <cell r="B58" t="str">
            <v>Aerator - New</v>
          </cell>
          <cell r="C58">
            <v>0.65</v>
          </cell>
          <cell r="D58">
            <v>0.65</v>
          </cell>
          <cell r="E58">
            <v>0.65</v>
          </cell>
          <cell r="F58">
            <v>0.65</v>
          </cell>
        </row>
        <row r="59">
          <cell r="B59" t="str">
            <v>Aerator - Retro</v>
          </cell>
          <cell r="C59">
            <v>0.65</v>
          </cell>
          <cell r="D59">
            <v>0.65</v>
          </cell>
          <cell r="E59">
            <v>0.65</v>
          </cell>
          <cell r="F59">
            <v>0.65</v>
          </cell>
        </row>
        <row r="60">
          <cell r="B60" t="str">
            <v>Behavior - Retro</v>
          </cell>
          <cell r="C60">
            <v>0</v>
          </cell>
          <cell r="D60">
            <v>0</v>
          </cell>
          <cell r="E60">
            <v>0</v>
          </cell>
          <cell r="F60">
            <v>0</v>
          </cell>
        </row>
        <row r="61">
          <cell r="B61" t="str">
            <v>Behavior - New</v>
          </cell>
          <cell r="C61">
            <v>0</v>
          </cell>
          <cell r="D61">
            <v>0</v>
          </cell>
          <cell r="E61">
            <v>0</v>
          </cell>
          <cell r="F61">
            <v>0</v>
          </cell>
        </row>
        <row r="62">
          <cell r="B62">
            <v>0</v>
          </cell>
        </row>
        <row r="63">
          <cell r="B63" t="str">
            <v>Heat Recovery Ventilation - New</v>
          </cell>
          <cell r="C63">
            <v>0.01</v>
          </cell>
        </row>
        <row r="64">
          <cell r="B64" t="str">
            <v>GSHP - New</v>
          </cell>
          <cell r="C64">
            <v>0</v>
          </cell>
        </row>
        <row r="65">
          <cell r="B65" t="str">
            <v>GSHP - NR</v>
          </cell>
          <cell r="C65">
            <v>0</v>
          </cell>
        </row>
        <row r="66">
          <cell r="B66">
            <v>0</v>
          </cell>
        </row>
        <row r="67">
          <cell r="B67" t="str">
            <v>ECM for HVAC ventilation - New</v>
          </cell>
        </row>
        <row r="68">
          <cell r="B68" t="str">
            <v>ECM for HVAC ventilation - NR</v>
          </cell>
        </row>
        <row r="69">
          <cell r="B69" t="str">
            <v>Whole house/attic fan - New</v>
          </cell>
        </row>
        <row r="70">
          <cell r="B70" t="str">
            <v>Whole house/attic fan - Retro</v>
          </cell>
        </row>
        <row r="71">
          <cell r="B71" t="str">
            <v>WH Pipe insulation - Retro</v>
          </cell>
        </row>
        <row r="72">
          <cell r="B72" t="str">
            <v>DHP Ducted - NR</v>
          </cell>
          <cell r="C72">
            <v>0.01</v>
          </cell>
          <cell r="D72">
            <v>0</v>
          </cell>
          <cell r="E72">
            <v>0</v>
          </cell>
          <cell r="F72">
            <v>0.01</v>
          </cell>
        </row>
        <row r="73">
          <cell r="B73" t="str">
            <v>Advanced Power Strips - New</v>
          </cell>
          <cell r="C73">
            <v>0.01</v>
          </cell>
          <cell r="D73">
            <v>0.01</v>
          </cell>
          <cell r="E73">
            <v>0.01</v>
          </cell>
          <cell r="F73">
            <v>0.01</v>
          </cell>
        </row>
        <row r="74">
          <cell r="B74" t="str">
            <v>Advanced Power Strips - Retro</v>
          </cell>
          <cell r="C74">
            <v>0.01</v>
          </cell>
          <cell r="D74">
            <v>0.01</v>
          </cell>
          <cell r="E74">
            <v>0.01</v>
          </cell>
          <cell r="F74">
            <v>0.01</v>
          </cell>
        </row>
        <row r="75">
          <cell r="B75" t="str">
            <v>Controls Commissioning and Sizing - New</v>
          </cell>
          <cell r="C75">
            <v>0.05</v>
          </cell>
          <cell r="F75">
            <v>0.05</v>
          </cell>
        </row>
        <row r="76">
          <cell r="B76" t="str">
            <v>Controls Commissioning and Sizing - NR</v>
          </cell>
          <cell r="C76">
            <v>0.05</v>
          </cell>
          <cell r="F76">
            <v>0.05</v>
          </cell>
        </row>
        <row r="77">
          <cell r="B77" t="str">
            <v>ResWx - Retro</v>
          </cell>
        </row>
        <row r="78">
          <cell r="B78" t="str">
            <v>ATTIC R0 - R19 - Retro</v>
          </cell>
        </row>
        <row r="79">
          <cell r="B79" t="str">
            <v>ATTIC R0 - R22 - Retro</v>
          </cell>
          <cell r="F79">
            <v>0.98234576822530661</v>
          </cell>
        </row>
        <row r="80">
          <cell r="B80" t="str">
            <v>ATTIC R0 - R30 - Retro</v>
          </cell>
          <cell r="F80">
            <v>0.94629090512719527</v>
          </cell>
        </row>
        <row r="81">
          <cell r="B81" t="str">
            <v>ATTIC R0 - R38 - Retro</v>
          </cell>
          <cell r="C81">
            <v>0.90582363255140952</v>
          </cell>
          <cell r="D81">
            <v>0.77400000000000002</v>
          </cell>
        </row>
        <row r="82">
          <cell r="B82" t="str">
            <v>ATTIC R0 - R49 - Retro</v>
          </cell>
          <cell r="C82">
            <v>0.90582363255140952</v>
          </cell>
          <cell r="D82">
            <v>0.77400000000000002</v>
          </cell>
        </row>
        <row r="83">
          <cell r="B83" t="str">
            <v>ATTIC R11 - R30 - Retro</v>
          </cell>
          <cell r="F83">
            <v>0.99894666949290001</v>
          </cell>
        </row>
        <row r="84">
          <cell r="B84" t="str">
            <v>ATTIC R11 - R38 - Retro</v>
          </cell>
          <cell r="C84">
            <v>0.85745904032781306</v>
          </cell>
        </row>
        <row r="85">
          <cell r="B85" t="str">
            <v>ATTIC R11 - R49 - Retro</v>
          </cell>
          <cell r="C85">
            <v>0.85745904032781306</v>
          </cell>
        </row>
        <row r="86">
          <cell r="B86" t="str">
            <v>ATTIC R19 - R30 - Retro</v>
          </cell>
          <cell r="D86">
            <v>0.70700000000000007</v>
          </cell>
        </row>
        <row r="87">
          <cell r="B87" t="str">
            <v>ATTIC R19 - R38 - Retro</v>
          </cell>
          <cell r="C87">
            <v>0.8235906407599296</v>
          </cell>
          <cell r="D87">
            <v>0.70700000000000007</v>
          </cell>
        </row>
        <row r="88">
          <cell r="B88" t="str">
            <v>ATTIC R19 - R49 - Retro</v>
          </cell>
          <cell r="C88">
            <v>0.8235906407599296</v>
          </cell>
          <cell r="D88">
            <v>0.70700000000000007</v>
          </cell>
        </row>
        <row r="89">
          <cell r="B89" t="str">
            <v>WALL R0 - R11 - Retro</v>
          </cell>
          <cell r="C89">
            <v>0.9153244542011717</v>
          </cell>
          <cell r="D89">
            <v>0.91300000000000003</v>
          </cell>
        </row>
        <row r="90">
          <cell r="B90" t="str">
            <v>FLOOR R0 - R19 - Retro</v>
          </cell>
          <cell r="C90">
            <v>0.77054029401358659</v>
          </cell>
          <cell r="D90">
            <v>0.74099999999999999</v>
          </cell>
        </row>
        <row r="91">
          <cell r="B91" t="str">
            <v>FLOOR R0 - R22 - Retro</v>
          </cell>
          <cell r="F91">
            <v>0.98933475247267177</v>
          </cell>
        </row>
        <row r="92">
          <cell r="B92" t="str">
            <v>FLOOR R0 - R25 - Retro</v>
          </cell>
          <cell r="C92">
            <v>0.77054029401358659</v>
          </cell>
        </row>
        <row r="93">
          <cell r="B93" t="str">
            <v>FLOOR R0 - R30 - Retro</v>
          </cell>
          <cell r="C93">
            <v>0.77054029401358659</v>
          </cell>
          <cell r="D93">
            <v>0.74099999999999999</v>
          </cell>
        </row>
        <row r="94">
          <cell r="B94" t="str">
            <v>FLOOR R11 - R22 - Retro</v>
          </cell>
          <cell r="F94">
            <v>0.98376579376328033</v>
          </cell>
        </row>
        <row r="95">
          <cell r="B95" t="str">
            <v>WINDOW CL30 Prime Window Replacement of Single Pane Base - Retro</v>
          </cell>
          <cell r="C95">
            <v>0.95569674867310761</v>
          </cell>
          <cell r="D95">
            <v>0.84052050568853631</v>
          </cell>
          <cell r="F95">
            <v>0.98290327051721382</v>
          </cell>
        </row>
        <row r="96">
          <cell r="B96" t="str">
            <v>WINDOW CL30 Prime Window Replacement of Double Pane Base - Retro</v>
          </cell>
          <cell r="C96">
            <v>7.1991309673075765E-2</v>
          </cell>
          <cell r="D96">
            <v>0.17129805649810181</v>
          </cell>
          <cell r="F96">
            <v>0.99913039998781261</v>
          </cell>
        </row>
        <row r="97">
          <cell r="B97" t="str">
            <v>WINDOW CL22 Prime Window Replacement of Single Pane Base - Retro</v>
          </cell>
          <cell r="C97">
            <v>0.95569674867310761</v>
          </cell>
          <cell r="D97">
            <v>0.84052050568853631</v>
          </cell>
          <cell r="F97">
            <v>0.98290327051721382</v>
          </cell>
        </row>
        <row r="98">
          <cell r="B98" t="str">
            <v>WINDOW CL22 Prime Window Replacement of Double Pane Base - Retro</v>
          </cell>
          <cell r="C98">
            <v>7.1991309673075765E-2</v>
          </cell>
          <cell r="D98">
            <v>0.17129805649810181</v>
          </cell>
          <cell r="F98">
            <v>0.99913039998781261</v>
          </cell>
        </row>
        <row r="99">
          <cell r="B99" t="str">
            <v>CFM50 Infiltration Reduction - Retro</v>
          </cell>
          <cell r="C99">
            <v>0.3021611294127764</v>
          </cell>
          <cell r="F99">
            <v>0.91633344981828857</v>
          </cell>
        </row>
      </sheetData>
      <sheetData sheetId="7">
        <row r="8">
          <cell r="B8" t="str">
            <v>Single Family</v>
          </cell>
          <cell r="C8" t="str">
            <v>Multifamily - Low Rise</v>
          </cell>
          <cell r="D8" t="str">
            <v>Multifamily - High Rise</v>
          </cell>
          <cell r="E8" t="str">
            <v>Manufactured</v>
          </cell>
          <cell r="F8" t="str">
            <v>Non-Building Stock</v>
          </cell>
        </row>
        <row r="9">
          <cell r="B9" t="str">
            <v>Post2016</v>
          </cell>
          <cell r="C9" t="str">
            <v>Post2016</v>
          </cell>
          <cell r="D9" t="str">
            <v>Post2016</v>
          </cell>
          <cell r="E9" t="str">
            <v>Post2016</v>
          </cell>
          <cell r="F9" t="str">
            <v>Post2016</v>
          </cell>
        </row>
        <row r="10">
          <cell r="B10" t="str">
            <v>Pre2016</v>
          </cell>
          <cell r="C10" t="str">
            <v>Pre2016</v>
          </cell>
          <cell r="D10" t="str">
            <v>Pre2016</v>
          </cell>
          <cell r="E10" t="str">
            <v>Pre2016</v>
          </cell>
          <cell r="F10" t="str">
            <v>Pre2016</v>
          </cell>
        </row>
        <row r="11">
          <cell r="B11" t="str">
            <v>Pre2016</v>
          </cell>
          <cell r="C11" t="str">
            <v>Pre2016</v>
          </cell>
          <cell r="D11" t="str">
            <v>Pre2016</v>
          </cell>
          <cell r="E11" t="str">
            <v>Pre2016</v>
          </cell>
          <cell r="F11" t="str">
            <v>Pre2016</v>
          </cell>
        </row>
        <row r="12">
          <cell r="B12" t="str">
            <v>Post2016</v>
          </cell>
          <cell r="C12" t="str">
            <v>Post2016</v>
          </cell>
          <cell r="D12" t="str">
            <v>Post2016</v>
          </cell>
          <cell r="E12" t="str">
            <v>Post2016</v>
          </cell>
          <cell r="F12" t="str">
            <v>Post2016</v>
          </cell>
        </row>
        <row r="13">
          <cell r="B13" t="str">
            <v>Pre2016</v>
          </cell>
          <cell r="C13" t="str">
            <v>Pre2016</v>
          </cell>
          <cell r="D13" t="str">
            <v>Pre2016</v>
          </cell>
          <cell r="E13" t="str">
            <v>Pre2016</v>
          </cell>
          <cell r="F13" t="str">
            <v>Pre2016</v>
          </cell>
        </row>
        <row r="14">
          <cell r="B14" t="str">
            <v>Post2016</v>
          </cell>
          <cell r="C14" t="str">
            <v>Post2016</v>
          </cell>
          <cell r="D14" t="str">
            <v>Post2016</v>
          </cell>
          <cell r="E14" t="str">
            <v>Post2016</v>
          </cell>
          <cell r="F14" t="str">
            <v>Post2016</v>
          </cell>
        </row>
        <row r="15">
          <cell r="B15" t="str">
            <v>Pre2016</v>
          </cell>
          <cell r="C15" t="str">
            <v>Pre2016</v>
          </cell>
          <cell r="D15" t="str">
            <v>Pre2016</v>
          </cell>
          <cell r="E15" t="str">
            <v>Pre2016</v>
          </cell>
          <cell r="F15" t="str">
            <v>Pre2016</v>
          </cell>
        </row>
        <row r="16">
          <cell r="B16" t="str">
            <v>Post2016</v>
          </cell>
          <cell r="C16" t="str">
            <v>Post2016</v>
          </cell>
          <cell r="D16" t="str">
            <v>Post2016</v>
          </cell>
          <cell r="E16" t="str">
            <v>Post2016</v>
          </cell>
          <cell r="F16" t="str">
            <v>Post2016</v>
          </cell>
        </row>
        <row r="17">
          <cell r="B17" t="str">
            <v>Post2016</v>
          </cell>
          <cell r="C17" t="str">
            <v>Post2016</v>
          </cell>
          <cell r="D17" t="str">
            <v>Post2016</v>
          </cell>
          <cell r="E17" t="str">
            <v>Post2016</v>
          </cell>
          <cell r="F17" t="str">
            <v>Post2016</v>
          </cell>
        </row>
        <row r="18">
          <cell r="B18" t="str">
            <v>Pre2016</v>
          </cell>
          <cell r="C18" t="str">
            <v>Pre2016</v>
          </cell>
          <cell r="D18" t="str">
            <v>Pre2016</v>
          </cell>
          <cell r="E18" t="str">
            <v>Pre2016</v>
          </cell>
          <cell r="F18" t="str">
            <v>Pre2016</v>
          </cell>
        </row>
        <row r="19">
          <cell r="B19" t="str">
            <v>Post2016</v>
          </cell>
          <cell r="C19" t="str">
            <v>Post2016</v>
          </cell>
          <cell r="D19" t="str">
            <v>Post2016</v>
          </cell>
          <cell r="E19" t="str">
            <v>Post2016</v>
          </cell>
          <cell r="F19" t="str">
            <v>Post2016</v>
          </cell>
        </row>
        <row r="20">
          <cell r="B20" t="str">
            <v>Pre2016</v>
          </cell>
          <cell r="C20" t="str">
            <v>Pre2016</v>
          </cell>
          <cell r="D20" t="str">
            <v>Pre2016</v>
          </cell>
          <cell r="E20" t="str">
            <v>Pre2016</v>
          </cell>
          <cell r="F20" t="str">
            <v>Pre2016</v>
          </cell>
        </row>
        <row r="21">
          <cell r="B21" t="str">
            <v>Pre2016</v>
          </cell>
          <cell r="C21" t="str">
            <v>Pre2016</v>
          </cell>
          <cell r="D21" t="str">
            <v>Pre2016</v>
          </cell>
          <cell r="E21" t="str">
            <v>Pre2016</v>
          </cell>
          <cell r="F21" t="str">
            <v>Pre2016</v>
          </cell>
        </row>
        <row r="22">
          <cell r="B22" t="str">
            <v>Post2016</v>
          </cell>
          <cell r="C22" t="str">
            <v>Post2016</v>
          </cell>
          <cell r="D22" t="str">
            <v>Post2016</v>
          </cell>
          <cell r="E22" t="str">
            <v>Post2016</v>
          </cell>
          <cell r="F22" t="str">
            <v>Post2016</v>
          </cell>
        </row>
        <row r="23">
          <cell r="B23" t="str">
            <v>Pre2016</v>
          </cell>
          <cell r="C23" t="str">
            <v>Pre2016</v>
          </cell>
          <cell r="D23" t="str">
            <v>Pre2016</v>
          </cell>
          <cell r="E23" t="str">
            <v>Pre2016</v>
          </cell>
          <cell r="F23" t="str">
            <v>Pre2016</v>
          </cell>
        </row>
        <row r="24">
          <cell r="B24" t="str">
            <v>Post2016</v>
          </cell>
          <cell r="C24" t="str">
            <v>Post2016</v>
          </cell>
          <cell r="D24" t="str">
            <v>Post2016</v>
          </cell>
          <cell r="E24" t="str">
            <v>Post2016</v>
          </cell>
          <cell r="F24" t="str">
            <v>Post2016</v>
          </cell>
        </row>
        <row r="25">
          <cell r="B25" t="str">
            <v>Pre2016</v>
          </cell>
          <cell r="C25" t="str">
            <v>Pre2016</v>
          </cell>
          <cell r="D25" t="str">
            <v>Pre2016</v>
          </cell>
          <cell r="E25" t="str">
            <v>Pre2016</v>
          </cell>
          <cell r="F25" t="str">
            <v>Pre2016</v>
          </cell>
        </row>
        <row r="26">
          <cell r="B26" t="str">
            <v>Post2016</v>
          </cell>
          <cell r="C26" t="str">
            <v>Post2016</v>
          </cell>
          <cell r="D26" t="str">
            <v>Post2016</v>
          </cell>
          <cell r="E26" t="str">
            <v>Post2016</v>
          </cell>
          <cell r="F26" t="str">
            <v>Post2016</v>
          </cell>
        </row>
        <row r="27">
          <cell r="B27" t="str">
            <v>Pre2016</v>
          </cell>
          <cell r="C27" t="str">
            <v>Pre2016</v>
          </cell>
          <cell r="D27" t="str">
            <v>Pre2016</v>
          </cell>
          <cell r="E27" t="str">
            <v>Pre2016</v>
          </cell>
          <cell r="F27" t="str">
            <v>Pre2016</v>
          </cell>
        </row>
        <row r="28">
          <cell r="B28" t="str">
            <v>Post2016</v>
          </cell>
          <cell r="C28" t="str">
            <v>Post2016</v>
          </cell>
          <cell r="D28" t="str">
            <v>Post2016</v>
          </cell>
          <cell r="E28" t="str">
            <v>Post2016</v>
          </cell>
          <cell r="F28" t="str">
            <v>Post2016</v>
          </cell>
        </row>
        <row r="29">
          <cell r="B29" t="str">
            <v>Pre2016</v>
          </cell>
          <cell r="C29" t="str">
            <v>Pre2016</v>
          </cell>
          <cell r="D29" t="str">
            <v>Pre2016</v>
          </cell>
          <cell r="E29" t="str">
            <v>Pre2016</v>
          </cell>
          <cell r="F29" t="str">
            <v>Pre2016</v>
          </cell>
        </row>
        <row r="30">
          <cell r="B30" t="str">
            <v>Pre2016</v>
          </cell>
          <cell r="C30" t="str">
            <v>Pre2016</v>
          </cell>
          <cell r="D30" t="str">
            <v>Pre2016</v>
          </cell>
          <cell r="E30" t="str">
            <v>Pre2016</v>
          </cell>
          <cell r="F30" t="str">
            <v>Pre2016</v>
          </cell>
        </row>
        <row r="31">
          <cell r="B31" t="str">
            <v>Pre2016</v>
          </cell>
          <cell r="C31" t="str">
            <v>Pre2016</v>
          </cell>
          <cell r="D31" t="str">
            <v>Pre2016</v>
          </cell>
          <cell r="E31" t="str">
            <v>Pre2016</v>
          </cell>
          <cell r="F31" t="str">
            <v>Pre2016</v>
          </cell>
        </row>
        <row r="32">
          <cell r="B32" t="str">
            <v>Pre2016</v>
          </cell>
          <cell r="C32" t="str">
            <v>Pre2016</v>
          </cell>
          <cell r="D32" t="str">
            <v>Pre2016</v>
          </cell>
          <cell r="E32" t="str">
            <v>Pre2016</v>
          </cell>
          <cell r="F32" t="str">
            <v>Pre2016</v>
          </cell>
        </row>
        <row r="33">
          <cell r="B33" t="str">
            <v>Post2016</v>
          </cell>
          <cell r="C33" t="str">
            <v>Post2016</v>
          </cell>
          <cell r="D33" t="str">
            <v>Post2016</v>
          </cell>
          <cell r="E33" t="str">
            <v>Post2016</v>
          </cell>
          <cell r="F33" t="str">
            <v>Post2016</v>
          </cell>
        </row>
        <row r="34">
          <cell r="B34" t="str">
            <v>Pre2016</v>
          </cell>
          <cell r="C34" t="str">
            <v>Pre2016</v>
          </cell>
          <cell r="D34" t="str">
            <v>Pre2016</v>
          </cell>
          <cell r="E34" t="str">
            <v>Pre2016</v>
          </cell>
          <cell r="F34" t="str">
            <v>Pre2016</v>
          </cell>
        </row>
        <row r="35">
          <cell r="B35" t="str">
            <v>Post2016</v>
          </cell>
          <cell r="C35" t="str">
            <v>Post2016</v>
          </cell>
          <cell r="D35" t="str">
            <v>Post2016</v>
          </cell>
          <cell r="E35" t="str">
            <v>Post2016</v>
          </cell>
          <cell r="F35" t="str">
            <v>Post2016</v>
          </cell>
        </row>
        <row r="36">
          <cell r="B36" t="str">
            <v>Pre2016</v>
          </cell>
          <cell r="C36" t="str">
            <v>Pre2016</v>
          </cell>
          <cell r="D36" t="str">
            <v>Pre2016</v>
          </cell>
          <cell r="E36" t="str">
            <v>Pre2016</v>
          </cell>
          <cell r="F36" t="str">
            <v>Pre2016</v>
          </cell>
        </row>
        <row r="37">
          <cell r="B37" t="str">
            <v>Post2016</v>
          </cell>
          <cell r="C37" t="str">
            <v>Post2016</v>
          </cell>
          <cell r="D37" t="str">
            <v>Post2016</v>
          </cell>
          <cell r="E37" t="str">
            <v>Post2016</v>
          </cell>
          <cell r="F37" t="str">
            <v>Post2016</v>
          </cell>
        </row>
        <row r="38">
          <cell r="B38" t="str">
            <v>Pre2016</v>
          </cell>
          <cell r="C38" t="str">
            <v>Pre2016</v>
          </cell>
          <cell r="D38" t="str">
            <v>Pre2016</v>
          </cell>
          <cell r="E38" t="str">
            <v>Pre2016</v>
          </cell>
          <cell r="F38" t="str">
            <v>Pre2016</v>
          </cell>
        </row>
        <row r="39">
          <cell r="B39" t="str">
            <v>Post2016</v>
          </cell>
          <cell r="C39" t="str">
            <v>Post2016</v>
          </cell>
          <cell r="D39" t="str">
            <v>Post2016</v>
          </cell>
          <cell r="E39" t="str">
            <v>Post2016</v>
          </cell>
          <cell r="F39" t="str">
            <v>Post2016</v>
          </cell>
        </row>
        <row r="40">
          <cell r="B40" t="str">
            <v>Pre2016</v>
          </cell>
          <cell r="C40" t="str">
            <v>Pre2016</v>
          </cell>
          <cell r="D40" t="str">
            <v>Pre2016</v>
          </cell>
          <cell r="E40" t="str">
            <v>Pre2016</v>
          </cell>
          <cell r="F40" t="str">
            <v>Pre2016</v>
          </cell>
        </row>
        <row r="41">
          <cell r="B41" t="str">
            <v>Post2016</v>
          </cell>
          <cell r="C41" t="str">
            <v>Post2016</v>
          </cell>
          <cell r="D41" t="str">
            <v>Post2016</v>
          </cell>
          <cell r="E41" t="str">
            <v>Post2016</v>
          </cell>
          <cell r="F41" t="str">
            <v>Post2016</v>
          </cell>
        </row>
        <row r="42">
          <cell r="B42" t="str">
            <v>Pre2016</v>
          </cell>
          <cell r="C42" t="str">
            <v>Pre2016</v>
          </cell>
          <cell r="D42" t="str">
            <v>Pre2016</v>
          </cell>
          <cell r="E42" t="str">
            <v>Pre2016</v>
          </cell>
          <cell r="F42" t="str">
            <v>Pre2016</v>
          </cell>
        </row>
        <row r="43">
          <cell r="B43" t="str">
            <v>Post2016</v>
          </cell>
          <cell r="C43" t="str">
            <v>Post2016</v>
          </cell>
          <cell r="D43" t="str">
            <v>Post2016</v>
          </cell>
          <cell r="E43" t="str">
            <v>Post2016</v>
          </cell>
          <cell r="F43" t="str">
            <v>Post2016</v>
          </cell>
        </row>
        <row r="44">
          <cell r="B44" t="str">
            <v>Pre2016</v>
          </cell>
          <cell r="C44" t="str">
            <v>Pre2016</v>
          </cell>
          <cell r="D44" t="str">
            <v>Pre2016</v>
          </cell>
          <cell r="E44" t="str">
            <v>Pre2016</v>
          </cell>
          <cell r="F44" t="str">
            <v>Pre2016</v>
          </cell>
        </row>
        <row r="45">
          <cell r="B45" t="str">
            <v>Post2016</v>
          </cell>
          <cell r="C45" t="str">
            <v>Post2016</v>
          </cell>
          <cell r="D45" t="str">
            <v>Post2016</v>
          </cell>
          <cell r="E45" t="str">
            <v>Post2016</v>
          </cell>
          <cell r="F45" t="str">
            <v>Post2016</v>
          </cell>
        </row>
        <row r="46">
          <cell r="B46" t="str">
            <v>Pre2016</v>
          </cell>
          <cell r="C46" t="str">
            <v>Pre2016</v>
          </cell>
          <cell r="D46" t="str">
            <v>Pre2016</v>
          </cell>
          <cell r="E46" t="str">
            <v>Pre2016</v>
          </cell>
          <cell r="F46" t="str">
            <v>Pre2016</v>
          </cell>
        </row>
        <row r="47">
          <cell r="B47" t="str">
            <v>Pre2016</v>
          </cell>
          <cell r="C47" t="str">
            <v>Pre2016</v>
          </cell>
          <cell r="D47" t="str">
            <v>Pre2016</v>
          </cell>
          <cell r="E47" t="str">
            <v>Pre2016</v>
          </cell>
          <cell r="F47" t="str">
            <v>Pre2016</v>
          </cell>
        </row>
        <row r="48">
          <cell r="B48" t="str">
            <v>Post2016</v>
          </cell>
          <cell r="C48" t="str">
            <v>Post2016</v>
          </cell>
          <cell r="D48" t="str">
            <v>Post2016</v>
          </cell>
          <cell r="E48" t="str">
            <v>Post2016</v>
          </cell>
          <cell r="F48" t="str">
            <v>Post2016</v>
          </cell>
        </row>
        <row r="49">
          <cell r="B49" t="str">
            <v>Pre2016</v>
          </cell>
          <cell r="C49" t="str">
            <v>Pre2016</v>
          </cell>
          <cell r="D49" t="str">
            <v>Pre2016</v>
          </cell>
          <cell r="E49" t="str">
            <v>Pre2016</v>
          </cell>
          <cell r="F49" t="str">
            <v>Pre2016</v>
          </cell>
        </row>
        <row r="50">
          <cell r="B50" t="str">
            <v>Pre2016</v>
          </cell>
          <cell r="C50" t="str">
            <v>Pre2016</v>
          </cell>
          <cell r="D50" t="str">
            <v>Pre2016</v>
          </cell>
          <cell r="E50" t="str">
            <v>Pre2016</v>
          </cell>
          <cell r="F50" t="str">
            <v>Pre2016</v>
          </cell>
        </row>
        <row r="51">
          <cell r="B51" t="str">
            <v>Post2016</v>
          </cell>
          <cell r="C51" t="str">
            <v>Post2016</v>
          </cell>
          <cell r="D51" t="str">
            <v>Post2016</v>
          </cell>
          <cell r="E51" t="str">
            <v>Post2016</v>
          </cell>
          <cell r="F51" t="str">
            <v>Post2016</v>
          </cell>
        </row>
        <row r="52">
          <cell r="B52" t="str">
            <v>Pre2016</v>
          </cell>
          <cell r="C52" t="str">
            <v>Pre2016</v>
          </cell>
          <cell r="D52" t="str">
            <v>Pre2016</v>
          </cell>
          <cell r="E52" t="str">
            <v>Pre2016</v>
          </cell>
          <cell r="F52" t="str">
            <v>Pre2016</v>
          </cell>
        </row>
        <row r="53">
          <cell r="B53" t="str">
            <v>Post2016</v>
          </cell>
          <cell r="C53" t="str">
            <v>Post2016</v>
          </cell>
          <cell r="D53" t="str">
            <v>Post2016</v>
          </cell>
          <cell r="E53" t="str">
            <v>Post2016</v>
          </cell>
          <cell r="F53" t="str">
            <v>Post2016</v>
          </cell>
        </row>
        <row r="54">
          <cell r="B54" t="str">
            <v>Pre2016</v>
          </cell>
          <cell r="C54" t="str">
            <v>Pre2016</v>
          </cell>
          <cell r="D54" t="str">
            <v>Pre2016</v>
          </cell>
          <cell r="E54" t="str">
            <v>Pre2016</v>
          </cell>
          <cell r="F54" t="str">
            <v>Pre2016</v>
          </cell>
        </row>
        <row r="55">
          <cell r="B55" t="str">
            <v>Post2016</v>
          </cell>
          <cell r="C55" t="str">
            <v>Post2016</v>
          </cell>
          <cell r="D55" t="str">
            <v>Post2016</v>
          </cell>
          <cell r="E55" t="str">
            <v>Post2016</v>
          </cell>
          <cell r="F55" t="str">
            <v>Post2016</v>
          </cell>
        </row>
        <row r="56">
          <cell r="B56" t="str">
            <v>Pre2016</v>
          </cell>
          <cell r="C56" t="str">
            <v>Pre2016</v>
          </cell>
          <cell r="D56" t="str">
            <v>Pre2016</v>
          </cell>
          <cell r="E56" t="str">
            <v>Pre2016</v>
          </cell>
          <cell r="F56" t="str">
            <v>Pre2016</v>
          </cell>
        </row>
        <row r="57">
          <cell r="B57" t="str">
            <v>Pre2016</v>
          </cell>
          <cell r="C57" t="str">
            <v>Pre2016</v>
          </cell>
          <cell r="D57" t="str">
            <v>Pre2016</v>
          </cell>
          <cell r="E57" t="str">
            <v>Pre2016</v>
          </cell>
          <cell r="F57" t="str">
            <v>Pre2016</v>
          </cell>
        </row>
        <row r="58">
          <cell r="B58" t="str">
            <v>Post2016</v>
          </cell>
          <cell r="C58" t="str">
            <v>Post2016</v>
          </cell>
          <cell r="D58" t="str">
            <v>Post2016</v>
          </cell>
          <cell r="E58" t="str">
            <v>Post2016</v>
          </cell>
          <cell r="F58" t="str">
            <v>Post2016</v>
          </cell>
        </row>
        <row r="59">
          <cell r="B59" t="str">
            <v>Pre2016</v>
          </cell>
          <cell r="C59" t="str">
            <v>Pre2016</v>
          </cell>
          <cell r="D59" t="str">
            <v>Pre2016</v>
          </cell>
          <cell r="E59" t="str">
            <v>Pre2016</v>
          </cell>
          <cell r="F59" t="str">
            <v>Pre2016</v>
          </cell>
        </row>
        <row r="60">
          <cell r="B60" t="str">
            <v>Pre2016</v>
          </cell>
          <cell r="C60" t="str">
            <v>Pre2016</v>
          </cell>
          <cell r="D60" t="str">
            <v>Pre2016</v>
          </cell>
          <cell r="E60" t="str">
            <v>Pre2016</v>
          </cell>
          <cell r="F60" t="str">
            <v>Pre2016</v>
          </cell>
        </row>
        <row r="61">
          <cell r="B61" t="str">
            <v>Post2016</v>
          </cell>
          <cell r="C61" t="str">
            <v>Post2016</v>
          </cell>
          <cell r="D61" t="str">
            <v>Post2016</v>
          </cell>
          <cell r="E61" t="str">
            <v>Post2016</v>
          </cell>
          <cell r="F61" t="str">
            <v>Post2016</v>
          </cell>
        </row>
        <row r="62">
          <cell r="B62" t="str">
            <v>Pre2016</v>
          </cell>
          <cell r="C62" t="str">
            <v>Pre2016</v>
          </cell>
          <cell r="D62" t="str">
            <v>Pre2016</v>
          </cell>
          <cell r="E62" t="str">
            <v>Pre2016</v>
          </cell>
          <cell r="F62" t="str">
            <v>Pre2016</v>
          </cell>
        </row>
        <row r="63">
          <cell r="B63" t="str">
            <v>Post2016</v>
          </cell>
          <cell r="C63" t="str">
            <v>Post2016</v>
          </cell>
          <cell r="D63" t="str">
            <v>Post2016</v>
          </cell>
          <cell r="E63" t="str">
            <v>Post2016</v>
          </cell>
          <cell r="F63" t="str">
            <v>Post2016</v>
          </cell>
        </row>
        <row r="64">
          <cell r="B64" t="str">
            <v>Post2016</v>
          </cell>
          <cell r="C64" t="str">
            <v>Post2016</v>
          </cell>
          <cell r="D64" t="str">
            <v>Post2016</v>
          </cell>
          <cell r="E64" t="str">
            <v>Post2016</v>
          </cell>
          <cell r="F64" t="str">
            <v>Post2016</v>
          </cell>
        </row>
        <row r="65">
          <cell r="B65" t="str">
            <v>Pre2016</v>
          </cell>
          <cell r="C65" t="str">
            <v>Pre2016</v>
          </cell>
          <cell r="D65" t="str">
            <v>Pre2016</v>
          </cell>
          <cell r="E65" t="str">
            <v>Pre2016</v>
          </cell>
          <cell r="F65" t="str">
            <v>Pre2016</v>
          </cell>
        </row>
        <row r="66">
          <cell r="B66" t="str">
            <v>Pre2016</v>
          </cell>
          <cell r="C66" t="str">
            <v>Pre2016</v>
          </cell>
          <cell r="D66" t="str">
            <v>Pre2016</v>
          </cell>
          <cell r="E66" t="str">
            <v>Pre2016</v>
          </cell>
          <cell r="F66" t="str">
            <v>Pre2016</v>
          </cell>
        </row>
        <row r="67">
          <cell r="B67" t="str">
            <v>Post2016</v>
          </cell>
          <cell r="C67" t="str">
            <v>Post2016</v>
          </cell>
          <cell r="D67" t="str">
            <v>Post2016</v>
          </cell>
          <cell r="E67" t="str">
            <v>Post2016</v>
          </cell>
          <cell r="F67" t="str">
            <v>Post2016</v>
          </cell>
        </row>
        <row r="68">
          <cell r="B68" t="str">
            <v>Pre2016</v>
          </cell>
          <cell r="C68" t="str">
            <v>Pre2016</v>
          </cell>
          <cell r="D68" t="str">
            <v>Pre2016</v>
          </cell>
          <cell r="E68" t="str">
            <v>Pre2016</v>
          </cell>
          <cell r="F68" t="str">
            <v>Pre2016</v>
          </cell>
        </row>
        <row r="69">
          <cell r="B69" t="str">
            <v>Post2016</v>
          </cell>
          <cell r="C69" t="str">
            <v>Post2016</v>
          </cell>
          <cell r="D69" t="str">
            <v>Post2016</v>
          </cell>
          <cell r="E69" t="str">
            <v>Post2016</v>
          </cell>
          <cell r="F69" t="str">
            <v>Post2016</v>
          </cell>
        </row>
        <row r="70">
          <cell r="B70" t="str">
            <v>Pre2016</v>
          </cell>
          <cell r="C70" t="str">
            <v>Pre2016</v>
          </cell>
          <cell r="D70" t="str">
            <v>Pre2016</v>
          </cell>
          <cell r="E70" t="str">
            <v>Pre2016</v>
          </cell>
          <cell r="F70" t="str">
            <v>Pre2016</v>
          </cell>
        </row>
        <row r="71">
          <cell r="B71" t="str">
            <v>Pre2016</v>
          </cell>
          <cell r="C71" t="str">
            <v>Pre2016</v>
          </cell>
          <cell r="D71" t="str">
            <v>Pre2016</v>
          </cell>
          <cell r="E71" t="str">
            <v>Pre2016</v>
          </cell>
          <cell r="F71" t="str">
            <v>Pre2016</v>
          </cell>
        </row>
        <row r="72">
          <cell r="B72" t="str">
            <v>Pre2016</v>
          </cell>
          <cell r="C72" t="str">
            <v>Pre2016</v>
          </cell>
          <cell r="D72" t="str">
            <v>Pre2016</v>
          </cell>
          <cell r="E72" t="str">
            <v>Pre2016</v>
          </cell>
          <cell r="F72" t="str">
            <v>Pre2016</v>
          </cell>
        </row>
        <row r="73">
          <cell r="B73" t="str">
            <v>Post2016</v>
          </cell>
          <cell r="C73" t="str">
            <v>Post2016</v>
          </cell>
          <cell r="D73" t="str">
            <v>Post2016</v>
          </cell>
          <cell r="E73" t="str">
            <v>Post2016</v>
          </cell>
          <cell r="F73" t="str">
            <v>Post2016</v>
          </cell>
        </row>
        <row r="74">
          <cell r="B74" t="str">
            <v>Pre2016</v>
          </cell>
          <cell r="C74" t="str">
            <v>Pre2016</v>
          </cell>
          <cell r="D74" t="str">
            <v>Pre2016</v>
          </cell>
          <cell r="E74" t="str">
            <v>Pre2016</v>
          </cell>
          <cell r="F74" t="str">
            <v>Pre2016</v>
          </cell>
        </row>
        <row r="77">
          <cell r="B77" t="str">
            <v>Pre2016</v>
          </cell>
          <cell r="C77" t="str">
            <v>Pre2016</v>
          </cell>
          <cell r="D77" t="str">
            <v>Pre2016</v>
          </cell>
          <cell r="E77" t="str">
            <v>Pre2016</v>
          </cell>
          <cell r="F77" t="str">
            <v>Pre2016</v>
          </cell>
        </row>
      </sheetData>
      <sheetData sheetId="8">
        <row r="8">
          <cell r="B8" t="str">
            <v>Measure Index Name</v>
          </cell>
          <cell r="C8" t="str">
            <v>Single Family</v>
          </cell>
          <cell r="D8" t="str">
            <v>Multifamily - Low Rise</v>
          </cell>
          <cell r="E8" t="str">
            <v>Multifamily - High Rise</v>
          </cell>
          <cell r="F8" t="str">
            <v>Manufactured</v>
          </cell>
        </row>
        <row r="9">
          <cell r="B9" t="str">
            <v>Lighting - New</v>
          </cell>
          <cell r="C9">
            <v>1</v>
          </cell>
          <cell r="D9">
            <v>1</v>
          </cell>
          <cell r="E9">
            <v>1</v>
          </cell>
          <cell r="F9">
            <v>1</v>
          </cell>
        </row>
        <row r="10">
          <cell r="B10" t="str">
            <v>Lighting - NR</v>
          </cell>
          <cell r="C10">
            <v>0.125</v>
          </cell>
          <cell r="D10">
            <v>0.125</v>
          </cell>
          <cell r="E10">
            <v>0.125</v>
          </cell>
          <cell r="F10">
            <v>0.125</v>
          </cell>
        </row>
        <row r="11">
          <cell r="B11" t="str">
            <v>Lighting - PPA</v>
          </cell>
          <cell r="C11" t="str">
            <v/>
          </cell>
          <cell r="D11" t="str">
            <v/>
          </cell>
          <cell r="E11" t="str">
            <v/>
          </cell>
          <cell r="F11" t="str">
            <v/>
          </cell>
        </row>
        <row r="12">
          <cell r="B12" t="str">
            <v>Dishwasher - New</v>
          </cell>
          <cell r="C12">
            <v>1</v>
          </cell>
          <cell r="D12">
            <v>1</v>
          </cell>
          <cell r="E12">
            <v>1</v>
          </cell>
          <cell r="F12">
            <v>1</v>
          </cell>
        </row>
        <row r="13">
          <cell r="B13" t="str">
            <v>Dishwasher - NR</v>
          </cell>
          <cell r="C13">
            <v>6.4935064935064929E-2</v>
          </cell>
          <cell r="D13">
            <v>6.4935064935064929E-2</v>
          </cell>
          <cell r="E13">
            <v>6.4935064935064929E-2</v>
          </cell>
          <cell r="F13">
            <v>6.4935064935064929E-2</v>
          </cell>
        </row>
        <row r="14">
          <cell r="B14" t="str">
            <v>Clothes Washer - New</v>
          </cell>
          <cell r="C14">
            <v>1</v>
          </cell>
          <cell r="D14">
            <v>1</v>
          </cell>
          <cell r="E14">
            <v>1</v>
          </cell>
          <cell r="F14">
            <v>1</v>
          </cell>
        </row>
        <row r="15">
          <cell r="B15" t="str">
            <v>Clothes Washer - NR</v>
          </cell>
          <cell r="C15">
            <v>7.1428571428571425E-2</v>
          </cell>
          <cell r="D15">
            <v>7.1428571428571425E-2</v>
          </cell>
          <cell r="E15">
            <v>7.1428571428571425E-2</v>
          </cell>
          <cell r="F15">
            <v>7.1428571428571425E-2</v>
          </cell>
        </row>
        <row r="16">
          <cell r="B16" t="str">
            <v>WasteWater Heat Recovery - New</v>
          </cell>
          <cell r="C16">
            <v>1</v>
          </cell>
          <cell r="D16">
            <v>1</v>
          </cell>
          <cell r="E16">
            <v>1</v>
          </cell>
          <cell r="F16">
            <v>1</v>
          </cell>
        </row>
        <row r="17">
          <cell r="B17" t="str">
            <v>Showerheads - New</v>
          </cell>
          <cell r="C17">
            <v>1</v>
          </cell>
          <cell r="D17">
            <v>1</v>
          </cell>
          <cell r="E17">
            <v>1</v>
          </cell>
          <cell r="F17">
            <v>1</v>
          </cell>
        </row>
        <row r="18">
          <cell r="B18" t="str">
            <v>Showerheads - Retro</v>
          </cell>
          <cell r="C18" t="str">
            <v/>
          </cell>
          <cell r="D18" t="str">
            <v/>
          </cell>
          <cell r="E18" t="str">
            <v/>
          </cell>
          <cell r="F18" t="str">
            <v/>
          </cell>
        </row>
        <row r="19">
          <cell r="B19" t="str">
            <v>HPWH - New</v>
          </cell>
          <cell r="C19">
            <v>1</v>
          </cell>
          <cell r="D19">
            <v>1</v>
          </cell>
          <cell r="E19">
            <v>1</v>
          </cell>
          <cell r="F19">
            <v>1</v>
          </cell>
        </row>
        <row r="20">
          <cell r="B20" t="str">
            <v>HPWH - NR</v>
          </cell>
          <cell r="C20">
            <v>7.6923076923076927E-2</v>
          </cell>
          <cell r="D20">
            <v>7.6923076923076927E-2</v>
          </cell>
          <cell r="E20">
            <v>7.6923076923076927E-2</v>
          </cell>
          <cell r="F20">
            <v>7.6923076923076927E-2</v>
          </cell>
        </row>
        <row r="21">
          <cell r="B21" t="str">
            <v>EV Supply Equip - NR</v>
          </cell>
          <cell r="C21">
            <v>0.1</v>
          </cell>
          <cell r="D21">
            <v>0.1</v>
          </cell>
          <cell r="E21">
            <v>0.1</v>
          </cell>
          <cell r="F21">
            <v>0.1</v>
          </cell>
        </row>
        <row r="22">
          <cell r="B22" t="str">
            <v>Clothes Dryer - New</v>
          </cell>
          <cell r="C22">
            <v>1</v>
          </cell>
          <cell r="D22">
            <v>1</v>
          </cell>
          <cell r="E22">
            <v>1</v>
          </cell>
          <cell r="F22">
            <v>1</v>
          </cell>
        </row>
        <row r="23">
          <cell r="B23" t="str">
            <v>Clothes Dryer - NR</v>
          </cell>
          <cell r="C23">
            <v>6.25E-2</v>
          </cell>
          <cell r="D23">
            <v>6.25E-2</v>
          </cell>
          <cell r="E23">
            <v>6.25E-2</v>
          </cell>
          <cell r="F23">
            <v>6.25E-2</v>
          </cell>
        </row>
        <row r="24">
          <cell r="B24" t="str">
            <v>Refrigerator - New</v>
          </cell>
          <cell r="C24">
            <v>1</v>
          </cell>
          <cell r="D24">
            <v>1</v>
          </cell>
          <cell r="E24">
            <v>1</v>
          </cell>
          <cell r="F24">
            <v>1</v>
          </cell>
        </row>
        <row r="25">
          <cell r="B25" t="str">
            <v>Refrigerator - NR</v>
          </cell>
          <cell r="C25">
            <v>6.5789473684210523E-2</v>
          </cell>
          <cell r="D25">
            <v>6.5789473684210523E-2</v>
          </cell>
          <cell r="E25">
            <v>6.5789473684210523E-2</v>
          </cell>
          <cell r="F25">
            <v>6.5789473684210523E-2</v>
          </cell>
        </row>
        <row r="26">
          <cell r="B26" t="str">
            <v>Freezer - New</v>
          </cell>
          <cell r="C26">
            <v>1</v>
          </cell>
          <cell r="D26">
            <v>1</v>
          </cell>
          <cell r="E26">
            <v>1</v>
          </cell>
          <cell r="F26">
            <v>1</v>
          </cell>
        </row>
        <row r="27">
          <cell r="B27" t="str">
            <v>Freezer - NR</v>
          </cell>
          <cell r="C27">
            <v>4.6082949308755762E-2</v>
          </cell>
          <cell r="D27">
            <v>4.6082949308755762E-2</v>
          </cell>
          <cell r="E27">
            <v>4.6082949308755762E-2</v>
          </cell>
          <cell r="F27">
            <v>4.6082949308755762E-2</v>
          </cell>
        </row>
        <row r="28">
          <cell r="B28" t="str">
            <v>Solar Water Heater - New</v>
          </cell>
          <cell r="C28">
            <v>1</v>
          </cell>
          <cell r="D28">
            <v>1</v>
          </cell>
          <cell r="E28">
            <v>1</v>
          </cell>
          <cell r="F28">
            <v>1</v>
          </cell>
        </row>
        <row r="29">
          <cell r="B29" t="str">
            <v>Solar Water Heater - NR</v>
          </cell>
          <cell r="C29" t="e">
            <v>#DIV/0!</v>
          </cell>
          <cell r="D29" t="e">
            <v>#DIV/0!</v>
          </cell>
          <cell r="E29" t="e">
            <v>#DIV/0!</v>
          </cell>
          <cell r="F29" t="e">
            <v>#DIV/0!</v>
          </cell>
        </row>
        <row r="30">
          <cell r="B30" t="str">
            <v>Solar Water Heater - Retro</v>
          </cell>
          <cell r="C30" t="str">
            <v/>
          </cell>
          <cell r="D30" t="str">
            <v/>
          </cell>
          <cell r="E30" t="str">
            <v/>
          </cell>
          <cell r="F30" t="str">
            <v/>
          </cell>
        </row>
        <row r="31">
          <cell r="B31">
            <v>0</v>
          </cell>
          <cell r="C31" t="str">
            <v/>
          </cell>
          <cell r="D31" t="str">
            <v/>
          </cell>
          <cell r="E31" t="str">
            <v/>
          </cell>
          <cell r="F31" t="str">
            <v/>
          </cell>
        </row>
        <row r="32">
          <cell r="B32">
            <v>0</v>
          </cell>
          <cell r="C32" t="str">
            <v/>
          </cell>
          <cell r="D32" t="str">
            <v/>
          </cell>
          <cell r="E32" t="str">
            <v/>
          </cell>
          <cell r="F32" t="str">
            <v/>
          </cell>
        </row>
        <row r="33">
          <cell r="B33" t="str">
            <v>Electric Oven - New</v>
          </cell>
          <cell r="C33">
            <v>1</v>
          </cell>
          <cell r="D33">
            <v>1</v>
          </cell>
          <cell r="E33">
            <v>1</v>
          </cell>
          <cell r="F33">
            <v>1</v>
          </cell>
        </row>
        <row r="34">
          <cell r="B34" t="str">
            <v>Electric Oven - NR</v>
          </cell>
          <cell r="C34">
            <v>0.05</v>
          </cell>
          <cell r="D34">
            <v>0.05</v>
          </cell>
          <cell r="E34">
            <v>0.05</v>
          </cell>
          <cell r="F34">
            <v>0.05</v>
          </cell>
        </row>
        <row r="35">
          <cell r="B35" t="str">
            <v>Microwave - New</v>
          </cell>
          <cell r="C35">
            <v>1</v>
          </cell>
          <cell r="D35">
            <v>1</v>
          </cell>
          <cell r="E35">
            <v>1</v>
          </cell>
          <cell r="F35">
            <v>1</v>
          </cell>
        </row>
        <row r="36">
          <cell r="B36" t="str">
            <v>Microwave - NR</v>
          </cell>
          <cell r="C36">
            <v>0.1111111111111111</v>
          </cell>
          <cell r="D36">
            <v>0.1111111111111111</v>
          </cell>
          <cell r="E36">
            <v>0.1111111111111111</v>
          </cell>
          <cell r="F36">
            <v>0.1111111111111111</v>
          </cell>
        </row>
        <row r="37">
          <cell r="B37" t="str">
            <v>Monitor - New</v>
          </cell>
          <cell r="C37">
            <v>1</v>
          </cell>
          <cell r="D37">
            <v>1</v>
          </cell>
          <cell r="E37">
            <v>1</v>
          </cell>
          <cell r="F37">
            <v>1</v>
          </cell>
        </row>
        <row r="38">
          <cell r="B38" t="str">
            <v>Monitor - NR</v>
          </cell>
          <cell r="C38">
            <v>0.2</v>
          </cell>
          <cell r="D38">
            <v>0.2</v>
          </cell>
          <cell r="E38">
            <v>0.2</v>
          </cell>
          <cell r="F38">
            <v>0.2</v>
          </cell>
        </row>
        <row r="39">
          <cell r="B39" t="str">
            <v>Desktop - New</v>
          </cell>
          <cell r="C39">
            <v>1</v>
          </cell>
          <cell r="D39">
            <v>1</v>
          </cell>
          <cell r="E39">
            <v>1</v>
          </cell>
          <cell r="F39">
            <v>1</v>
          </cell>
        </row>
        <row r="40">
          <cell r="B40" t="str">
            <v>Desktop - NR</v>
          </cell>
          <cell r="C40">
            <v>0.25</v>
          </cell>
          <cell r="D40">
            <v>0.25</v>
          </cell>
          <cell r="E40">
            <v>0.25</v>
          </cell>
          <cell r="F40">
            <v>0.25</v>
          </cell>
        </row>
        <row r="41">
          <cell r="B41" t="str">
            <v>Laptop - New</v>
          </cell>
          <cell r="C41">
            <v>1</v>
          </cell>
          <cell r="D41">
            <v>1</v>
          </cell>
          <cell r="E41">
            <v>1</v>
          </cell>
          <cell r="F41">
            <v>1</v>
          </cell>
        </row>
        <row r="42">
          <cell r="B42" t="str">
            <v>Laptop - NR</v>
          </cell>
          <cell r="C42">
            <v>0.25</v>
          </cell>
          <cell r="D42">
            <v>0.25</v>
          </cell>
          <cell r="E42">
            <v>0.25</v>
          </cell>
          <cell r="F42">
            <v>0.25</v>
          </cell>
        </row>
        <row r="43">
          <cell r="B43" t="str">
            <v>Computer - New</v>
          </cell>
          <cell r="C43">
            <v>1</v>
          </cell>
          <cell r="D43">
            <v>1</v>
          </cell>
          <cell r="E43">
            <v>1</v>
          </cell>
          <cell r="F43">
            <v>1</v>
          </cell>
        </row>
        <row r="44">
          <cell r="B44" t="str">
            <v>Computer - NR</v>
          </cell>
          <cell r="C44">
            <v>0.25</v>
          </cell>
          <cell r="D44">
            <v>0.25</v>
          </cell>
          <cell r="E44">
            <v>0.25</v>
          </cell>
          <cell r="F44">
            <v>0.25</v>
          </cell>
        </row>
        <row r="45">
          <cell r="B45" t="str">
            <v>ASHP - New</v>
          </cell>
          <cell r="C45">
            <v>1</v>
          </cell>
          <cell r="D45">
            <v>1</v>
          </cell>
          <cell r="E45">
            <v>1</v>
          </cell>
          <cell r="F45">
            <v>1</v>
          </cell>
        </row>
        <row r="46">
          <cell r="B46" t="str">
            <v>ASHP - NR</v>
          </cell>
          <cell r="C46">
            <v>6.6666666666666666E-2</v>
          </cell>
          <cell r="D46">
            <v>6.6666666666666666E-2</v>
          </cell>
          <cell r="E46">
            <v>6.6666666666666666E-2</v>
          </cell>
          <cell r="F46">
            <v>6.6666666666666666E-2</v>
          </cell>
        </row>
        <row r="47">
          <cell r="B47" t="str">
            <v>HP - Retro</v>
          </cell>
          <cell r="C47" t="str">
            <v/>
          </cell>
          <cell r="D47" t="str">
            <v/>
          </cell>
          <cell r="E47" t="str">
            <v/>
          </cell>
          <cell r="F47" t="str">
            <v/>
          </cell>
        </row>
        <row r="48">
          <cell r="B48" t="str">
            <v>DHP - New</v>
          </cell>
          <cell r="C48">
            <v>1</v>
          </cell>
          <cell r="D48">
            <v>1</v>
          </cell>
          <cell r="E48">
            <v>1</v>
          </cell>
          <cell r="F48">
            <v>1</v>
          </cell>
        </row>
        <row r="49">
          <cell r="B49" t="str">
            <v>DHP - NR</v>
          </cell>
          <cell r="C49">
            <v>6.6666666666666666E-2</v>
          </cell>
          <cell r="D49">
            <v>6.6666666666666666E-2</v>
          </cell>
          <cell r="E49">
            <v>6.6666666666666666E-2</v>
          </cell>
          <cell r="F49">
            <v>6.6666666666666666E-2</v>
          </cell>
        </row>
        <row r="50">
          <cell r="B50" t="str">
            <v>DHP - Retro</v>
          </cell>
          <cell r="C50" t="str">
            <v/>
          </cell>
          <cell r="D50" t="str">
            <v/>
          </cell>
          <cell r="E50" t="str">
            <v/>
          </cell>
          <cell r="F50" t="str">
            <v/>
          </cell>
        </row>
        <row r="51">
          <cell r="B51" t="str">
            <v>Duct Sealing - New</v>
          </cell>
          <cell r="C51">
            <v>1</v>
          </cell>
          <cell r="D51">
            <v>1</v>
          </cell>
          <cell r="E51">
            <v>1</v>
          </cell>
          <cell r="F51">
            <v>1</v>
          </cell>
        </row>
        <row r="52">
          <cell r="B52" t="str">
            <v>Duct Sealing - Retro</v>
          </cell>
          <cell r="C52" t="str">
            <v/>
          </cell>
          <cell r="D52" t="str">
            <v/>
          </cell>
          <cell r="E52" t="str">
            <v/>
          </cell>
          <cell r="F52" t="str">
            <v/>
          </cell>
        </row>
        <row r="53">
          <cell r="B53" t="str">
            <v>WIFI enabled tstats - New</v>
          </cell>
          <cell r="C53">
            <v>1</v>
          </cell>
          <cell r="D53">
            <v>1</v>
          </cell>
          <cell r="E53">
            <v>1</v>
          </cell>
          <cell r="F53">
            <v>1</v>
          </cell>
        </row>
        <row r="54">
          <cell r="B54" t="str">
            <v>WIFI enabled tstats - Retro</v>
          </cell>
          <cell r="C54" t="str">
            <v/>
          </cell>
          <cell r="D54" t="str">
            <v/>
          </cell>
          <cell r="E54" t="str">
            <v/>
          </cell>
          <cell r="F54" t="str">
            <v/>
          </cell>
        </row>
        <row r="55">
          <cell r="B55" t="str">
            <v>Combo DHP/HPWH units - New</v>
          </cell>
          <cell r="C55">
            <v>1</v>
          </cell>
          <cell r="D55">
            <v>1</v>
          </cell>
          <cell r="E55">
            <v>1</v>
          </cell>
          <cell r="F55">
            <v>1</v>
          </cell>
        </row>
        <row r="56">
          <cell r="B56" t="str">
            <v>Combo DHP/HPWH units - NR</v>
          </cell>
          <cell r="C56" t="e">
            <v>#DIV/0!</v>
          </cell>
          <cell r="D56" t="e">
            <v>#DIV/0!</v>
          </cell>
          <cell r="E56" t="e">
            <v>#DIV/0!</v>
          </cell>
          <cell r="F56" t="e">
            <v>#DIV/0!</v>
          </cell>
        </row>
        <row r="57">
          <cell r="B57" t="str">
            <v>Combo DHP/HPWH units - Retro</v>
          </cell>
          <cell r="C57" t="str">
            <v/>
          </cell>
          <cell r="D57" t="str">
            <v/>
          </cell>
          <cell r="E57" t="str">
            <v/>
          </cell>
          <cell r="F57" t="str">
            <v/>
          </cell>
        </row>
        <row r="58">
          <cell r="B58" t="str">
            <v>Aerator - New</v>
          </cell>
          <cell r="C58">
            <v>1</v>
          </cell>
          <cell r="D58">
            <v>1</v>
          </cell>
          <cell r="E58">
            <v>1</v>
          </cell>
          <cell r="F58">
            <v>1</v>
          </cell>
        </row>
        <row r="59">
          <cell r="B59" t="str">
            <v>Aerator - Retro</v>
          </cell>
          <cell r="C59" t="str">
            <v/>
          </cell>
          <cell r="D59" t="str">
            <v/>
          </cell>
          <cell r="E59" t="str">
            <v/>
          </cell>
          <cell r="F59" t="str">
            <v/>
          </cell>
        </row>
        <row r="60">
          <cell r="B60" t="str">
            <v>Behavior - Retro</v>
          </cell>
          <cell r="C60" t="str">
            <v/>
          </cell>
          <cell r="D60" t="str">
            <v/>
          </cell>
          <cell r="E60" t="str">
            <v/>
          </cell>
          <cell r="F60" t="str">
            <v/>
          </cell>
        </row>
        <row r="61">
          <cell r="B61" t="str">
            <v>Behavior - New</v>
          </cell>
          <cell r="C61">
            <v>1</v>
          </cell>
          <cell r="D61">
            <v>1</v>
          </cell>
          <cell r="E61">
            <v>1</v>
          </cell>
          <cell r="F61">
            <v>1</v>
          </cell>
        </row>
        <row r="62">
          <cell r="B62">
            <v>0</v>
          </cell>
          <cell r="C62" t="str">
            <v/>
          </cell>
          <cell r="D62" t="str">
            <v/>
          </cell>
          <cell r="E62" t="str">
            <v/>
          </cell>
          <cell r="F62" t="str">
            <v/>
          </cell>
        </row>
        <row r="63">
          <cell r="B63" t="str">
            <v>Heat Recovery Ventilation - New</v>
          </cell>
          <cell r="C63">
            <v>1</v>
          </cell>
          <cell r="D63">
            <v>1</v>
          </cell>
          <cell r="E63">
            <v>1</v>
          </cell>
          <cell r="F63">
            <v>1</v>
          </cell>
        </row>
        <row r="64">
          <cell r="B64" t="str">
            <v>GSHP - New</v>
          </cell>
          <cell r="C64">
            <v>1</v>
          </cell>
          <cell r="D64">
            <v>1</v>
          </cell>
          <cell r="E64">
            <v>1</v>
          </cell>
          <cell r="F64">
            <v>1</v>
          </cell>
        </row>
        <row r="65">
          <cell r="B65" t="str">
            <v>GSHP - NR</v>
          </cell>
          <cell r="C65">
            <v>6.6666666666666666E-2</v>
          </cell>
          <cell r="D65">
            <v>6.6666666666666666E-2</v>
          </cell>
          <cell r="E65">
            <v>6.6666666666666666E-2</v>
          </cell>
          <cell r="F65">
            <v>6.6666666666666666E-2</v>
          </cell>
        </row>
        <row r="66">
          <cell r="B66">
            <v>0</v>
          </cell>
          <cell r="C66" t="str">
            <v/>
          </cell>
          <cell r="D66" t="str">
            <v/>
          </cell>
          <cell r="E66" t="str">
            <v/>
          </cell>
          <cell r="F66" t="str">
            <v/>
          </cell>
        </row>
        <row r="67">
          <cell r="B67" t="str">
            <v>ECM for HVAC ventilation - New</v>
          </cell>
          <cell r="C67">
            <v>1</v>
          </cell>
          <cell r="D67">
            <v>1</v>
          </cell>
          <cell r="E67">
            <v>1</v>
          </cell>
          <cell r="F67">
            <v>1</v>
          </cell>
        </row>
        <row r="68">
          <cell r="B68" t="str">
            <v>ECM for HVAC ventilation - NR</v>
          </cell>
          <cell r="C68" t="e">
            <v>#DIV/0!</v>
          </cell>
          <cell r="D68" t="e">
            <v>#DIV/0!</v>
          </cell>
          <cell r="E68" t="e">
            <v>#DIV/0!</v>
          </cell>
          <cell r="F68" t="e">
            <v>#DIV/0!</v>
          </cell>
        </row>
        <row r="69">
          <cell r="B69" t="str">
            <v>Whole house/attic fan - New</v>
          </cell>
          <cell r="C69">
            <v>1</v>
          </cell>
          <cell r="D69">
            <v>1</v>
          </cell>
          <cell r="E69">
            <v>1</v>
          </cell>
          <cell r="F69">
            <v>1</v>
          </cell>
        </row>
        <row r="70">
          <cell r="B70" t="str">
            <v>Whole house/attic fan - Retro</v>
          </cell>
          <cell r="C70" t="str">
            <v/>
          </cell>
          <cell r="D70" t="str">
            <v/>
          </cell>
          <cell r="E70" t="str">
            <v/>
          </cell>
          <cell r="F70" t="str">
            <v/>
          </cell>
        </row>
        <row r="71">
          <cell r="B71" t="str">
            <v>WH Pipe insulation - Retro</v>
          </cell>
          <cell r="C71" t="str">
            <v/>
          </cell>
          <cell r="D71" t="str">
            <v/>
          </cell>
          <cell r="E71" t="str">
            <v/>
          </cell>
          <cell r="F71" t="str">
            <v/>
          </cell>
        </row>
        <row r="72">
          <cell r="B72" t="str">
            <v>DHP Ducted - NR</v>
          </cell>
          <cell r="C72">
            <v>6.6666666666666666E-2</v>
          </cell>
          <cell r="D72">
            <v>6.6666666666666666E-2</v>
          </cell>
          <cell r="E72">
            <v>6.6666666666666666E-2</v>
          </cell>
          <cell r="F72">
            <v>6.6666666666666666E-2</v>
          </cell>
        </row>
        <row r="73">
          <cell r="B73" t="str">
            <v>Advanced Power Strips - New</v>
          </cell>
          <cell r="C73">
            <v>1</v>
          </cell>
          <cell r="D73">
            <v>1</v>
          </cell>
          <cell r="E73">
            <v>1</v>
          </cell>
          <cell r="F73">
            <v>1</v>
          </cell>
        </row>
        <row r="74">
          <cell r="B74" t="str">
            <v>Advanced Power Strips - Retro</v>
          </cell>
          <cell r="C74" t="str">
            <v/>
          </cell>
          <cell r="D74" t="str">
            <v/>
          </cell>
          <cell r="E74" t="str">
            <v/>
          </cell>
          <cell r="F74" t="str">
            <v/>
          </cell>
        </row>
        <row r="75">
          <cell r="B75" t="str">
            <v>Controls Commissioning and Sizing - New</v>
          </cell>
          <cell r="C75">
            <v>1</v>
          </cell>
          <cell r="D75">
            <v>1</v>
          </cell>
          <cell r="E75">
            <v>1</v>
          </cell>
          <cell r="F75">
            <v>1</v>
          </cell>
        </row>
        <row r="76">
          <cell r="B76" t="str">
            <v>Controls Commissioning and Sizing - NR</v>
          </cell>
          <cell r="C76">
            <v>6.6666666666666666E-2</v>
          </cell>
          <cell r="D76">
            <v>6.6666666666666666E-2</v>
          </cell>
          <cell r="E76">
            <v>6.6666666666666666E-2</v>
          </cell>
          <cell r="F76">
            <v>6.6666666666666666E-2</v>
          </cell>
        </row>
        <row r="77">
          <cell r="B77" t="str">
            <v>ResWx - Retro</v>
          </cell>
          <cell r="C77" t="str">
            <v/>
          </cell>
          <cell r="D77" t="str">
            <v/>
          </cell>
          <cell r="E77" t="str">
            <v/>
          </cell>
          <cell r="F77" t="str">
            <v/>
          </cell>
        </row>
      </sheetData>
      <sheetData sheetId="9">
        <row r="8">
          <cell r="C8" t="str">
            <v>LO3Slow</v>
          </cell>
          <cell r="D8">
            <v>5.5320496977002724E-3</v>
          </cell>
          <cell r="E8">
            <v>1.4227918344261844E-2</v>
          </cell>
          <cell r="F8">
            <v>3.1619655637384989E-2</v>
          </cell>
        </row>
        <row r="9">
          <cell r="C9" t="str">
            <v>Retro12Med</v>
          </cell>
          <cell r="D9">
            <v>0.10937459468255628</v>
          </cell>
          <cell r="E9">
            <v>0.10937459468255628</v>
          </cell>
          <cell r="F9">
            <v>0.10937459468255628</v>
          </cell>
          <cell r="G9">
            <v>0.10937459468255628</v>
          </cell>
          <cell r="H9">
            <v>0.10937459468255628</v>
          </cell>
          <cell r="I9">
            <v>9.8437135214300656E-2</v>
          </cell>
          <cell r="J9">
            <v>7.874970817144053E-2</v>
          </cell>
          <cell r="K9">
            <v>6.2999766537152418E-2</v>
          </cell>
          <cell r="L9">
            <v>5.0399813229721938E-2</v>
          </cell>
          <cell r="M9">
            <v>4.0319850583777551E-2</v>
          </cell>
          <cell r="N9">
            <v>3.225588046702204E-2</v>
          </cell>
          <cell r="O9">
            <v>2.5804704373617631E-2</v>
          </cell>
          <cell r="P9">
            <v>2.0643763498894106E-2</v>
          </cell>
          <cell r="Q9">
            <v>1.6515010799115284E-2</v>
          </cell>
          <cell r="R9">
            <v>1.3212008639292228E-2</v>
          </cell>
          <cell r="S9">
            <v>1.0569606911433781E-2</v>
          </cell>
          <cell r="T9">
            <v>7.2092823794611682E-5</v>
          </cell>
          <cell r="U9">
            <v>2.5747437069512102E-5</v>
          </cell>
          <cell r="V9">
            <v>8.7775353646568632E-6</v>
          </cell>
          <cell r="W9">
            <v>2.8622397928446119E-6</v>
          </cell>
        </row>
        <row r="10">
          <cell r="C10" t="str">
            <v>Retro5Med</v>
          </cell>
          <cell r="D10">
            <v>4.2999999999999997E-2</v>
          </cell>
          <cell r="E10">
            <v>5.279714228027832E-2</v>
          </cell>
          <cell r="F10">
            <v>6.4608251467478173E-2</v>
          </cell>
          <cell r="G10">
            <v>7.4999999999999997E-2</v>
          </cell>
          <cell r="H10">
            <v>8.5546997470333563E-2</v>
          </cell>
          <cell r="I10">
            <v>0.10001472303820647</v>
          </cell>
          <cell r="J10">
            <v>0.10971770435235073</v>
          </cell>
          <cell r="K10">
            <v>0.11208438511970376</v>
          </cell>
          <cell r="L10">
            <v>0.10562608162722853</v>
          </cell>
          <cell r="M10">
            <v>9.0794563997872335E-2</v>
          </cell>
          <cell r="N10">
            <v>7.0260666991849297E-2</v>
          </cell>
          <cell r="O10">
            <v>4.8218360404944538E-2</v>
          </cell>
          <cell r="P10">
            <v>2.8854234614640095E-2</v>
          </cell>
          <cell r="Q10">
            <v>1.4773964924806759E-2</v>
          </cell>
          <cell r="R10">
            <v>6.3385343681182649E-3</v>
          </cell>
          <cell r="S10">
            <v>2.2268577196306039E-3</v>
          </cell>
          <cell r="T10">
            <v>6.2471001963848583E-4</v>
          </cell>
          <cell r="U10">
            <v>1.3615841889635938E-4</v>
          </cell>
          <cell r="V10">
            <v>2.2380636622298944E-5</v>
          </cell>
          <cell r="W10">
            <v>2.68643837586513E-6</v>
          </cell>
        </row>
        <row r="11">
          <cell r="C11" t="str">
            <v>Retro1Slow</v>
          </cell>
          <cell r="D11">
            <v>2.5643970768378654E-3</v>
          </cell>
          <cell r="E11">
            <v>5.1260615529385989E-3</v>
          </cell>
          <cell r="F11">
            <v>9.1015544176433795E-3</v>
          </cell>
          <cell r="G11">
            <v>1.4804925730045659E-2</v>
          </cell>
          <cell r="H11">
            <v>2.2471809420486211E-2</v>
          </cell>
          <cell r="I11">
            <v>3.2184432813882391E-2</v>
          </cell>
          <cell r="J11">
            <v>4.3779667172004086E-2</v>
          </cell>
          <cell r="K11">
            <v>5.675426075474499E-2</v>
          </cell>
          <cell r="L11">
            <v>7.0195239068707532E-2</v>
          </cell>
          <cell r="M11">
            <v>8.2776861842756788E-2</v>
          </cell>
          <cell r="N11">
            <v>9.2870259507494834E-2</v>
          </cell>
          <cell r="O11">
            <v>9.8796470678915727E-2</v>
          </cell>
          <cell r="P11">
            <v>9.9208932889988999E-2</v>
          </cell>
          <cell r="Q11">
            <v>9.3521150494244254E-2</v>
          </cell>
          <cell r="R11">
            <v>8.2226007896862296E-2</v>
          </cell>
          <cell r="S11">
            <v>6.6933566027365665E-2</v>
          </cell>
          <cell r="T11">
            <v>5.0029565143448806E-2</v>
          </cell>
          <cell r="U11">
            <v>3.402486521893211E-2</v>
          </cell>
          <cell r="V11">
            <v>2.0846059340774659E-2</v>
          </cell>
          <cell r="W11">
            <v>0.01</v>
          </cell>
        </row>
        <row r="12">
          <cell r="C12" t="str">
            <v>Retro50Fast</v>
          </cell>
          <cell r="D12">
            <v>0.45</v>
          </cell>
          <cell r="E12">
            <v>0.21</v>
          </cell>
          <cell r="F12">
            <v>0.14000000000000001</v>
          </cell>
          <cell r="G12">
            <v>0.09</v>
          </cell>
          <cell r="H12">
            <v>5.9540362609726505E-2</v>
          </cell>
          <cell r="I12">
            <v>2.9770181304863419E-2</v>
          </cell>
          <cell r="J12">
            <v>1.3231191691050248E-2</v>
          </cell>
          <cell r="K12">
            <v>5.2924766764202991E-3</v>
          </cell>
          <cell r="L12">
            <v>1.9245369732436846E-3</v>
          </cell>
          <cell r="M12">
            <v>6.415123244144505E-4</v>
          </cell>
          <cell r="N12">
            <v>1.9738840751215569E-4</v>
          </cell>
          <cell r="O12">
            <v>5.6396687860615913E-5</v>
          </cell>
          <cell r="P12">
            <v>1.5039116763038152E-5</v>
          </cell>
          <cell r="Q12">
            <v>3.7597791905374933E-6</v>
          </cell>
          <cell r="R12">
            <v>8.8465392733549919E-7</v>
          </cell>
          <cell r="S12">
            <v>1.9658976146974538E-7</v>
          </cell>
          <cell r="T12">
            <v>4.13873183502389E-8</v>
          </cell>
          <cell r="U12">
            <v>8.2774636034343985E-9</v>
          </cell>
          <cell r="V12">
            <v>1.5766598027155965E-9</v>
          </cell>
          <cell r="W12">
            <v>2.8666535811794347E-10</v>
          </cell>
        </row>
        <row r="13">
          <cell r="C13" t="str">
            <v>Retro20Fast</v>
          </cell>
          <cell r="D13">
            <v>0.22119921692859512</v>
          </cell>
          <cell r="E13">
            <v>0.15504311102289431</v>
          </cell>
          <cell r="F13">
            <v>0.10733128557729499</v>
          </cell>
          <cell r="G13">
            <v>8.3589689255657879E-2</v>
          </cell>
          <cell r="H13">
            <v>7.3237179880126971E-2</v>
          </cell>
          <cell r="I13">
            <v>6.3374636711760357E-2</v>
          </cell>
          <cell r="J13">
            <v>5.4291838367783084E-2</v>
          </cell>
          <cell r="K13">
            <v>4.612639225659896E-2</v>
          </cell>
          <cell r="L13">
            <v>3.8916876277172864E-2</v>
          </cell>
          <cell r="M13">
            <v>3.2639916313151704E-2</v>
          </cell>
          <cell r="N13">
            <v>2.7235706125786907E-2</v>
          </cell>
          <cell r="O13">
            <v>2.1211189258265428E-2</v>
          </cell>
          <cell r="P13">
            <v>1.6519290804212883E-2</v>
          </cell>
          <cell r="Q13">
            <v>1.2865236614105324E-2</v>
          </cell>
          <cell r="R13">
            <v>1.0019456349464106E-2</v>
          </cell>
          <cell r="S13">
            <v>7.8031604509122832E-3</v>
          </cell>
          <cell r="T13">
            <v>6.077107469602494E-3</v>
          </cell>
          <cell r="U13">
            <v>4.7328560561354371E-3</v>
          </cell>
          <cell r="V13">
            <v>3.6859520026825132E-3</v>
          </cell>
          <cell r="W13">
            <v>2.8706223060526725E-3</v>
          </cell>
        </row>
        <row r="14">
          <cell r="C14" t="str">
            <v>RetroEven20</v>
          </cell>
          <cell r="D14">
            <v>0.05</v>
          </cell>
          <cell r="E14">
            <v>0.05</v>
          </cell>
          <cell r="F14">
            <v>0.05</v>
          </cell>
          <cell r="G14">
            <v>0.05</v>
          </cell>
          <cell r="H14">
            <v>0.05</v>
          </cell>
          <cell r="I14">
            <v>0.05</v>
          </cell>
          <cell r="J14">
            <v>0.05</v>
          </cell>
          <cell r="K14">
            <v>0.05</v>
          </cell>
          <cell r="L14">
            <v>0.05</v>
          </cell>
          <cell r="M14">
            <v>0.05</v>
          </cell>
          <cell r="N14">
            <v>0.05</v>
          </cell>
          <cell r="O14">
            <v>0.05</v>
          </cell>
          <cell r="P14">
            <v>0.05</v>
          </cell>
          <cell r="Q14">
            <v>0.05</v>
          </cell>
          <cell r="R14">
            <v>0.05</v>
          </cell>
          <cell r="S14">
            <v>0.05</v>
          </cell>
          <cell r="T14">
            <v>0.05</v>
          </cell>
          <cell r="U14">
            <v>0.05</v>
          </cell>
          <cell r="V14">
            <v>0.05</v>
          </cell>
          <cell r="W14">
            <v>0.05</v>
          </cell>
        </row>
        <row r="15">
          <cell r="C15" t="str">
            <v>RetroMax60</v>
          </cell>
          <cell r="D15">
            <v>0.01</v>
          </cell>
          <cell r="E15">
            <v>1.9799999999999998E-2</v>
          </cell>
          <cell r="F15">
            <v>2.9106E-2</v>
          </cell>
          <cell r="G15">
            <v>3.7643759999999998E-2</v>
          </cell>
          <cell r="H15">
            <v>4.5172511999999984E-2</v>
          </cell>
          <cell r="I15">
            <v>4.8635737920000005E-2</v>
          </cell>
          <cell r="J15">
            <v>4.587971277120001E-2</v>
          </cell>
          <cell r="K15">
            <v>4.3279862380832007E-2</v>
          </cell>
          <cell r="L15">
            <v>4.0827336845918161E-2</v>
          </cell>
          <cell r="M15">
            <v>3.8513787757982809E-2</v>
          </cell>
          <cell r="N15">
            <v>3.6331339785030448E-2</v>
          </cell>
          <cell r="O15">
            <v>3.4272563863878724E-2</v>
          </cell>
          <cell r="P15">
            <v>3.2330451911592284E-2</v>
          </cell>
          <cell r="Q15">
            <v>3.0498392969935395E-2</v>
          </cell>
          <cell r="R15">
            <v>2.8770150701639075E-2</v>
          </cell>
          <cell r="S15">
            <v>2.7139842161879479E-2</v>
          </cell>
          <cell r="T15">
            <v>2.5601917772706373E-2</v>
          </cell>
          <cell r="U15">
            <v>2.4151142432252914E-2</v>
          </cell>
          <cell r="V15">
            <v>2.2782577694425266E-2</v>
          </cell>
          <cell r="W15">
            <v>2.1491564958407872E-2</v>
          </cell>
        </row>
        <row r="16">
          <cell r="C16" t="str">
            <v>Retro3Slow</v>
          </cell>
          <cell r="D16">
            <v>5.5320496977002724E-3</v>
          </cell>
          <cell r="E16">
            <v>8.6958686465615706E-3</v>
          </cell>
          <cell r="F16">
            <v>1.7391737293123145E-2</v>
          </cell>
          <cell r="G16">
            <v>3.0435540262965514E-2</v>
          </cell>
          <cell r="H16">
            <v>4.7344173742390784E-2</v>
          </cell>
          <cell r="I16">
            <v>6.6281843239347063E-2</v>
          </cell>
          <cell r="J16">
            <v>8.4358709577350838E-2</v>
          </cell>
          <cell r="K16">
            <v>9.8418494506909315E-2</v>
          </cell>
          <cell r="L16">
            <v>0.10598914793051767</v>
          </cell>
          <cell r="M16">
            <v>0.10598914793051767</v>
          </cell>
          <cell r="N16">
            <v>9.8923204735149928E-2</v>
          </cell>
          <cell r="O16">
            <v>8.655780414325609E-2</v>
          </cell>
          <cell r="P16">
            <v>7.1282897529740263E-2</v>
          </cell>
          <cell r="Q16">
            <v>5.5442253634242489E-2</v>
          </cell>
          <cell r="R16">
            <v>4.0852186888389319E-2</v>
          </cell>
          <cell r="S16">
            <v>2.8596530821872412E-2</v>
          </cell>
          <cell r="T16">
            <v>1.9064353881248275E-2</v>
          </cell>
          <cell r="U16">
            <v>1.2131861560794377E-2</v>
          </cell>
          <cell r="V16">
            <v>7.3846113848314854E-3</v>
          </cell>
          <cell r="W16">
            <v>4.3076899744848296E-3</v>
          </cell>
        </row>
        <row r="17">
          <cell r="C17" t="str">
            <v>LightingPPA</v>
          </cell>
          <cell r="D17">
            <v>0.5468729734127814</v>
          </cell>
          <cell r="E17">
            <v>0.43749837873022512</v>
          </cell>
          <cell r="F17">
            <v>0.32812378404766884</v>
          </cell>
          <cell r="G17">
            <v>0.21874918936511256</v>
          </cell>
          <cell r="H17">
            <v>0.10937459468255628</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row>
        <row r="19">
          <cell r="A19" t="str">
            <v>End Use</v>
          </cell>
          <cell r="B19" t="str">
            <v>Measure Index Name</v>
          </cell>
          <cell r="C19" t="str">
            <v>Ramp</v>
          </cell>
          <cell r="D19">
            <v>2016</v>
          </cell>
          <cell r="E19">
            <v>2017</v>
          </cell>
          <cell r="F19">
            <v>2018</v>
          </cell>
          <cell r="G19">
            <v>2019</v>
          </cell>
          <cell r="H19">
            <v>2020</v>
          </cell>
          <cell r="I19">
            <v>2021</v>
          </cell>
          <cell r="J19">
            <v>2022</v>
          </cell>
          <cell r="K19">
            <v>2023</v>
          </cell>
          <cell r="L19">
            <v>2024</v>
          </cell>
          <cell r="M19">
            <v>2025</v>
          </cell>
          <cell r="N19">
            <v>2026</v>
          </cell>
          <cell r="O19">
            <v>2027</v>
          </cell>
          <cell r="P19">
            <v>2028</v>
          </cell>
          <cell r="Q19">
            <v>2029</v>
          </cell>
          <cell r="R19">
            <v>2030</v>
          </cell>
          <cell r="S19">
            <v>2031</v>
          </cell>
          <cell r="T19">
            <v>2032</v>
          </cell>
          <cell r="U19">
            <v>2033</v>
          </cell>
          <cell r="V19">
            <v>2034</v>
          </cell>
          <cell r="W19">
            <v>2035</v>
          </cell>
        </row>
        <row r="20">
          <cell r="A20" t="str">
            <v>Lighting</v>
          </cell>
          <cell r="B20" t="str">
            <v>Lighting - New</v>
          </cell>
          <cell r="C20" t="str">
            <v>LO20Fast</v>
          </cell>
          <cell r="D20">
            <v>0.22119921692859512</v>
          </cell>
          <cell r="E20">
            <v>0.37624232795148943</v>
          </cell>
          <cell r="F20">
            <v>0.48357361352878442</v>
          </cell>
          <cell r="G20">
            <v>0.56716330278444227</v>
          </cell>
          <cell r="H20">
            <v>0.64040048266456928</v>
          </cell>
          <cell r="I20">
            <v>0.70377511937632964</v>
          </cell>
          <cell r="J20">
            <v>0.7580669577441127</v>
          </cell>
          <cell r="K20">
            <v>0.80419335000071168</v>
          </cell>
          <cell r="L20">
            <v>0.84311022627788457</v>
          </cell>
          <cell r="M20">
            <v>0.87575014259103623</v>
          </cell>
          <cell r="N20">
            <v>0.90298584871682319</v>
          </cell>
          <cell r="O20">
            <v>0.92419703797508856</v>
          </cell>
          <cell r="P20">
            <v>0.94071632877930145</v>
          </cell>
          <cell r="Q20">
            <v>0.95358156539340677</v>
          </cell>
          <cell r="R20">
            <v>0.96360102174287088</v>
          </cell>
          <cell r="S20">
            <v>0.97140418219378311</v>
          </cell>
          <cell r="T20">
            <v>0.97748128966338554</v>
          </cell>
          <cell r="U20">
            <v>0.98221414571952104</v>
          </cell>
          <cell r="V20">
            <v>0.98590009772220355</v>
          </cell>
          <cell r="W20">
            <v>0.98877072002825628</v>
          </cell>
        </row>
        <row r="21">
          <cell r="A21" t="str">
            <v>Lighting</v>
          </cell>
          <cell r="B21" t="str">
            <v>Lighting - NR</v>
          </cell>
          <cell r="C21" t="str">
            <v>LO20Fast</v>
          </cell>
          <cell r="D21">
            <v>0.22119921692859512</v>
          </cell>
          <cell r="E21">
            <v>0.37624232795148943</v>
          </cell>
          <cell r="F21">
            <v>0.48357361352878442</v>
          </cell>
          <cell r="G21">
            <v>0.56716330278444227</v>
          </cell>
          <cell r="H21">
            <v>0.64040048266456928</v>
          </cell>
          <cell r="I21">
            <v>0.70377511937632964</v>
          </cell>
          <cell r="J21">
            <v>0.7580669577441127</v>
          </cell>
          <cell r="K21">
            <v>0.80419335000071168</v>
          </cell>
          <cell r="L21">
            <v>0.84311022627788457</v>
          </cell>
          <cell r="M21">
            <v>0.87575014259103623</v>
          </cell>
          <cell r="N21">
            <v>0.90298584871682319</v>
          </cell>
          <cell r="O21">
            <v>0.92419703797508856</v>
          </cell>
          <cell r="P21">
            <v>0.94071632877930145</v>
          </cell>
          <cell r="Q21">
            <v>0.95358156539340677</v>
          </cell>
          <cell r="R21">
            <v>0.96360102174287088</v>
          </cell>
          <cell r="S21">
            <v>0.97140418219378311</v>
          </cell>
          <cell r="T21">
            <v>0.97748128966338554</v>
          </cell>
          <cell r="U21">
            <v>0.98221414571952104</v>
          </cell>
          <cell r="V21">
            <v>0.98590009772220355</v>
          </cell>
          <cell r="W21">
            <v>0.98877072002825628</v>
          </cell>
        </row>
        <row r="22">
          <cell r="A22" t="str">
            <v>Lighting</v>
          </cell>
          <cell r="B22" t="str">
            <v>Lighting - PPA</v>
          </cell>
          <cell r="C22" t="str">
            <v>Retro20Fast</v>
          </cell>
          <cell r="D22">
            <v>0.22119921692859512</v>
          </cell>
          <cell r="E22">
            <v>0.15504311102289431</v>
          </cell>
          <cell r="F22">
            <v>0.10733128557729499</v>
          </cell>
          <cell r="G22">
            <v>8.3589689255657879E-2</v>
          </cell>
          <cell r="H22">
            <v>7.3237179880126971E-2</v>
          </cell>
          <cell r="I22">
            <v>6.3374636711760357E-2</v>
          </cell>
          <cell r="J22">
            <v>5.4291838367783084E-2</v>
          </cell>
          <cell r="K22">
            <v>4.612639225659896E-2</v>
          </cell>
          <cell r="L22">
            <v>3.8916876277172864E-2</v>
          </cell>
          <cell r="M22">
            <v>3.2639916313151704E-2</v>
          </cell>
          <cell r="N22">
            <v>2.7235706125786907E-2</v>
          </cell>
          <cell r="O22">
            <v>2.1211189258265428E-2</v>
          </cell>
          <cell r="P22">
            <v>1.6519290804212883E-2</v>
          </cell>
          <cell r="Q22">
            <v>1.2865236614105324E-2</v>
          </cell>
          <cell r="R22">
            <v>1.0019456349464106E-2</v>
          </cell>
          <cell r="S22">
            <v>7.8031604509122832E-3</v>
          </cell>
          <cell r="T22">
            <v>6.077107469602494E-3</v>
          </cell>
          <cell r="U22">
            <v>4.7328560561354371E-3</v>
          </cell>
          <cell r="V22">
            <v>3.6859520026825132E-3</v>
          </cell>
          <cell r="W22">
            <v>2.8706223060526725E-3</v>
          </cell>
        </row>
        <row r="23">
          <cell r="A23" t="str">
            <v>Lighting PPA</v>
          </cell>
          <cell r="B23" t="str">
            <v>Lighting PPA</v>
          </cell>
          <cell r="C23" t="str">
            <v>LightingPPA</v>
          </cell>
          <cell r="D23">
            <v>0.5468729734127814</v>
          </cell>
          <cell r="E23">
            <v>0.43749837873022512</v>
          </cell>
          <cell r="F23">
            <v>0.32812378404766884</v>
          </cell>
          <cell r="G23">
            <v>0.21874918936511256</v>
          </cell>
          <cell r="H23">
            <v>0.10937459468255628</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row>
        <row r="24">
          <cell r="A24" t="str">
            <v>Water Heating</v>
          </cell>
          <cell r="B24" t="str">
            <v>Dishwasher - New</v>
          </cell>
          <cell r="C24" t="str">
            <v>LO12Med</v>
          </cell>
          <cell r="D24">
            <v>0.10937459468255628</v>
          </cell>
          <cell r="E24">
            <v>0.21874918936511256</v>
          </cell>
          <cell r="F24">
            <v>0.32812378404766884</v>
          </cell>
          <cell r="G24">
            <v>0.43749837873022512</v>
          </cell>
          <cell r="H24">
            <v>0.5468729734127814</v>
          </cell>
          <cell r="I24">
            <v>0.64531010862708205</v>
          </cell>
          <cell r="J24">
            <v>0.7240598167985226</v>
          </cell>
          <cell r="K24">
            <v>0.78705958333567505</v>
          </cell>
          <cell r="L24">
            <v>0.83745939656539703</v>
          </cell>
          <cell r="M24">
            <v>0.87777924714917455</v>
          </cell>
          <cell r="N24">
            <v>0.91003512761619654</v>
          </cell>
          <cell r="O24">
            <v>0.93583983198981413</v>
          </cell>
          <cell r="P24">
            <v>0.9564835954887082</v>
          </cell>
          <cell r="Q24">
            <v>0.97299860628782353</v>
          </cell>
          <cell r="R24">
            <v>0.9862106149271157</v>
          </cell>
          <cell r="S24">
            <v>0.99678022183854953</v>
          </cell>
          <cell r="T24">
            <v>0.99685231466234414</v>
          </cell>
          <cell r="U24">
            <v>0.99687806209941365</v>
          </cell>
          <cell r="V24">
            <v>0.99688683963477831</v>
          </cell>
          <cell r="W24">
            <v>0.99688970187457115</v>
          </cell>
        </row>
        <row r="25">
          <cell r="A25" t="str">
            <v>Water Heating</v>
          </cell>
          <cell r="B25" t="str">
            <v>Dishwasher - NR</v>
          </cell>
          <cell r="C25" t="str">
            <v>LO12Med</v>
          </cell>
          <cell r="D25">
            <v>0.10937459468255628</v>
          </cell>
          <cell r="E25">
            <v>0.21874918936511256</v>
          </cell>
          <cell r="F25">
            <v>0.32812378404766884</v>
          </cell>
          <cell r="G25">
            <v>0.43749837873022512</v>
          </cell>
          <cell r="H25">
            <v>0.5468729734127814</v>
          </cell>
          <cell r="I25">
            <v>0.64531010862708205</v>
          </cell>
          <cell r="J25">
            <v>0.7240598167985226</v>
          </cell>
          <cell r="K25">
            <v>0.78705958333567505</v>
          </cell>
          <cell r="L25">
            <v>0.83745939656539703</v>
          </cell>
          <cell r="M25">
            <v>0.87777924714917455</v>
          </cell>
          <cell r="N25">
            <v>0.91003512761619654</v>
          </cell>
          <cell r="O25">
            <v>0.93583983198981413</v>
          </cell>
          <cell r="P25">
            <v>0.9564835954887082</v>
          </cell>
          <cell r="Q25">
            <v>0.97299860628782353</v>
          </cell>
          <cell r="R25">
            <v>0.9862106149271157</v>
          </cell>
          <cell r="S25">
            <v>0.99678022183854953</v>
          </cell>
          <cell r="T25">
            <v>0.99685231466234414</v>
          </cell>
          <cell r="U25">
            <v>0.99687806209941365</v>
          </cell>
          <cell r="V25">
            <v>0.99688683963477831</v>
          </cell>
          <cell r="W25">
            <v>0.99688970187457115</v>
          </cell>
        </row>
        <row r="26">
          <cell r="A26" t="str">
            <v>Water Heating</v>
          </cell>
          <cell r="B26" t="str">
            <v>Clothes Washer - New</v>
          </cell>
          <cell r="C26" t="str">
            <v>LO12Med</v>
          </cell>
          <cell r="D26">
            <v>0.10937459468255628</v>
          </cell>
          <cell r="E26">
            <v>0.21874918936511256</v>
          </cell>
          <cell r="F26">
            <v>0.32812378404766884</v>
          </cell>
          <cell r="G26">
            <v>0.43749837873022512</v>
          </cell>
          <cell r="H26">
            <v>0.5468729734127814</v>
          </cell>
          <cell r="I26">
            <v>0.64531010862708205</v>
          </cell>
          <cell r="J26">
            <v>0.7240598167985226</v>
          </cell>
          <cell r="K26">
            <v>0.78705958333567505</v>
          </cell>
          <cell r="L26">
            <v>0.83745939656539703</v>
          </cell>
          <cell r="M26">
            <v>0.87777924714917455</v>
          </cell>
          <cell r="N26">
            <v>0.91003512761619654</v>
          </cell>
          <cell r="O26">
            <v>0.93583983198981413</v>
          </cell>
          <cell r="P26">
            <v>0.9564835954887082</v>
          </cell>
          <cell r="Q26">
            <v>0.97299860628782353</v>
          </cell>
          <cell r="R26">
            <v>0.9862106149271157</v>
          </cell>
          <cell r="S26">
            <v>0.99678022183854953</v>
          </cell>
          <cell r="T26">
            <v>0.99685231466234414</v>
          </cell>
          <cell r="U26">
            <v>0.99687806209941365</v>
          </cell>
          <cell r="V26">
            <v>0.99688683963477831</v>
          </cell>
          <cell r="W26">
            <v>0.99688970187457115</v>
          </cell>
        </row>
        <row r="27">
          <cell r="A27" t="str">
            <v>Water Heating</v>
          </cell>
          <cell r="B27" t="str">
            <v>Clothes Washer - NR</v>
          </cell>
          <cell r="C27" t="str">
            <v>LO12Med</v>
          </cell>
          <cell r="D27">
            <v>0.10937459468255628</v>
          </cell>
          <cell r="E27">
            <v>0.21874918936511256</v>
          </cell>
          <cell r="F27">
            <v>0.32812378404766884</v>
          </cell>
          <cell r="G27">
            <v>0.43749837873022512</v>
          </cell>
          <cell r="H27">
            <v>0.5468729734127814</v>
          </cell>
          <cell r="I27">
            <v>0.64531010862708205</v>
          </cell>
          <cell r="J27">
            <v>0.7240598167985226</v>
          </cell>
          <cell r="K27">
            <v>0.78705958333567505</v>
          </cell>
          <cell r="L27">
            <v>0.83745939656539703</v>
          </cell>
          <cell r="M27">
            <v>0.87777924714917455</v>
          </cell>
          <cell r="N27">
            <v>0.91003512761619654</v>
          </cell>
          <cell r="O27">
            <v>0.93583983198981413</v>
          </cell>
          <cell r="P27">
            <v>0.9564835954887082</v>
          </cell>
          <cell r="Q27">
            <v>0.97299860628782353</v>
          </cell>
          <cell r="R27">
            <v>0.9862106149271157</v>
          </cell>
          <cell r="S27">
            <v>0.99678022183854953</v>
          </cell>
          <cell r="T27">
            <v>0.99685231466234414</v>
          </cell>
          <cell r="U27">
            <v>0.99687806209941365</v>
          </cell>
          <cell r="V27">
            <v>0.99688683963477831</v>
          </cell>
          <cell r="W27">
            <v>0.99688970187457115</v>
          </cell>
        </row>
        <row r="28">
          <cell r="A28" t="str">
            <v>Water Heating</v>
          </cell>
          <cell r="B28" t="str">
            <v>WasteWater Heat Recovery - New</v>
          </cell>
          <cell r="C28" t="str">
            <v>LO1Slow</v>
          </cell>
          <cell r="D28">
            <v>2.5643970768378654E-3</v>
          </cell>
          <cell r="E28">
            <v>7.6904586297764643E-3</v>
          </cell>
          <cell r="F28">
            <v>1.6792013047419844E-2</v>
          </cell>
          <cell r="G28">
            <v>3.15969387774655E-2</v>
          </cell>
          <cell r="H28">
            <v>5.406874819795171E-2</v>
          </cell>
          <cell r="I28">
            <v>8.6253181011834101E-2</v>
          </cell>
          <cell r="J28">
            <v>0.1300328481838382</v>
          </cell>
          <cell r="K28">
            <v>0.18678710893858319</v>
          </cell>
          <cell r="L28">
            <v>0.2569823480072907</v>
          </cell>
          <cell r="M28">
            <v>0.33975920985004748</v>
          </cell>
          <cell r="N28">
            <v>0.43262946935754232</v>
          </cell>
          <cell r="O28">
            <v>0.53142594003645804</v>
          </cell>
          <cell r="P28">
            <v>0.63063487292644704</v>
          </cell>
          <cell r="Q28">
            <v>0.7241560234206913</v>
          </cell>
          <cell r="R28">
            <v>0.80638203131755359</v>
          </cell>
          <cell r="S28">
            <v>0.87331559734491926</v>
          </cell>
          <cell r="T28">
            <v>0.92334516248836807</v>
          </cell>
          <cell r="U28">
            <v>0.95737002770730018</v>
          </cell>
          <cell r="V28">
            <v>0.97821608704807483</v>
          </cell>
          <cell r="W28">
            <v>0.98821608704807484</v>
          </cell>
        </row>
        <row r="29">
          <cell r="A29" t="str">
            <v>Water Heating</v>
          </cell>
          <cell r="B29" t="str">
            <v>Showerheads - New</v>
          </cell>
          <cell r="C29" t="str">
            <v>LO12MEd</v>
          </cell>
          <cell r="D29">
            <v>0.10937459468255628</v>
          </cell>
          <cell r="E29">
            <v>0.21874918936511256</v>
          </cell>
          <cell r="F29">
            <v>0.32812378404766884</v>
          </cell>
          <cell r="G29">
            <v>0.43749837873022512</v>
          </cell>
          <cell r="H29">
            <v>0.5468729734127814</v>
          </cell>
          <cell r="I29">
            <v>0.64531010862708205</v>
          </cell>
          <cell r="J29">
            <v>0.7240598167985226</v>
          </cell>
          <cell r="K29">
            <v>0.78705958333567505</v>
          </cell>
          <cell r="L29">
            <v>0.83745939656539703</v>
          </cell>
          <cell r="M29">
            <v>0.87777924714917455</v>
          </cell>
          <cell r="N29">
            <v>0.91003512761619654</v>
          </cell>
          <cell r="O29">
            <v>0.93583983198981413</v>
          </cell>
          <cell r="P29">
            <v>0.9564835954887082</v>
          </cell>
          <cell r="Q29">
            <v>0.97299860628782353</v>
          </cell>
          <cell r="R29">
            <v>0.9862106149271157</v>
          </cell>
          <cell r="S29">
            <v>0.99678022183854953</v>
          </cell>
          <cell r="T29">
            <v>0.99685231466234414</v>
          </cell>
          <cell r="U29">
            <v>0.99687806209941365</v>
          </cell>
          <cell r="V29">
            <v>0.99688683963477831</v>
          </cell>
          <cell r="W29">
            <v>0.99688970187457115</v>
          </cell>
        </row>
        <row r="30">
          <cell r="A30" t="str">
            <v>Water Heating</v>
          </cell>
          <cell r="B30" t="str">
            <v>Showerheads - Retro</v>
          </cell>
          <cell r="C30" t="str">
            <v>Retro12Med</v>
          </cell>
          <cell r="D30">
            <v>0.10937459468255628</v>
          </cell>
          <cell r="E30">
            <v>0.10937459468255628</v>
          </cell>
          <cell r="F30">
            <v>0.10937459468255628</v>
          </cell>
          <cell r="G30">
            <v>0.10937459468255628</v>
          </cell>
          <cell r="H30">
            <v>0.10937459468255628</v>
          </cell>
          <cell r="I30">
            <v>9.8437135214300656E-2</v>
          </cell>
          <cell r="J30">
            <v>7.874970817144053E-2</v>
          </cell>
          <cell r="K30">
            <v>6.2999766537152418E-2</v>
          </cell>
          <cell r="L30">
            <v>5.0399813229721938E-2</v>
          </cell>
          <cell r="M30">
            <v>4.0319850583777551E-2</v>
          </cell>
          <cell r="N30">
            <v>3.225588046702204E-2</v>
          </cell>
          <cell r="O30">
            <v>2.5804704373617631E-2</v>
          </cell>
          <cell r="P30">
            <v>2.0643763498894106E-2</v>
          </cell>
          <cell r="Q30">
            <v>1.6515010799115284E-2</v>
          </cell>
          <cell r="R30">
            <v>1.3212008639292228E-2</v>
          </cell>
          <cell r="S30">
            <v>1.0569606911433781E-2</v>
          </cell>
          <cell r="T30">
            <v>7.2092823794611682E-5</v>
          </cell>
          <cell r="U30">
            <v>2.5747437069512102E-5</v>
          </cell>
          <cell r="V30">
            <v>8.7775353646568632E-6</v>
          </cell>
          <cell r="W30">
            <v>2.8622397928446119E-6</v>
          </cell>
        </row>
        <row r="31">
          <cell r="A31" t="str">
            <v>Water Heating</v>
          </cell>
          <cell r="B31" t="str">
            <v>HPWH - New</v>
          </cell>
          <cell r="C31" t="str">
            <v>LO3Slow</v>
          </cell>
          <cell r="D31">
            <v>5.5320496977002724E-3</v>
          </cell>
          <cell r="E31">
            <v>1.4227918344261844E-2</v>
          </cell>
          <cell r="F31">
            <v>3.1619655637384989E-2</v>
          </cell>
          <cell r="G31">
            <v>6.2055195900350503E-2</v>
          </cell>
          <cell r="H31">
            <v>0.10939936964274129</v>
          </cell>
          <cell r="I31">
            <v>0.17568121288208835</v>
          </cell>
          <cell r="J31">
            <v>0.26003992245943919</v>
          </cell>
          <cell r="K31">
            <v>0.3584584169663485</v>
          </cell>
          <cell r="L31">
            <v>0.46444756489686617</v>
          </cell>
          <cell r="M31">
            <v>0.57043671282738384</v>
          </cell>
          <cell r="N31">
            <v>0.66935991756253377</v>
          </cell>
          <cell r="O31">
            <v>0.75591772170578986</v>
          </cell>
          <cell r="P31">
            <v>0.82720061923553012</v>
          </cell>
          <cell r="Q31">
            <v>0.88264287286977261</v>
          </cell>
          <cell r="R31">
            <v>0.92349505975816193</v>
          </cell>
          <cell r="S31">
            <v>0.95209159058003434</v>
          </cell>
          <cell r="T31">
            <v>0.97115594446128262</v>
          </cell>
          <cell r="U31">
            <v>0.98328780602207699</v>
          </cell>
          <cell r="V31">
            <v>0.99067241740690848</v>
          </cell>
          <cell r="W31">
            <v>0.99498010738139331</v>
          </cell>
        </row>
        <row r="32">
          <cell r="A32" t="str">
            <v>Water Heating</v>
          </cell>
          <cell r="B32" t="str">
            <v>HPWH - NR</v>
          </cell>
          <cell r="C32" t="str">
            <v>LO3Slow</v>
          </cell>
          <cell r="D32">
            <v>5.5320496977002724E-3</v>
          </cell>
          <cell r="E32">
            <v>1.4227918344261844E-2</v>
          </cell>
          <cell r="F32">
            <v>3.1619655637384989E-2</v>
          </cell>
          <cell r="G32">
            <v>6.2055195900350503E-2</v>
          </cell>
          <cell r="H32">
            <v>0.10939936964274129</v>
          </cell>
          <cell r="I32">
            <v>0.17568121288208835</v>
          </cell>
          <cell r="J32">
            <v>0.26003992245943919</v>
          </cell>
          <cell r="K32">
            <v>0.3584584169663485</v>
          </cell>
          <cell r="L32">
            <v>0.46444756489686617</v>
          </cell>
          <cell r="M32">
            <v>0.57043671282738384</v>
          </cell>
          <cell r="N32">
            <v>0.66935991756253377</v>
          </cell>
          <cell r="O32">
            <v>0.75591772170578986</v>
          </cell>
          <cell r="P32">
            <v>0.82720061923553012</v>
          </cell>
          <cell r="Q32">
            <v>0.88264287286977261</v>
          </cell>
          <cell r="R32">
            <v>0.92349505975816193</v>
          </cell>
          <cell r="S32">
            <v>0.95209159058003434</v>
          </cell>
          <cell r="T32">
            <v>0.97115594446128262</v>
          </cell>
          <cell r="U32">
            <v>0.98328780602207699</v>
          </cell>
          <cell r="V32">
            <v>0.99067241740690848</v>
          </cell>
          <cell r="W32">
            <v>0.99498010738139331</v>
          </cell>
        </row>
        <row r="33">
          <cell r="A33" t="str">
            <v>Whole Bldg/Meter Level</v>
          </cell>
          <cell r="B33" t="str">
            <v>EV Supply Equip - NR</v>
          </cell>
          <cell r="C33" t="str">
            <v>LOMax60</v>
          </cell>
          <cell r="D33">
            <v>0.01</v>
          </cell>
          <cell r="E33">
            <v>2.98E-2</v>
          </cell>
          <cell r="F33">
            <v>5.8906E-2</v>
          </cell>
          <cell r="G33">
            <v>9.6549759999999998E-2</v>
          </cell>
          <cell r="H33">
            <v>0.14172227199999998</v>
          </cell>
          <cell r="I33">
            <v>0.19035800991999999</v>
          </cell>
          <cell r="J33">
            <v>0.2362377226912</v>
          </cell>
          <cell r="K33">
            <v>0.279517585072032</v>
          </cell>
          <cell r="L33">
            <v>0.32034492191795017</v>
          </cell>
          <cell r="M33">
            <v>0.35885870967593297</v>
          </cell>
          <cell r="N33">
            <v>0.39519004946096342</v>
          </cell>
          <cell r="O33">
            <v>0.42946261332484215</v>
          </cell>
          <cell r="P33">
            <v>0.46179306523643443</v>
          </cell>
          <cell r="Q33">
            <v>0.49229145820636983</v>
          </cell>
          <cell r="R33">
            <v>0.5210616089080089</v>
          </cell>
          <cell r="S33">
            <v>0.54820145106988838</v>
          </cell>
          <cell r="T33">
            <v>0.57380336884259475</v>
          </cell>
          <cell r="U33">
            <v>0.59795451127484767</v>
          </cell>
          <cell r="V33">
            <v>0.62073708896927293</v>
          </cell>
          <cell r="W33">
            <v>0.6422286539276808</v>
          </cell>
        </row>
        <row r="34">
          <cell r="A34" t="str">
            <v>Dryer</v>
          </cell>
          <cell r="B34" t="str">
            <v>Clothes Dryer - New</v>
          </cell>
          <cell r="C34" t="str">
            <v>LOMax60</v>
          </cell>
          <cell r="D34">
            <v>0.01</v>
          </cell>
          <cell r="E34">
            <v>2.98E-2</v>
          </cell>
          <cell r="F34">
            <v>5.8906E-2</v>
          </cell>
          <cell r="G34">
            <v>9.6549759999999998E-2</v>
          </cell>
          <cell r="H34">
            <v>0.14172227199999998</v>
          </cell>
          <cell r="I34">
            <v>0.19035800991999999</v>
          </cell>
          <cell r="J34">
            <v>0.2362377226912</v>
          </cell>
          <cell r="K34">
            <v>0.279517585072032</v>
          </cell>
          <cell r="L34">
            <v>0.32034492191795017</v>
          </cell>
          <cell r="M34">
            <v>0.35885870967593297</v>
          </cell>
          <cell r="N34">
            <v>0.39519004946096342</v>
          </cell>
          <cell r="O34">
            <v>0.42946261332484215</v>
          </cell>
          <cell r="P34">
            <v>0.46179306523643443</v>
          </cell>
          <cell r="Q34">
            <v>0.49229145820636983</v>
          </cell>
          <cell r="R34">
            <v>0.5210616089080089</v>
          </cell>
          <cell r="S34">
            <v>0.54820145106988838</v>
          </cell>
          <cell r="T34">
            <v>0.57380336884259475</v>
          </cell>
          <cell r="U34">
            <v>0.59795451127484767</v>
          </cell>
          <cell r="V34">
            <v>0.62073708896927293</v>
          </cell>
          <cell r="W34">
            <v>0.6422286539276808</v>
          </cell>
        </row>
        <row r="35">
          <cell r="A35" t="str">
            <v>Dryer</v>
          </cell>
          <cell r="B35" t="str">
            <v>Clothes Dryer - NR</v>
          </cell>
          <cell r="C35" t="str">
            <v>LOMax60</v>
          </cell>
          <cell r="D35">
            <v>0.01</v>
          </cell>
          <cell r="E35">
            <v>2.98E-2</v>
          </cell>
          <cell r="F35">
            <v>5.8906E-2</v>
          </cell>
          <cell r="G35">
            <v>9.6549759999999998E-2</v>
          </cell>
          <cell r="H35">
            <v>0.14172227199999998</v>
          </cell>
          <cell r="I35">
            <v>0.19035800991999999</v>
          </cell>
          <cell r="J35">
            <v>0.2362377226912</v>
          </cell>
          <cell r="K35">
            <v>0.279517585072032</v>
          </cell>
          <cell r="L35">
            <v>0.32034492191795017</v>
          </cell>
          <cell r="M35">
            <v>0.35885870967593297</v>
          </cell>
          <cell r="N35">
            <v>0.39519004946096342</v>
          </cell>
          <cell r="O35">
            <v>0.42946261332484215</v>
          </cell>
          <cell r="P35">
            <v>0.46179306523643443</v>
          </cell>
          <cell r="Q35">
            <v>0.49229145820636983</v>
          </cell>
          <cell r="R35">
            <v>0.5210616089080089</v>
          </cell>
          <cell r="S35">
            <v>0.54820145106988838</v>
          </cell>
          <cell r="T35">
            <v>0.57380336884259475</v>
          </cell>
          <cell r="U35">
            <v>0.59795451127484767</v>
          </cell>
          <cell r="V35">
            <v>0.62073708896927293</v>
          </cell>
          <cell r="W35">
            <v>0.6422286539276808</v>
          </cell>
        </row>
        <row r="36">
          <cell r="A36" t="str">
            <v>Refrigeration</v>
          </cell>
          <cell r="B36" t="str">
            <v>Refrigerator - New</v>
          </cell>
          <cell r="C36" t="str">
            <v>LO1Slow</v>
          </cell>
          <cell r="D36">
            <v>2.5643970768378654E-3</v>
          </cell>
          <cell r="E36">
            <v>7.6904586297764643E-3</v>
          </cell>
          <cell r="F36">
            <v>1.6792013047419844E-2</v>
          </cell>
          <cell r="G36">
            <v>3.15969387774655E-2</v>
          </cell>
          <cell r="H36">
            <v>5.406874819795171E-2</v>
          </cell>
          <cell r="I36">
            <v>8.6253181011834101E-2</v>
          </cell>
          <cell r="J36">
            <v>0.1300328481838382</v>
          </cell>
          <cell r="K36">
            <v>0.18678710893858319</v>
          </cell>
          <cell r="L36">
            <v>0.2569823480072907</v>
          </cell>
          <cell r="M36">
            <v>0.33975920985004748</v>
          </cell>
          <cell r="N36">
            <v>0.43262946935754232</v>
          </cell>
          <cell r="O36">
            <v>0.53142594003645804</v>
          </cell>
          <cell r="P36">
            <v>0.63063487292644704</v>
          </cell>
          <cell r="Q36">
            <v>0.7241560234206913</v>
          </cell>
          <cell r="R36">
            <v>0.80638203131755359</v>
          </cell>
          <cell r="S36">
            <v>0.87331559734491926</v>
          </cell>
          <cell r="T36">
            <v>0.92334516248836807</v>
          </cell>
          <cell r="U36">
            <v>0.95737002770730018</v>
          </cell>
          <cell r="V36">
            <v>0.97821608704807483</v>
          </cell>
          <cell r="W36">
            <v>0.98821608704807484</v>
          </cell>
        </row>
        <row r="37">
          <cell r="A37" t="str">
            <v>Refrigeration</v>
          </cell>
          <cell r="B37" t="str">
            <v>Refrigerator - NR</v>
          </cell>
          <cell r="C37" t="str">
            <v>LO1Slow</v>
          </cell>
          <cell r="D37">
            <v>2.5643970768378654E-3</v>
          </cell>
          <cell r="E37">
            <v>7.6904586297764643E-3</v>
          </cell>
          <cell r="F37">
            <v>1.6792013047419844E-2</v>
          </cell>
          <cell r="G37">
            <v>3.15969387774655E-2</v>
          </cell>
          <cell r="H37">
            <v>5.406874819795171E-2</v>
          </cell>
          <cell r="I37">
            <v>8.6253181011834101E-2</v>
          </cell>
          <cell r="J37">
            <v>0.1300328481838382</v>
          </cell>
          <cell r="K37">
            <v>0.18678710893858319</v>
          </cell>
          <cell r="L37">
            <v>0.2569823480072907</v>
          </cell>
          <cell r="M37">
            <v>0.33975920985004748</v>
          </cell>
          <cell r="N37">
            <v>0.43262946935754232</v>
          </cell>
          <cell r="O37">
            <v>0.53142594003645804</v>
          </cell>
          <cell r="P37">
            <v>0.63063487292644704</v>
          </cell>
          <cell r="Q37">
            <v>0.7241560234206913</v>
          </cell>
          <cell r="R37">
            <v>0.80638203131755359</v>
          </cell>
          <cell r="S37">
            <v>0.87331559734491926</v>
          </cell>
          <cell r="T37">
            <v>0.92334516248836807</v>
          </cell>
          <cell r="U37">
            <v>0.95737002770730018</v>
          </cell>
          <cell r="V37">
            <v>0.97821608704807483</v>
          </cell>
          <cell r="W37">
            <v>0.98821608704807484</v>
          </cell>
        </row>
        <row r="38">
          <cell r="A38" t="str">
            <v>Refrigeration</v>
          </cell>
          <cell r="B38" t="str">
            <v>Freezer - New</v>
          </cell>
          <cell r="C38" t="str">
            <v>LO1Slow</v>
          </cell>
          <cell r="D38">
            <v>2.5643970768378654E-3</v>
          </cell>
          <cell r="E38">
            <v>7.6904586297764643E-3</v>
          </cell>
          <cell r="F38">
            <v>1.6792013047419844E-2</v>
          </cell>
          <cell r="G38">
            <v>3.15969387774655E-2</v>
          </cell>
          <cell r="H38">
            <v>5.406874819795171E-2</v>
          </cell>
          <cell r="I38">
            <v>8.6253181011834101E-2</v>
          </cell>
          <cell r="J38">
            <v>0.1300328481838382</v>
          </cell>
          <cell r="K38">
            <v>0.18678710893858319</v>
          </cell>
          <cell r="L38">
            <v>0.2569823480072907</v>
          </cell>
          <cell r="M38">
            <v>0.33975920985004748</v>
          </cell>
          <cell r="N38">
            <v>0.43262946935754232</v>
          </cell>
          <cell r="O38">
            <v>0.53142594003645804</v>
          </cell>
          <cell r="P38">
            <v>0.63063487292644704</v>
          </cell>
          <cell r="Q38">
            <v>0.7241560234206913</v>
          </cell>
          <cell r="R38">
            <v>0.80638203131755359</v>
          </cell>
          <cell r="S38">
            <v>0.87331559734491926</v>
          </cell>
          <cell r="T38">
            <v>0.92334516248836807</v>
          </cell>
          <cell r="U38">
            <v>0.95737002770730018</v>
          </cell>
          <cell r="V38">
            <v>0.97821608704807483</v>
          </cell>
          <cell r="W38">
            <v>0.98821608704807484</v>
          </cell>
        </row>
        <row r="39">
          <cell r="A39" t="str">
            <v>Refrigeration</v>
          </cell>
          <cell r="B39" t="str">
            <v>Freezer - NR</v>
          </cell>
          <cell r="C39" t="str">
            <v>LO1Slow</v>
          </cell>
          <cell r="D39">
            <v>2.5643970768378654E-3</v>
          </cell>
          <cell r="E39">
            <v>7.6904586297764643E-3</v>
          </cell>
          <cell r="F39">
            <v>1.6792013047419844E-2</v>
          </cell>
          <cell r="G39">
            <v>3.15969387774655E-2</v>
          </cell>
          <cell r="H39">
            <v>5.406874819795171E-2</v>
          </cell>
          <cell r="I39">
            <v>8.6253181011834101E-2</v>
          </cell>
          <cell r="J39">
            <v>0.1300328481838382</v>
          </cell>
          <cell r="K39">
            <v>0.18678710893858319</v>
          </cell>
          <cell r="L39">
            <v>0.2569823480072907</v>
          </cell>
          <cell r="M39">
            <v>0.33975920985004748</v>
          </cell>
          <cell r="N39">
            <v>0.43262946935754232</v>
          </cell>
          <cell r="O39">
            <v>0.53142594003645804</v>
          </cell>
          <cell r="P39">
            <v>0.63063487292644704</v>
          </cell>
          <cell r="Q39">
            <v>0.7241560234206913</v>
          </cell>
          <cell r="R39">
            <v>0.80638203131755359</v>
          </cell>
          <cell r="S39">
            <v>0.87331559734491926</v>
          </cell>
          <cell r="T39">
            <v>0.92334516248836807</v>
          </cell>
          <cell r="U39">
            <v>0.95737002770730018</v>
          </cell>
          <cell r="V39">
            <v>0.97821608704807483</v>
          </cell>
          <cell r="W39">
            <v>0.98821608704807484</v>
          </cell>
        </row>
        <row r="40">
          <cell r="A40" t="str">
            <v>Water Heating</v>
          </cell>
          <cell r="B40" t="str">
            <v>Solar Water Heater - New</v>
          </cell>
          <cell r="C40" t="str">
            <v>LOMax60</v>
          </cell>
          <cell r="D40">
            <v>0.01</v>
          </cell>
          <cell r="E40">
            <v>2.98E-2</v>
          </cell>
          <cell r="F40">
            <v>5.8906E-2</v>
          </cell>
          <cell r="G40">
            <v>9.6549759999999998E-2</v>
          </cell>
          <cell r="H40">
            <v>0.14172227199999998</v>
          </cell>
          <cell r="I40">
            <v>0.19035800991999999</v>
          </cell>
          <cell r="J40">
            <v>0.2362377226912</v>
          </cell>
          <cell r="K40">
            <v>0.279517585072032</v>
          </cell>
          <cell r="L40">
            <v>0.32034492191795017</v>
          </cell>
          <cell r="M40">
            <v>0.35885870967593297</v>
          </cell>
          <cell r="N40">
            <v>0.39519004946096342</v>
          </cell>
          <cell r="O40">
            <v>0.42946261332484215</v>
          </cell>
          <cell r="P40">
            <v>0.46179306523643443</v>
          </cell>
          <cell r="Q40">
            <v>0.49229145820636983</v>
          </cell>
          <cell r="R40">
            <v>0.5210616089080089</v>
          </cell>
          <cell r="S40">
            <v>0.54820145106988838</v>
          </cell>
          <cell r="T40">
            <v>0.57380336884259475</v>
          </cell>
          <cell r="U40">
            <v>0.59795451127484767</v>
          </cell>
          <cell r="V40">
            <v>0.62073708896927293</v>
          </cell>
          <cell r="W40">
            <v>0.6422286539276808</v>
          </cell>
        </row>
        <row r="41">
          <cell r="A41" t="str">
            <v>Water Heating</v>
          </cell>
          <cell r="B41" t="str">
            <v>Solar Water Heater - NR</v>
          </cell>
          <cell r="C41" t="str">
            <v>LOMax60</v>
          </cell>
          <cell r="D41">
            <v>0.01</v>
          </cell>
          <cell r="E41">
            <v>2.98E-2</v>
          </cell>
          <cell r="F41">
            <v>5.8906E-2</v>
          </cell>
          <cell r="G41">
            <v>9.6549759999999998E-2</v>
          </cell>
          <cell r="H41">
            <v>0.14172227199999998</v>
          </cell>
          <cell r="I41">
            <v>0.19035800991999999</v>
          </cell>
          <cell r="J41">
            <v>0.2362377226912</v>
          </cell>
          <cell r="K41">
            <v>0.279517585072032</v>
          </cell>
          <cell r="L41">
            <v>0.32034492191795017</v>
          </cell>
          <cell r="M41">
            <v>0.35885870967593297</v>
          </cell>
          <cell r="N41">
            <v>0.39519004946096342</v>
          </cell>
          <cell r="O41">
            <v>0.42946261332484215</v>
          </cell>
          <cell r="P41">
            <v>0.46179306523643443</v>
          </cell>
          <cell r="Q41">
            <v>0.49229145820636983</v>
          </cell>
          <cell r="R41">
            <v>0.5210616089080089</v>
          </cell>
          <cell r="S41">
            <v>0.54820145106988838</v>
          </cell>
          <cell r="T41">
            <v>0.57380336884259475</v>
          </cell>
          <cell r="U41">
            <v>0.59795451127484767</v>
          </cell>
          <cell r="V41">
            <v>0.62073708896927293</v>
          </cell>
          <cell r="W41">
            <v>0.6422286539276808</v>
          </cell>
        </row>
        <row r="42">
          <cell r="A42" t="str">
            <v>Water Heating</v>
          </cell>
          <cell r="B42" t="str">
            <v>Solar Water Heater - Retro</v>
          </cell>
          <cell r="C42" t="str">
            <v>RetroMax60</v>
          </cell>
          <cell r="D42">
            <v>0.01</v>
          </cell>
          <cell r="E42">
            <v>1.9799999999999998E-2</v>
          </cell>
          <cell r="F42">
            <v>2.9106E-2</v>
          </cell>
          <cell r="G42">
            <v>3.7643759999999998E-2</v>
          </cell>
          <cell r="H42">
            <v>4.5172511999999984E-2</v>
          </cell>
          <cell r="I42">
            <v>4.8635737920000005E-2</v>
          </cell>
          <cell r="J42">
            <v>4.587971277120001E-2</v>
          </cell>
          <cell r="K42">
            <v>4.3279862380832007E-2</v>
          </cell>
          <cell r="L42">
            <v>4.0827336845918161E-2</v>
          </cell>
          <cell r="M42">
            <v>3.8513787757982809E-2</v>
          </cell>
          <cell r="N42">
            <v>3.6331339785030448E-2</v>
          </cell>
          <cell r="O42">
            <v>3.4272563863878724E-2</v>
          </cell>
          <cell r="P42">
            <v>3.2330451911592284E-2</v>
          </cell>
          <cell r="Q42">
            <v>3.0498392969935395E-2</v>
          </cell>
          <cell r="R42">
            <v>2.8770150701639075E-2</v>
          </cell>
          <cell r="S42">
            <v>2.7139842161879479E-2</v>
          </cell>
          <cell r="T42">
            <v>2.5601917772706373E-2</v>
          </cell>
          <cell r="U42">
            <v>2.4151142432252914E-2</v>
          </cell>
          <cell r="V42">
            <v>2.2782577694425266E-2</v>
          </cell>
          <cell r="W42">
            <v>2.1491564958407872E-2</v>
          </cell>
        </row>
        <row r="43">
          <cell r="A43">
            <v>0</v>
          </cell>
          <cell r="B43">
            <v>0</v>
          </cell>
          <cell r="C43" t="str">
            <v>LOMax60</v>
          </cell>
          <cell r="D43">
            <v>0.01</v>
          </cell>
          <cell r="E43">
            <v>2.98E-2</v>
          </cell>
          <cell r="F43">
            <v>5.8906E-2</v>
          </cell>
          <cell r="G43">
            <v>9.6549759999999998E-2</v>
          </cell>
          <cell r="H43">
            <v>0.14172227199999998</v>
          </cell>
          <cell r="I43">
            <v>0.19035800991999999</v>
          </cell>
          <cell r="J43">
            <v>0.2362377226912</v>
          </cell>
          <cell r="K43">
            <v>0.279517585072032</v>
          </cell>
          <cell r="L43">
            <v>0.32034492191795017</v>
          </cell>
          <cell r="M43">
            <v>0.35885870967593297</v>
          </cell>
          <cell r="N43">
            <v>0.39519004946096342</v>
          </cell>
          <cell r="O43">
            <v>0.42946261332484215</v>
          </cell>
          <cell r="P43">
            <v>0.46179306523643443</v>
          </cell>
          <cell r="Q43">
            <v>0.49229145820636983</v>
          </cell>
          <cell r="R43">
            <v>0.5210616089080089</v>
          </cell>
          <cell r="S43">
            <v>0.54820145106988838</v>
          </cell>
          <cell r="T43">
            <v>0.57380336884259475</v>
          </cell>
          <cell r="U43">
            <v>0.59795451127484767</v>
          </cell>
          <cell r="V43">
            <v>0.62073708896927293</v>
          </cell>
          <cell r="W43">
            <v>0.6422286539276808</v>
          </cell>
        </row>
        <row r="44">
          <cell r="A44">
            <v>0</v>
          </cell>
          <cell r="B44">
            <v>0</v>
          </cell>
          <cell r="C44" t="str">
            <v>RetroMax60</v>
          </cell>
          <cell r="D44">
            <v>0.01</v>
          </cell>
          <cell r="E44">
            <v>1.9799999999999998E-2</v>
          </cell>
          <cell r="F44">
            <v>2.9106E-2</v>
          </cell>
          <cell r="G44">
            <v>3.7643759999999998E-2</v>
          </cell>
          <cell r="H44">
            <v>4.5172511999999984E-2</v>
          </cell>
          <cell r="I44">
            <v>4.8635737920000005E-2</v>
          </cell>
          <cell r="J44">
            <v>4.587971277120001E-2</v>
          </cell>
          <cell r="K44">
            <v>4.3279862380832007E-2</v>
          </cell>
          <cell r="L44">
            <v>4.0827336845918161E-2</v>
          </cell>
          <cell r="M44">
            <v>3.8513787757982809E-2</v>
          </cell>
          <cell r="N44">
            <v>3.6331339785030448E-2</v>
          </cell>
          <cell r="O44">
            <v>3.4272563863878724E-2</v>
          </cell>
          <cell r="P44">
            <v>3.2330451911592284E-2</v>
          </cell>
          <cell r="Q44">
            <v>3.0498392969935395E-2</v>
          </cell>
          <cell r="R44">
            <v>2.8770150701639075E-2</v>
          </cell>
          <cell r="S44">
            <v>2.7139842161879479E-2</v>
          </cell>
          <cell r="T44">
            <v>2.5601917772706373E-2</v>
          </cell>
          <cell r="U44">
            <v>2.4151142432252914E-2</v>
          </cell>
          <cell r="V44">
            <v>2.2782577694425266E-2</v>
          </cell>
          <cell r="W44">
            <v>2.1491564958407872E-2</v>
          </cell>
        </row>
        <row r="45">
          <cell r="A45" t="str">
            <v>Food Preparation</v>
          </cell>
          <cell r="B45" t="str">
            <v>Electric Oven - New</v>
          </cell>
          <cell r="C45" t="str">
            <v>LO20Fast</v>
          </cell>
          <cell r="D45">
            <v>0.22119921692859512</v>
          </cell>
          <cell r="E45">
            <v>0.37624232795148943</v>
          </cell>
          <cell r="F45">
            <v>0.48357361352878442</v>
          </cell>
          <cell r="G45">
            <v>0.56716330278444227</v>
          </cell>
          <cell r="H45">
            <v>0.64040048266456928</v>
          </cell>
          <cell r="I45">
            <v>0.70377511937632964</v>
          </cell>
          <cell r="J45">
            <v>0.7580669577441127</v>
          </cell>
          <cell r="K45">
            <v>0.80419335000071168</v>
          </cell>
          <cell r="L45">
            <v>0.84311022627788457</v>
          </cell>
          <cell r="M45">
            <v>0.87575014259103623</v>
          </cell>
          <cell r="N45">
            <v>0.90298584871682319</v>
          </cell>
          <cell r="O45">
            <v>0.92419703797508856</v>
          </cell>
          <cell r="P45">
            <v>0.94071632877930145</v>
          </cell>
          <cell r="Q45">
            <v>0.95358156539340677</v>
          </cell>
          <cell r="R45">
            <v>0.96360102174287088</v>
          </cell>
          <cell r="S45">
            <v>0.97140418219378311</v>
          </cell>
          <cell r="T45">
            <v>0.97748128966338554</v>
          </cell>
          <cell r="U45">
            <v>0.98221414571952104</v>
          </cell>
          <cell r="V45">
            <v>0.98590009772220355</v>
          </cell>
          <cell r="W45">
            <v>0.98877072002825628</v>
          </cell>
        </row>
        <row r="46">
          <cell r="A46" t="str">
            <v>Food Preparation</v>
          </cell>
          <cell r="B46" t="str">
            <v>Electric Oven - NR</v>
          </cell>
          <cell r="C46" t="str">
            <v>LO20Fast</v>
          </cell>
          <cell r="D46">
            <v>0.22119921692859512</v>
          </cell>
          <cell r="E46">
            <v>0.37624232795148943</v>
          </cell>
          <cell r="F46">
            <v>0.48357361352878442</v>
          </cell>
          <cell r="G46">
            <v>0.56716330278444227</v>
          </cell>
          <cell r="H46">
            <v>0.64040048266456928</v>
          </cell>
          <cell r="I46">
            <v>0.70377511937632964</v>
          </cell>
          <cell r="J46">
            <v>0.7580669577441127</v>
          </cell>
          <cell r="K46">
            <v>0.80419335000071168</v>
          </cell>
          <cell r="L46">
            <v>0.84311022627788457</v>
          </cell>
          <cell r="M46">
            <v>0.87575014259103623</v>
          </cell>
          <cell r="N46">
            <v>0.90298584871682319</v>
          </cell>
          <cell r="O46">
            <v>0.92419703797508856</v>
          </cell>
          <cell r="P46">
            <v>0.94071632877930145</v>
          </cell>
          <cell r="Q46">
            <v>0.95358156539340677</v>
          </cell>
          <cell r="R46">
            <v>0.96360102174287088</v>
          </cell>
          <cell r="S46">
            <v>0.97140418219378311</v>
          </cell>
          <cell r="T46">
            <v>0.97748128966338554</v>
          </cell>
          <cell r="U46">
            <v>0.98221414571952104</v>
          </cell>
          <cell r="V46">
            <v>0.98590009772220355</v>
          </cell>
          <cell r="W46">
            <v>0.98877072002825628</v>
          </cell>
        </row>
        <row r="47">
          <cell r="A47" t="str">
            <v>Food Preparation</v>
          </cell>
          <cell r="B47" t="str">
            <v>Microwave - New</v>
          </cell>
          <cell r="C47" t="str">
            <v>LO12Med</v>
          </cell>
          <cell r="D47">
            <v>0.10937459468255628</v>
          </cell>
          <cell r="E47">
            <v>0.21874918936511256</v>
          </cell>
          <cell r="F47">
            <v>0.32812378404766884</v>
          </cell>
          <cell r="G47">
            <v>0.43749837873022512</v>
          </cell>
          <cell r="H47">
            <v>0.5468729734127814</v>
          </cell>
          <cell r="I47">
            <v>0.64531010862708205</v>
          </cell>
          <cell r="J47">
            <v>0.7240598167985226</v>
          </cell>
          <cell r="K47">
            <v>0.78705958333567505</v>
          </cell>
          <cell r="L47">
            <v>0.83745939656539703</v>
          </cell>
          <cell r="M47">
            <v>0.87777924714917455</v>
          </cell>
          <cell r="N47">
            <v>0.91003512761619654</v>
          </cell>
          <cell r="O47">
            <v>0.93583983198981413</v>
          </cell>
          <cell r="P47">
            <v>0.9564835954887082</v>
          </cell>
          <cell r="Q47">
            <v>0.97299860628782353</v>
          </cell>
          <cell r="R47">
            <v>0.9862106149271157</v>
          </cell>
          <cell r="S47">
            <v>0.99678022183854953</v>
          </cell>
          <cell r="T47">
            <v>0.99685231466234414</v>
          </cell>
          <cell r="U47">
            <v>0.99687806209941365</v>
          </cell>
          <cell r="V47">
            <v>0.99688683963477831</v>
          </cell>
          <cell r="W47">
            <v>0.99688970187457115</v>
          </cell>
        </row>
        <row r="48">
          <cell r="A48" t="str">
            <v>Food Preparation</v>
          </cell>
          <cell r="B48" t="str">
            <v>Microwave - NR</v>
          </cell>
          <cell r="C48" t="str">
            <v>LO12Med</v>
          </cell>
          <cell r="D48">
            <v>0.10937459468255628</v>
          </cell>
          <cell r="E48">
            <v>0.21874918936511256</v>
          </cell>
          <cell r="F48">
            <v>0.32812378404766884</v>
          </cell>
          <cell r="G48">
            <v>0.43749837873022512</v>
          </cell>
          <cell r="H48">
            <v>0.5468729734127814</v>
          </cell>
          <cell r="I48">
            <v>0.64531010862708205</v>
          </cell>
          <cell r="J48">
            <v>0.7240598167985226</v>
          </cell>
          <cell r="K48">
            <v>0.78705958333567505</v>
          </cell>
          <cell r="L48">
            <v>0.83745939656539703</v>
          </cell>
          <cell r="M48">
            <v>0.87777924714917455</v>
          </cell>
          <cell r="N48">
            <v>0.91003512761619654</v>
          </cell>
          <cell r="O48">
            <v>0.93583983198981413</v>
          </cell>
          <cell r="P48">
            <v>0.9564835954887082</v>
          </cell>
          <cell r="Q48">
            <v>0.97299860628782353</v>
          </cell>
          <cell r="R48">
            <v>0.9862106149271157</v>
          </cell>
          <cell r="S48">
            <v>0.99678022183854953</v>
          </cell>
          <cell r="T48">
            <v>0.99685231466234414</v>
          </cell>
          <cell r="U48">
            <v>0.99687806209941365</v>
          </cell>
          <cell r="V48">
            <v>0.99688683963477831</v>
          </cell>
          <cell r="W48">
            <v>0.99688970187457115</v>
          </cell>
        </row>
        <row r="49">
          <cell r="A49" t="str">
            <v>Electronics</v>
          </cell>
          <cell r="B49" t="str">
            <v>Monitor - New</v>
          </cell>
          <cell r="C49" t="str">
            <v>LO50Fast</v>
          </cell>
          <cell r="D49">
            <v>0.45</v>
          </cell>
          <cell r="E49">
            <v>0.66</v>
          </cell>
          <cell r="F49">
            <v>0.8</v>
          </cell>
          <cell r="G49">
            <v>0.89</v>
          </cell>
          <cell r="H49">
            <v>0.94954036260972652</v>
          </cell>
          <cell r="I49">
            <v>0.97931054391458994</v>
          </cell>
          <cell r="J49">
            <v>0.99254173560564019</v>
          </cell>
          <cell r="K49">
            <v>0.99783421228206048</v>
          </cell>
          <cell r="L49">
            <v>0.99975874925530417</v>
          </cell>
          <cell r="M49">
            <v>1.0004002615797187</v>
          </cell>
          <cell r="N49">
            <v>1.0005976499872309</v>
          </cell>
          <cell r="O49">
            <v>1.0006540466750915</v>
          </cell>
          <cell r="P49">
            <v>1.0006690857918545</v>
          </cell>
          <cell r="Q49">
            <v>1.000672845571045</v>
          </cell>
          <cell r="R49">
            <v>1.0006737302249724</v>
          </cell>
          <cell r="S49">
            <v>1.0006739268147338</v>
          </cell>
          <cell r="T49">
            <v>1.0006739682020522</v>
          </cell>
          <cell r="U49">
            <v>1.0006739764795158</v>
          </cell>
          <cell r="V49">
            <v>1.0006739780561755</v>
          </cell>
          <cell r="W49">
            <v>1.0006739783428409</v>
          </cell>
        </row>
        <row r="50">
          <cell r="A50" t="str">
            <v>Electronics</v>
          </cell>
          <cell r="B50" t="str">
            <v>Monitor - NR</v>
          </cell>
          <cell r="C50" t="str">
            <v>LO50Fast</v>
          </cell>
          <cell r="D50">
            <v>0.45</v>
          </cell>
          <cell r="E50">
            <v>0.66</v>
          </cell>
          <cell r="F50">
            <v>0.8</v>
          </cell>
          <cell r="G50">
            <v>0.89</v>
          </cell>
          <cell r="H50">
            <v>0.94954036260972652</v>
          </cell>
          <cell r="I50">
            <v>0.97931054391458994</v>
          </cell>
          <cell r="J50">
            <v>0.99254173560564019</v>
          </cell>
          <cell r="K50">
            <v>0.99783421228206048</v>
          </cell>
          <cell r="L50">
            <v>0.99975874925530417</v>
          </cell>
          <cell r="M50">
            <v>1.0004002615797187</v>
          </cell>
          <cell r="N50">
            <v>1.0005976499872309</v>
          </cell>
          <cell r="O50">
            <v>1.0006540466750915</v>
          </cell>
          <cell r="P50">
            <v>1.0006690857918545</v>
          </cell>
          <cell r="Q50">
            <v>1.000672845571045</v>
          </cell>
          <cell r="R50">
            <v>1.0006737302249724</v>
          </cell>
          <cell r="S50">
            <v>1.0006739268147338</v>
          </cell>
          <cell r="T50">
            <v>1.0006739682020522</v>
          </cell>
          <cell r="U50">
            <v>1.0006739764795158</v>
          </cell>
          <cell r="V50">
            <v>1.0006739780561755</v>
          </cell>
          <cell r="W50">
            <v>1.0006739783428409</v>
          </cell>
        </row>
        <row r="51">
          <cell r="A51" t="str">
            <v>Electronics</v>
          </cell>
          <cell r="B51" t="str">
            <v>Desktop - New</v>
          </cell>
          <cell r="C51" t="str">
            <v>LO50Fast</v>
          </cell>
          <cell r="D51">
            <v>0.45</v>
          </cell>
          <cell r="E51">
            <v>0.66</v>
          </cell>
          <cell r="F51">
            <v>0.8</v>
          </cell>
          <cell r="G51">
            <v>0.89</v>
          </cell>
          <cell r="H51">
            <v>0.94954036260972652</v>
          </cell>
          <cell r="I51">
            <v>0.97931054391458994</v>
          </cell>
          <cell r="J51">
            <v>0.99254173560564019</v>
          </cell>
          <cell r="K51">
            <v>0.99783421228206048</v>
          </cell>
          <cell r="L51">
            <v>0.99975874925530417</v>
          </cell>
          <cell r="M51">
            <v>1.0004002615797187</v>
          </cell>
          <cell r="N51">
            <v>1.0005976499872309</v>
          </cell>
          <cell r="O51">
            <v>1.0006540466750915</v>
          </cell>
          <cell r="P51">
            <v>1.0006690857918545</v>
          </cell>
          <cell r="Q51">
            <v>1.000672845571045</v>
          </cell>
          <cell r="R51">
            <v>1.0006737302249724</v>
          </cell>
          <cell r="S51">
            <v>1.0006739268147338</v>
          </cell>
          <cell r="T51">
            <v>1.0006739682020522</v>
          </cell>
          <cell r="U51">
            <v>1.0006739764795158</v>
          </cell>
          <cell r="V51">
            <v>1.0006739780561755</v>
          </cell>
          <cell r="W51">
            <v>1.0006739783428409</v>
          </cell>
        </row>
        <row r="52">
          <cell r="A52" t="str">
            <v>Electronics</v>
          </cell>
          <cell r="B52" t="str">
            <v>Desktop - NR</v>
          </cell>
          <cell r="C52" t="str">
            <v>LO50Fast</v>
          </cell>
          <cell r="D52">
            <v>0.45</v>
          </cell>
          <cell r="E52">
            <v>0.66</v>
          </cell>
          <cell r="F52">
            <v>0.8</v>
          </cell>
          <cell r="G52">
            <v>0.89</v>
          </cell>
          <cell r="H52">
            <v>0.94954036260972652</v>
          </cell>
          <cell r="I52">
            <v>0.97931054391458994</v>
          </cell>
          <cell r="J52">
            <v>0.99254173560564019</v>
          </cell>
          <cell r="K52">
            <v>0.99783421228206048</v>
          </cell>
          <cell r="L52">
            <v>0.99975874925530417</v>
          </cell>
          <cell r="M52">
            <v>1.0004002615797187</v>
          </cell>
          <cell r="N52">
            <v>1.0005976499872309</v>
          </cell>
          <cell r="O52">
            <v>1.0006540466750915</v>
          </cell>
          <cell r="P52">
            <v>1.0006690857918545</v>
          </cell>
          <cell r="Q52">
            <v>1.000672845571045</v>
          </cell>
          <cell r="R52">
            <v>1.0006737302249724</v>
          </cell>
          <cell r="S52">
            <v>1.0006739268147338</v>
          </cell>
          <cell r="T52">
            <v>1.0006739682020522</v>
          </cell>
          <cell r="U52">
            <v>1.0006739764795158</v>
          </cell>
          <cell r="V52">
            <v>1.0006739780561755</v>
          </cell>
          <cell r="W52">
            <v>1.0006739783428409</v>
          </cell>
        </row>
        <row r="53">
          <cell r="A53" t="str">
            <v>Electronics</v>
          </cell>
          <cell r="B53" t="str">
            <v>Laptop - New</v>
          </cell>
          <cell r="C53" t="str">
            <v>LO50Fast</v>
          </cell>
          <cell r="D53">
            <v>0.45</v>
          </cell>
          <cell r="E53">
            <v>0.66</v>
          </cell>
          <cell r="F53">
            <v>0.8</v>
          </cell>
          <cell r="G53">
            <v>0.89</v>
          </cell>
          <cell r="H53">
            <v>0.94954036260972652</v>
          </cell>
          <cell r="I53">
            <v>0.97931054391458994</v>
          </cell>
          <cell r="J53">
            <v>0.99254173560564019</v>
          </cell>
          <cell r="K53">
            <v>0.99783421228206048</v>
          </cell>
          <cell r="L53">
            <v>0.99975874925530417</v>
          </cell>
          <cell r="M53">
            <v>1.0004002615797187</v>
          </cell>
          <cell r="N53">
            <v>1.0005976499872309</v>
          </cell>
          <cell r="O53">
            <v>1.0006540466750915</v>
          </cell>
          <cell r="P53">
            <v>1.0006690857918545</v>
          </cell>
          <cell r="Q53">
            <v>1.000672845571045</v>
          </cell>
          <cell r="R53">
            <v>1.0006737302249724</v>
          </cell>
          <cell r="S53">
            <v>1.0006739268147338</v>
          </cell>
          <cell r="T53">
            <v>1.0006739682020522</v>
          </cell>
          <cell r="U53">
            <v>1.0006739764795158</v>
          </cell>
          <cell r="V53">
            <v>1.0006739780561755</v>
          </cell>
          <cell r="W53">
            <v>1.0006739783428409</v>
          </cell>
        </row>
        <row r="54">
          <cell r="A54" t="str">
            <v>Electronics</v>
          </cell>
          <cell r="B54" t="str">
            <v>Laptop - NR</v>
          </cell>
          <cell r="C54" t="str">
            <v>LO50Fast</v>
          </cell>
          <cell r="D54">
            <v>0.45</v>
          </cell>
          <cell r="E54">
            <v>0.66</v>
          </cell>
          <cell r="F54">
            <v>0.8</v>
          </cell>
          <cell r="G54">
            <v>0.89</v>
          </cell>
          <cell r="H54">
            <v>0.94954036260972652</v>
          </cell>
          <cell r="I54">
            <v>0.97931054391458994</v>
          </cell>
          <cell r="J54">
            <v>0.99254173560564019</v>
          </cell>
          <cell r="K54">
            <v>0.99783421228206048</v>
          </cell>
          <cell r="L54">
            <v>0.99975874925530417</v>
          </cell>
          <cell r="M54">
            <v>1.0004002615797187</v>
          </cell>
          <cell r="N54">
            <v>1.0005976499872309</v>
          </cell>
          <cell r="O54">
            <v>1.0006540466750915</v>
          </cell>
          <cell r="P54">
            <v>1.0006690857918545</v>
          </cell>
          <cell r="Q54">
            <v>1.000672845571045</v>
          </cell>
          <cell r="R54">
            <v>1.0006737302249724</v>
          </cell>
          <cell r="S54">
            <v>1.0006739268147338</v>
          </cell>
          <cell r="T54">
            <v>1.0006739682020522</v>
          </cell>
          <cell r="U54">
            <v>1.0006739764795158</v>
          </cell>
          <cell r="V54">
            <v>1.0006739780561755</v>
          </cell>
          <cell r="W54">
            <v>1.0006739783428409</v>
          </cell>
        </row>
        <row r="55">
          <cell r="A55" t="str">
            <v>Electronics</v>
          </cell>
          <cell r="B55" t="str">
            <v>Computer - New</v>
          </cell>
          <cell r="C55" t="str">
            <v>LO50Fast</v>
          </cell>
          <cell r="D55">
            <v>0.45</v>
          </cell>
          <cell r="E55">
            <v>0.66</v>
          </cell>
          <cell r="F55">
            <v>0.8</v>
          </cell>
          <cell r="G55">
            <v>0.89</v>
          </cell>
          <cell r="H55">
            <v>0.94954036260972652</v>
          </cell>
          <cell r="I55">
            <v>0.97931054391458994</v>
          </cell>
          <cell r="J55">
            <v>0.99254173560564019</v>
          </cell>
          <cell r="K55">
            <v>0.99783421228206048</v>
          </cell>
          <cell r="L55">
            <v>0.99975874925530417</v>
          </cell>
          <cell r="M55">
            <v>1.0004002615797187</v>
          </cell>
          <cell r="N55">
            <v>1.0005976499872309</v>
          </cell>
          <cell r="O55">
            <v>1.0006540466750915</v>
          </cell>
          <cell r="P55">
            <v>1.0006690857918545</v>
          </cell>
          <cell r="Q55">
            <v>1.000672845571045</v>
          </cell>
          <cell r="R55">
            <v>1.0006737302249724</v>
          </cell>
          <cell r="S55">
            <v>1.0006739268147338</v>
          </cell>
          <cell r="T55">
            <v>1.0006739682020522</v>
          </cell>
          <cell r="U55">
            <v>1.0006739764795158</v>
          </cell>
          <cell r="V55">
            <v>1.0006739780561755</v>
          </cell>
          <cell r="W55">
            <v>1.0006739783428409</v>
          </cell>
        </row>
        <row r="56">
          <cell r="A56" t="str">
            <v>Electronics</v>
          </cell>
          <cell r="B56" t="str">
            <v>Computer - NR</v>
          </cell>
          <cell r="C56" t="str">
            <v>LO50Fast</v>
          </cell>
          <cell r="D56">
            <v>0.45</v>
          </cell>
          <cell r="E56">
            <v>0.66</v>
          </cell>
          <cell r="F56">
            <v>0.8</v>
          </cell>
          <cell r="G56">
            <v>0.89</v>
          </cell>
          <cell r="H56">
            <v>0.94954036260972652</v>
          </cell>
          <cell r="I56">
            <v>0.97931054391458994</v>
          </cell>
          <cell r="J56">
            <v>0.99254173560564019</v>
          </cell>
          <cell r="K56">
            <v>0.99783421228206048</v>
          </cell>
          <cell r="L56">
            <v>0.99975874925530417</v>
          </cell>
          <cell r="M56">
            <v>1.0004002615797187</v>
          </cell>
          <cell r="N56">
            <v>1.0005976499872309</v>
          </cell>
          <cell r="O56">
            <v>1.0006540466750915</v>
          </cell>
          <cell r="P56">
            <v>1.0006690857918545</v>
          </cell>
          <cell r="Q56">
            <v>1.000672845571045</v>
          </cell>
          <cell r="R56">
            <v>1.0006737302249724</v>
          </cell>
          <cell r="S56">
            <v>1.0006739268147338</v>
          </cell>
          <cell r="T56">
            <v>1.0006739682020522</v>
          </cell>
          <cell r="U56">
            <v>1.0006739764795158</v>
          </cell>
          <cell r="V56">
            <v>1.0006739780561755</v>
          </cell>
          <cell r="W56">
            <v>1.0006739783428409</v>
          </cell>
        </row>
        <row r="57">
          <cell r="A57" t="str">
            <v>HVAC</v>
          </cell>
          <cell r="B57" t="str">
            <v>ASHP - New</v>
          </cell>
          <cell r="C57" t="str">
            <v>LO5Med</v>
          </cell>
          <cell r="D57">
            <v>4.2999999999999997E-2</v>
          </cell>
          <cell r="E57">
            <v>9.5797142280278316E-2</v>
          </cell>
          <cell r="F57">
            <v>0.16040539374775648</v>
          </cell>
          <cell r="G57">
            <v>0.23540539374775649</v>
          </cell>
          <cell r="H57">
            <v>0.32095239121809005</v>
          </cell>
          <cell r="I57">
            <v>0.42096711425629652</v>
          </cell>
          <cell r="J57">
            <v>0.53068481860864725</v>
          </cell>
          <cell r="K57">
            <v>0.642769203728351</v>
          </cell>
          <cell r="L57">
            <v>0.74839528535557953</v>
          </cell>
          <cell r="M57">
            <v>0.83918984935345187</v>
          </cell>
          <cell r="N57">
            <v>0.90945051634530116</v>
          </cell>
          <cell r="O57">
            <v>0.9576688767502457</v>
          </cell>
          <cell r="P57">
            <v>0.9865231113648858</v>
          </cell>
          <cell r="Q57">
            <v>1.0012970762896924</v>
          </cell>
          <cell r="R57">
            <v>1.0076356106578106</v>
          </cell>
          <cell r="S57">
            <v>1.0098624683774413</v>
          </cell>
          <cell r="T57">
            <v>1.0104871783970797</v>
          </cell>
          <cell r="U57">
            <v>1.010623336815976</v>
          </cell>
          <cell r="V57">
            <v>1.0106457174525985</v>
          </cell>
          <cell r="W57">
            <v>1.0106484038909742</v>
          </cell>
        </row>
        <row r="58">
          <cell r="A58" t="str">
            <v>HVAC</v>
          </cell>
          <cell r="B58" t="str">
            <v>ASHP - NR</v>
          </cell>
          <cell r="C58" t="str">
            <v>LO5Med</v>
          </cell>
          <cell r="D58">
            <v>4.2999999999999997E-2</v>
          </cell>
          <cell r="E58">
            <v>9.5797142280278316E-2</v>
          </cell>
          <cell r="F58">
            <v>0.16040539374775648</v>
          </cell>
          <cell r="G58">
            <v>0.23540539374775649</v>
          </cell>
          <cell r="H58">
            <v>0.32095239121809005</v>
          </cell>
          <cell r="I58">
            <v>0.42096711425629652</v>
          </cell>
          <cell r="J58">
            <v>0.53068481860864725</v>
          </cell>
          <cell r="K58">
            <v>0.642769203728351</v>
          </cell>
          <cell r="L58">
            <v>0.74839528535557953</v>
          </cell>
          <cell r="M58">
            <v>0.83918984935345187</v>
          </cell>
          <cell r="N58">
            <v>0.90945051634530116</v>
          </cell>
          <cell r="O58">
            <v>0.9576688767502457</v>
          </cell>
          <cell r="P58">
            <v>0.9865231113648858</v>
          </cell>
          <cell r="Q58">
            <v>1.0012970762896924</v>
          </cell>
          <cell r="R58">
            <v>1.0076356106578106</v>
          </cell>
          <cell r="S58">
            <v>1.0098624683774413</v>
          </cell>
          <cell r="T58">
            <v>1.0104871783970797</v>
          </cell>
          <cell r="U58">
            <v>1.010623336815976</v>
          </cell>
          <cell r="V58">
            <v>1.0106457174525985</v>
          </cell>
          <cell r="W58">
            <v>1.0106484038909742</v>
          </cell>
        </row>
        <row r="59">
          <cell r="A59" t="str">
            <v>HVAC</v>
          </cell>
          <cell r="B59" t="str">
            <v>HP - Retro</v>
          </cell>
          <cell r="C59" t="str">
            <v>Retro12Med</v>
          </cell>
          <cell r="D59">
            <v>0.10937459468255628</v>
          </cell>
          <cell r="E59">
            <v>0.10937459468255628</v>
          </cell>
          <cell r="F59">
            <v>0.10937459468255628</v>
          </cell>
          <cell r="G59">
            <v>0.10937459468255628</v>
          </cell>
          <cell r="H59">
            <v>0.10937459468255628</v>
          </cell>
          <cell r="I59">
            <v>9.8437135214300656E-2</v>
          </cell>
          <cell r="J59">
            <v>7.874970817144053E-2</v>
          </cell>
          <cell r="K59">
            <v>6.2999766537152418E-2</v>
          </cell>
          <cell r="L59">
            <v>5.0399813229721938E-2</v>
          </cell>
          <cell r="M59">
            <v>4.0319850583777551E-2</v>
          </cell>
          <cell r="N59">
            <v>3.225588046702204E-2</v>
          </cell>
          <cell r="O59">
            <v>2.5804704373617631E-2</v>
          </cell>
          <cell r="P59">
            <v>2.0643763498894106E-2</v>
          </cell>
          <cell r="Q59">
            <v>1.6515010799115284E-2</v>
          </cell>
          <cell r="R59">
            <v>1.3212008639292228E-2</v>
          </cell>
          <cell r="S59">
            <v>1.0569606911433781E-2</v>
          </cell>
          <cell r="T59">
            <v>7.2092823794611682E-5</v>
          </cell>
          <cell r="U59">
            <v>2.5747437069512102E-5</v>
          </cell>
          <cell r="V59">
            <v>8.7775353646568632E-6</v>
          </cell>
          <cell r="W59">
            <v>2.8622397928446119E-6</v>
          </cell>
        </row>
        <row r="60">
          <cell r="A60" t="str">
            <v>HVAC</v>
          </cell>
          <cell r="B60" t="str">
            <v>DHP - New</v>
          </cell>
          <cell r="C60" t="str">
            <v>LO5Med</v>
          </cell>
          <cell r="D60">
            <v>4.2999999999999997E-2</v>
          </cell>
          <cell r="E60">
            <v>9.5797142280278316E-2</v>
          </cell>
          <cell r="F60">
            <v>0.16040539374775648</v>
          </cell>
          <cell r="G60">
            <v>0.23540539374775649</v>
          </cell>
          <cell r="H60">
            <v>0.32095239121809005</v>
          </cell>
          <cell r="I60">
            <v>0.42096711425629652</v>
          </cell>
          <cell r="J60">
            <v>0.53068481860864725</v>
          </cell>
          <cell r="K60">
            <v>0.642769203728351</v>
          </cell>
          <cell r="L60">
            <v>0.74839528535557953</v>
          </cell>
          <cell r="M60">
            <v>0.83918984935345187</v>
          </cell>
          <cell r="N60">
            <v>0.90945051634530116</v>
          </cell>
          <cell r="O60">
            <v>0.9576688767502457</v>
          </cell>
          <cell r="P60">
            <v>0.9865231113648858</v>
          </cell>
          <cell r="Q60">
            <v>1.0012970762896924</v>
          </cell>
          <cell r="R60">
            <v>1.0076356106578106</v>
          </cell>
          <cell r="S60">
            <v>1.0098624683774413</v>
          </cell>
          <cell r="T60">
            <v>1.0104871783970797</v>
          </cell>
          <cell r="U60">
            <v>1.010623336815976</v>
          </cell>
          <cell r="V60">
            <v>1.0106457174525985</v>
          </cell>
          <cell r="W60">
            <v>1.0106484038909742</v>
          </cell>
        </row>
        <row r="61">
          <cell r="A61" t="str">
            <v>HVAC</v>
          </cell>
          <cell r="B61" t="str">
            <v>DHP - NR</v>
          </cell>
          <cell r="C61" t="str">
            <v>LO5Med</v>
          </cell>
          <cell r="D61">
            <v>4.2999999999999997E-2</v>
          </cell>
          <cell r="E61">
            <v>9.5797142280278316E-2</v>
          </cell>
          <cell r="F61">
            <v>0.16040539374775648</v>
          </cell>
          <cell r="G61">
            <v>0.23540539374775649</v>
          </cell>
          <cell r="H61">
            <v>0.32095239121809005</v>
          </cell>
          <cell r="I61">
            <v>0.42096711425629652</v>
          </cell>
          <cell r="J61">
            <v>0.53068481860864725</v>
          </cell>
          <cell r="K61">
            <v>0.642769203728351</v>
          </cell>
          <cell r="L61">
            <v>0.74839528535557953</v>
          </cell>
          <cell r="M61">
            <v>0.83918984935345187</v>
          </cell>
          <cell r="N61">
            <v>0.90945051634530116</v>
          </cell>
          <cell r="O61">
            <v>0.9576688767502457</v>
          </cell>
          <cell r="P61">
            <v>0.9865231113648858</v>
          </cell>
          <cell r="Q61">
            <v>1.0012970762896924</v>
          </cell>
          <cell r="R61">
            <v>1.0076356106578106</v>
          </cell>
          <cell r="S61">
            <v>1.0098624683774413</v>
          </cell>
          <cell r="T61">
            <v>1.0104871783970797</v>
          </cell>
          <cell r="U61">
            <v>1.010623336815976</v>
          </cell>
          <cell r="V61">
            <v>1.0106457174525985</v>
          </cell>
          <cell r="W61">
            <v>1.0106484038909742</v>
          </cell>
        </row>
        <row r="62">
          <cell r="A62" t="str">
            <v>HVAC</v>
          </cell>
          <cell r="B62" t="str">
            <v>DHP - Retro</v>
          </cell>
          <cell r="C62" t="str">
            <v>Retro5Med</v>
          </cell>
          <cell r="D62">
            <v>4.2999999999999997E-2</v>
          </cell>
          <cell r="E62">
            <v>5.279714228027832E-2</v>
          </cell>
          <cell r="F62">
            <v>6.4608251467478173E-2</v>
          </cell>
          <cell r="G62">
            <v>7.4999999999999997E-2</v>
          </cell>
          <cell r="H62">
            <v>8.5546997470333563E-2</v>
          </cell>
          <cell r="I62">
            <v>0.10001472303820647</v>
          </cell>
          <cell r="J62">
            <v>0.10971770435235073</v>
          </cell>
          <cell r="K62">
            <v>0.11208438511970376</v>
          </cell>
          <cell r="L62">
            <v>0.10562608162722853</v>
          </cell>
          <cell r="M62">
            <v>9.0794563997872335E-2</v>
          </cell>
          <cell r="N62">
            <v>7.0260666991849297E-2</v>
          </cell>
          <cell r="O62">
            <v>4.8218360404944538E-2</v>
          </cell>
          <cell r="P62">
            <v>2.8854234614640095E-2</v>
          </cell>
          <cell r="Q62">
            <v>1.4773964924806759E-2</v>
          </cell>
          <cell r="R62">
            <v>6.3385343681182649E-3</v>
          </cell>
          <cell r="S62">
            <v>2.2268577196306039E-3</v>
          </cell>
          <cell r="T62">
            <v>6.2471001963848583E-4</v>
          </cell>
          <cell r="U62">
            <v>1.3615841889635938E-4</v>
          </cell>
          <cell r="V62">
            <v>2.2380636622298944E-5</v>
          </cell>
          <cell r="W62">
            <v>2.68643837586513E-6</v>
          </cell>
        </row>
        <row r="63">
          <cell r="A63" t="str">
            <v>HVAC</v>
          </cell>
          <cell r="B63" t="str">
            <v>Duct Sealing - New</v>
          </cell>
          <cell r="C63" t="str">
            <v>LO12Med</v>
          </cell>
          <cell r="D63">
            <v>0.10937459468255628</v>
          </cell>
          <cell r="E63">
            <v>0.21874918936511256</v>
          </cell>
          <cell r="F63">
            <v>0.32812378404766884</v>
          </cell>
          <cell r="G63">
            <v>0.43749837873022512</v>
          </cell>
          <cell r="H63">
            <v>0.5468729734127814</v>
          </cell>
          <cell r="I63">
            <v>0.64531010862708205</v>
          </cell>
          <cell r="J63">
            <v>0.7240598167985226</v>
          </cell>
          <cell r="K63">
            <v>0.78705958333567505</v>
          </cell>
          <cell r="L63">
            <v>0.83745939656539703</v>
          </cell>
          <cell r="M63">
            <v>0.87777924714917455</v>
          </cell>
          <cell r="N63">
            <v>0.91003512761619654</v>
          </cell>
          <cell r="O63">
            <v>0.93583983198981413</v>
          </cell>
          <cell r="P63">
            <v>0.9564835954887082</v>
          </cell>
          <cell r="Q63">
            <v>0.97299860628782353</v>
          </cell>
          <cell r="R63">
            <v>0.9862106149271157</v>
          </cell>
          <cell r="S63">
            <v>0.99678022183854953</v>
          </cell>
          <cell r="T63">
            <v>0.99685231466234414</v>
          </cell>
          <cell r="U63">
            <v>0.99687806209941365</v>
          </cell>
          <cell r="V63">
            <v>0.99688683963477831</v>
          </cell>
          <cell r="W63">
            <v>0.99688970187457115</v>
          </cell>
        </row>
        <row r="64">
          <cell r="A64" t="str">
            <v>HVAC</v>
          </cell>
          <cell r="B64" t="str">
            <v>Duct Sealing - Retro</v>
          </cell>
          <cell r="C64" t="str">
            <v>Retro12Med</v>
          </cell>
          <cell r="D64">
            <v>0.10937459468255628</v>
          </cell>
          <cell r="E64">
            <v>0.10937459468255628</v>
          </cell>
          <cell r="F64">
            <v>0.10937459468255628</v>
          </cell>
          <cell r="G64">
            <v>0.10937459468255628</v>
          </cell>
          <cell r="H64">
            <v>0.10937459468255628</v>
          </cell>
          <cell r="I64">
            <v>9.8437135214300656E-2</v>
          </cell>
          <cell r="J64">
            <v>7.874970817144053E-2</v>
          </cell>
          <cell r="K64">
            <v>6.2999766537152418E-2</v>
          </cell>
          <cell r="L64">
            <v>5.0399813229721938E-2</v>
          </cell>
          <cell r="M64">
            <v>4.0319850583777551E-2</v>
          </cell>
          <cell r="N64">
            <v>3.225588046702204E-2</v>
          </cell>
          <cell r="O64">
            <v>2.5804704373617631E-2</v>
          </cell>
          <cell r="P64">
            <v>2.0643763498894106E-2</v>
          </cell>
          <cell r="Q64">
            <v>1.6515010799115284E-2</v>
          </cell>
          <cell r="R64">
            <v>1.3212008639292228E-2</v>
          </cell>
          <cell r="S64">
            <v>1.0569606911433781E-2</v>
          </cell>
          <cell r="T64">
            <v>7.2092823794611682E-5</v>
          </cell>
          <cell r="U64">
            <v>2.5747437069512102E-5</v>
          </cell>
          <cell r="V64">
            <v>8.7775353646568632E-6</v>
          </cell>
          <cell r="W64">
            <v>2.8622397928446119E-6</v>
          </cell>
        </row>
        <row r="65">
          <cell r="A65" t="str">
            <v>HVAC</v>
          </cell>
          <cell r="B65" t="str">
            <v>WIFI enabled tstats - New</v>
          </cell>
          <cell r="C65" t="str">
            <v>LO5Med</v>
          </cell>
          <cell r="D65">
            <v>4.2999999999999997E-2</v>
          </cell>
          <cell r="E65">
            <v>9.5797142280278316E-2</v>
          </cell>
          <cell r="F65">
            <v>0.16040539374775648</v>
          </cell>
          <cell r="G65">
            <v>0.23540539374775649</v>
          </cell>
          <cell r="H65">
            <v>0.32095239121809005</v>
          </cell>
          <cell r="I65">
            <v>0.42096711425629652</v>
          </cell>
          <cell r="J65">
            <v>0.53068481860864725</v>
          </cell>
          <cell r="K65">
            <v>0.642769203728351</v>
          </cell>
          <cell r="L65">
            <v>0.74839528535557953</v>
          </cell>
          <cell r="M65">
            <v>0.83918984935345187</v>
          </cell>
          <cell r="N65">
            <v>0.90945051634530116</v>
          </cell>
          <cell r="O65">
            <v>0.9576688767502457</v>
          </cell>
          <cell r="P65">
            <v>0.9865231113648858</v>
          </cell>
          <cell r="Q65">
            <v>1.0012970762896924</v>
          </cell>
          <cell r="R65">
            <v>1.0076356106578106</v>
          </cell>
          <cell r="S65">
            <v>1.0098624683774413</v>
          </cell>
          <cell r="T65">
            <v>1.0104871783970797</v>
          </cell>
          <cell r="U65">
            <v>1.010623336815976</v>
          </cell>
          <cell r="V65">
            <v>1.0106457174525985</v>
          </cell>
          <cell r="W65">
            <v>1.0106484038909742</v>
          </cell>
        </row>
        <row r="66">
          <cell r="A66" t="str">
            <v>HVAC</v>
          </cell>
          <cell r="B66" t="str">
            <v>WIFI enabled tstats - Retro</v>
          </cell>
          <cell r="C66" t="str">
            <v>Retro5Med</v>
          </cell>
          <cell r="D66">
            <v>4.2999999999999997E-2</v>
          </cell>
          <cell r="E66">
            <v>5.279714228027832E-2</v>
          </cell>
          <cell r="F66">
            <v>6.4608251467478173E-2</v>
          </cell>
          <cell r="G66">
            <v>7.4999999999999997E-2</v>
          </cell>
          <cell r="H66">
            <v>8.5546997470333563E-2</v>
          </cell>
          <cell r="I66">
            <v>0.10001472303820647</v>
          </cell>
          <cell r="J66">
            <v>0.10971770435235073</v>
          </cell>
          <cell r="K66">
            <v>0.11208438511970376</v>
          </cell>
          <cell r="L66">
            <v>0.10562608162722853</v>
          </cell>
          <cell r="M66">
            <v>9.0794563997872335E-2</v>
          </cell>
          <cell r="N66">
            <v>7.0260666991849297E-2</v>
          </cell>
          <cell r="O66">
            <v>4.8218360404944538E-2</v>
          </cell>
          <cell r="P66">
            <v>2.8854234614640095E-2</v>
          </cell>
          <cell r="Q66">
            <v>1.4773964924806759E-2</v>
          </cell>
          <cell r="R66">
            <v>6.3385343681182649E-3</v>
          </cell>
          <cell r="S66">
            <v>2.2268577196306039E-3</v>
          </cell>
          <cell r="T66">
            <v>6.2471001963848583E-4</v>
          </cell>
          <cell r="U66">
            <v>1.3615841889635938E-4</v>
          </cell>
          <cell r="V66">
            <v>2.2380636622298944E-5</v>
          </cell>
          <cell r="W66">
            <v>2.68643837586513E-6</v>
          </cell>
        </row>
        <row r="67">
          <cell r="A67" t="str">
            <v>HVAC</v>
          </cell>
          <cell r="B67" t="str">
            <v>Combo DHP/HPWH units - New</v>
          </cell>
          <cell r="C67" t="str">
            <v>LO5Med</v>
          </cell>
          <cell r="D67">
            <v>4.2999999999999997E-2</v>
          </cell>
          <cell r="E67">
            <v>9.5797142280278316E-2</v>
          </cell>
          <cell r="F67">
            <v>0.16040539374775648</v>
          </cell>
          <cell r="G67">
            <v>0.23540539374775649</v>
          </cell>
          <cell r="H67">
            <v>0.32095239121809005</v>
          </cell>
          <cell r="I67">
            <v>0.42096711425629652</v>
          </cell>
          <cell r="J67">
            <v>0.53068481860864725</v>
          </cell>
          <cell r="K67">
            <v>0.642769203728351</v>
          </cell>
          <cell r="L67">
            <v>0.74839528535557953</v>
          </cell>
          <cell r="M67">
            <v>0.83918984935345187</v>
          </cell>
          <cell r="N67">
            <v>0.90945051634530116</v>
          </cell>
          <cell r="O67">
            <v>0.9576688767502457</v>
          </cell>
          <cell r="P67">
            <v>0.9865231113648858</v>
          </cell>
          <cell r="Q67">
            <v>1.0012970762896924</v>
          </cell>
          <cell r="R67">
            <v>1.0076356106578106</v>
          </cell>
          <cell r="S67">
            <v>1.0098624683774413</v>
          </cell>
          <cell r="T67">
            <v>1.0104871783970797</v>
          </cell>
          <cell r="U67">
            <v>1.010623336815976</v>
          </cell>
          <cell r="V67">
            <v>1.0106457174525985</v>
          </cell>
          <cell r="W67">
            <v>1.0106484038909742</v>
          </cell>
        </row>
        <row r="68">
          <cell r="A68" t="str">
            <v>HVAC</v>
          </cell>
          <cell r="B68" t="str">
            <v>Combo DHP/HPWH units - NR</v>
          </cell>
          <cell r="C68" t="str">
            <v>LO5Med</v>
          </cell>
          <cell r="D68">
            <v>4.2999999999999997E-2</v>
          </cell>
          <cell r="E68">
            <v>9.5797142280278316E-2</v>
          </cell>
          <cell r="F68">
            <v>0.16040539374775648</v>
          </cell>
          <cell r="G68">
            <v>0.23540539374775649</v>
          </cell>
          <cell r="H68">
            <v>0.32095239121809005</v>
          </cell>
          <cell r="I68">
            <v>0.42096711425629652</v>
          </cell>
          <cell r="J68">
            <v>0.53068481860864725</v>
          </cell>
          <cell r="K68">
            <v>0.642769203728351</v>
          </cell>
          <cell r="L68">
            <v>0.74839528535557953</v>
          </cell>
          <cell r="M68">
            <v>0.83918984935345187</v>
          </cell>
          <cell r="N68">
            <v>0.90945051634530116</v>
          </cell>
          <cell r="O68">
            <v>0.9576688767502457</v>
          </cell>
          <cell r="P68">
            <v>0.9865231113648858</v>
          </cell>
          <cell r="Q68">
            <v>1.0012970762896924</v>
          </cell>
          <cell r="R68">
            <v>1.0076356106578106</v>
          </cell>
          <cell r="S68">
            <v>1.0098624683774413</v>
          </cell>
          <cell r="T68">
            <v>1.0104871783970797</v>
          </cell>
          <cell r="U68">
            <v>1.010623336815976</v>
          </cell>
          <cell r="V68">
            <v>1.0106457174525985</v>
          </cell>
          <cell r="W68">
            <v>1.0106484038909742</v>
          </cell>
        </row>
        <row r="69">
          <cell r="A69" t="str">
            <v>HVAC</v>
          </cell>
          <cell r="B69" t="str">
            <v>Combo DHP/HPWH units - Retro</v>
          </cell>
          <cell r="C69" t="str">
            <v>Retro5Med</v>
          </cell>
          <cell r="D69">
            <v>4.2999999999999997E-2</v>
          </cell>
          <cell r="E69">
            <v>5.279714228027832E-2</v>
          </cell>
          <cell r="F69">
            <v>6.4608251467478173E-2</v>
          </cell>
          <cell r="G69">
            <v>7.4999999999999997E-2</v>
          </cell>
          <cell r="H69">
            <v>8.5546997470333563E-2</v>
          </cell>
          <cell r="I69">
            <v>0.10001472303820647</v>
          </cell>
          <cell r="J69">
            <v>0.10971770435235073</v>
          </cell>
          <cell r="K69">
            <v>0.11208438511970376</v>
          </cell>
          <cell r="L69">
            <v>0.10562608162722853</v>
          </cell>
          <cell r="M69">
            <v>9.0794563997872335E-2</v>
          </cell>
          <cell r="N69">
            <v>7.0260666991849297E-2</v>
          </cell>
          <cell r="O69">
            <v>4.8218360404944538E-2</v>
          </cell>
          <cell r="P69">
            <v>2.8854234614640095E-2</v>
          </cell>
          <cell r="Q69">
            <v>1.4773964924806759E-2</v>
          </cell>
          <cell r="R69">
            <v>6.3385343681182649E-3</v>
          </cell>
          <cell r="S69">
            <v>2.2268577196306039E-3</v>
          </cell>
          <cell r="T69">
            <v>6.2471001963848583E-4</v>
          </cell>
          <cell r="U69">
            <v>1.3615841889635938E-4</v>
          </cell>
          <cell r="V69">
            <v>2.2380636622298944E-5</v>
          </cell>
          <cell r="W69">
            <v>2.68643837586513E-6</v>
          </cell>
        </row>
        <row r="70">
          <cell r="A70" t="str">
            <v>Water Heating</v>
          </cell>
          <cell r="B70" t="str">
            <v>Aerator - New</v>
          </cell>
          <cell r="C70" t="str">
            <v>LO3Slow</v>
          </cell>
          <cell r="D70">
            <v>5.5320496977002724E-3</v>
          </cell>
          <cell r="E70">
            <v>1.4227918344261844E-2</v>
          </cell>
          <cell r="F70">
            <v>3.1619655637384989E-2</v>
          </cell>
          <cell r="G70">
            <v>6.2055195900350503E-2</v>
          </cell>
          <cell r="H70">
            <v>0.10939936964274129</v>
          </cell>
          <cell r="I70">
            <v>0.17568121288208835</v>
          </cell>
          <cell r="J70">
            <v>0.26003992245943919</v>
          </cell>
          <cell r="K70">
            <v>0.3584584169663485</v>
          </cell>
          <cell r="L70">
            <v>0.46444756489686617</v>
          </cell>
          <cell r="M70">
            <v>0.57043671282738384</v>
          </cell>
          <cell r="N70">
            <v>0.66935991756253377</v>
          </cell>
          <cell r="O70">
            <v>0.75591772170578986</v>
          </cell>
          <cell r="P70">
            <v>0.82720061923553012</v>
          </cell>
          <cell r="Q70">
            <v>0.88264287286977261</v>
          </cell>
          <cell r="R70">
            <v>0.92349505975816193</v>
          </cell>
          <cell r="S70">
            <v>0.95209159058003434</v>
          </cell>
          <cell r="T70">
            <v>0.97115594446128262</v>
          </cell>
          <cell r="U70">
            <v>0.98328780602207699</v>
          </cell>
          <cell r="V70">
            <v>0.99067241740690848</v>
          </cell>
          <cell r="W70">
            <v>0.99498010738139331</v>
          </cell>
        </row>
        <row r="71">
          <cell r="A71" t="str">
            <v>Water Heating</v>
          </cell>
          <cell r="B71" t="str">
            <v>Aerator - Retro</v>
          </cell>
          <cell r="C71" t="str">
            <v>Retro3Slow</v>
          </cell>
          <cell r="D71">
            <v>5.5320496977002724E-3</v>
          </cell>
          <cell r="E71">
            <v>8.6958686465615706E-3</v>
          </cell>
          <cell r="F71">
            <v>1.7391737293123145E-2</v>
          </cell>
          <cell r="G71">
            <v>3.0435540262965514E-2</v>
          </cell>
          <cell r="H71">
            <v>4.7344173742390784E-2</v>
          </cell>
          <cell r="I71">
            <v>6.6281843239347063E-2</v>
          </cell>
          <cell r="J71">
            <v>8.4358709577350838E-2</v>
          </cell>
          <cell r="K71">
            <v>9.8418494506909315E-2</v>
          </cell>
          <cell r="L71">
            <v>0.10598914793051767</v>
          </cell>
          <cell r="M71">
            <v>0.10598914793051767</v>
          </cell>
          <cell r="N71">
            <v>9.8923204735149928E-2</v>
          </cell>
          <cell r="O71">
            <v>8.655780414325609E-2</v>
          </cell>
          <cell r="P71">
            <v>7.1282897529740263E-2</v>
          </cell>
          <cell r="Q71">
            <v>5.5442253634242489E-2</v>
          </cell>
          <cell r="R71">
            <v>4.0852186888389319E-2</v>
          </cell>
          <cell r="S71">
            <v>2.8596530821872412E-2</v>
          </cell>
          <cell r="T71">
            <v>1.9064353881248275E-2</v>
          </cell>
          <cell r="U71">
            <v>1.2131861560794377E-2</v>
          </cell>
          <cell r="V71">
            <v>7.3846113848314854E-3</v>
          </cell>
          <cell r="W71">
            <v>4.3076899744848296E-3</v>
          </cell>
        </row>
        <row r="72">
          <cell r="A72" t="str">
            <v>Water Heating</v>
          </cell>
          <cell r="B72" t="str">
            <v>Behavior - Retro</v>
          </cell>
          <cell r="C72" t="str">
            <v>Retro5Med</v>
          </cell>
          <cell r="D72">
            <v>4.2999999999999997E-2</v>
          </cell>
          <cell r="E72">
            <v>5.279714228027832E-2</v>
          </cell>
          <cell r="F72">
            <v>6.4608251467478173E-2</v>
          </cell>
          <cell r="G72">
            <v>7.4999999999999997E-2</v>
          </cell>
          <cell r="H72">
            <v>8.5546997470333563E-2</v>
          </cell>
          <cell r="I72">
            <v>0.10001472303820647</v>
          </cell>
          <cell r="J72">
            <v>0.10971770435235073</v>
          </cell>
          <cell r="K72">
            <v>0.11208438511970376</v>
          </cell>
          <cell r="L72">
            <v>0.10562608162722853</v>
          </cell>
          <cell r="M72">
            <v>9.0794563997872335E-2</v>
          </cell>
          <cell r="N72">
            <v>7.0260666991849297E-2</v>
          </cell>
          <cell r="O72">
            <v>4.8218360404944538E-2</v>
          </cell>
          <cell r="P72">
            <v>2.8854234614640095E-2</v>
          </cell>
          <cell r="Q72">
            <v>1.4773964924806759E-2</v>
          </cell>
          <cell r="R72">
            <v>6.3385343681182649E-3</v>
          </cell>
          <cell r="S72">
            <v>2.2268577196306039E-3</v>
          </cell>
          <cell r="T72">
            <v>6.2471001963848583E-4</v>
          </cell>
          <cell r="U72">
            <v>1.3615841889635938E-4</v>
          </cell>
          <cell r="V72">
            <v>2.2380636622298944E-5</v>
          </cell>
          <cell r="W72">
            <v>2.68643837586513E-6</v>
          </cell>
        </row>
        <row r="73">
          <cell r="A73" t="str">
            <v>Water Heating</v>
          </cell>
          <cell r="B73" t="str">
            <v>Behavior - New</v>
          </cell>
          <cell r="C73" t="str">
            <v>LO5Med</v>
          </cell>
          <cell r="D73">
            <v>4.2999999999999997E-2</v>
          </cell>
          <cell r="E73">
            <v>9.5797142280278316E-2</v>
          </cell>
          <cell r="F73">
            <v>0.16040539374775648</v>
          </cell>
          <cell r="G73">
            <v>0.23540539374775649</v>
          </cell>
          <cell r="H73">
            <v>0.32095239121809005</v>
          </cell>
          <cell r="I73">
            <v>0.42096711425629652</v>
          </cell>
          <cell r="J73">
            <v>0.53068481860864725</v>
          </cell>
          <cell r="K73">
            <v>0.642769203728351</v>
          </cell>
          <cell r="L73">
            <v>0.74839528535557953</v>
          </cell>
          <cell r="M73">
            <v>0.83918984935345187</v>
          </cell>
          <cell r="N73">
            <v>0.90945051634530116</v>
          </cell>
          <cell r="O73">
            <v>0.9576688767502457</v>
          </cell>
          <cell r="P73">
            <v>0.9865231113648858</v>
          </cell>
          <cell r="Q73">
            <v>1.0012970762896924</v>
          </cell>
          <cell r="R73">
            <v>1.0076356106578106</v>
          </cell>
          <cell r="S73">
            <v>1.0098624683774413</v>
          </cell>
          <cell r="T73">
            <v>1.0104871783970797</v>
          </cell>
          <cell r="U73">
            <v>1.010623336815976</v>
          </cell>
          <cell r="V73">
            <v>1.0106457174525985</v>
          </cell>
          <cell r="W73">
            <v>1.0106484038909742</v>
          </cell>
        </row>
        <row r="74">
          <cell r="A74">
            <v>0</v>
          </cell>
          <cell r="B74">
            <v>0</v>
          </cell>
          <cell r="C74" t="str">
            <v>Retro1Slow</v>
          </cell>
          <cell r="D74">
            <v>2.5643970768378654E-3</v>
          </cell>
          <cell r="E74">
            <v>5.1260615529385989E-3</v>
          </cell>
          <cell r="F74">
            <v>9.1015544176433795E-3</v>
          </cell>
          <cell r="G74">
            <v>1.4804925730045659E-2</v>
          </cell>
          <cell r="H74">
            <v>2.2471809420486211E-2</v>
          </cell>
          <cell r="I74">
            <v>3.2184432813882391E-2</v>
          </cell>
          <cell r="J74">
            <v>4.3779667172004086E-2</v>
          </cell>
          <cell r="K74">
            <v>5.675426075474499E-2</v>
          </cell>
          <cell r="L74">
            <v>7.0195239068707532E-2</v>
          </cell>
          <cell r="M74">
            <v>8.2776861842756788E-2</v>
          </cell>
          <cell r="N74">
            <v>9.2870259507494834E-2</v>
          </cell>
          <cell r="O74">
            <v>9.8796470678915727E-2</v>
          </cell>
          <cell r="P74">
            <v>9.9208932889988999E-2</v>
          </cell>
          <cell r="Q74">
            <v>9.3521150494244254E-2</v>
          </cell>
          <cell r="R74">
            <v>8.2226007896862296E-2</v>
          </cell>
          <cell r="S74">
            <v>6.6933566027365665E-2</v>
          </cell>
          <cell r="T74">
            <v>5.0029565143448806E-2</v>
          </cell>
          <cell r="U74">
            <v>3.402486521893211E-2</v>
          </cell>
          <cell r="V74">
            <v>2.0846059340774659E-2</v>
          </cell>
          <cell r="W74">
            <v>0.01</v>
          </cell>
        </row>
        <row r="75">
          <cell r="A75" t="str">
            <v>HVAC</v>
          </cell>
          <cell r="B75" t="str">
            <v>Heat Recovery Ventilation - New</v>
          </cell>
          <cell r="C75" t="str">
            <v>LO1Slow</v>
          </cell>
          <cell r="D75">
            <v>2.5643970768378654E-3</v>
          </cell>
          <cell r="E75">
            <v>7.6904586297764643E-3</v>
          </cell>
          <cell r="F75">
            <v>1.6792013047419844E-2</v>
          </cell>
          <cell r="G75">
            <v>3.15969387774655E-2</v>
          </cell>
          <cell r="H75">
            <v>5.406874819795171E-2</v>
          </cell>
          <cell r="I75">
            <v>8.6253181011834101E-2</v>
          </cell>
          <cell r="J75">
            <v>0.1300328481838382</v>
          </cell>
          <cell r="K75">
            <v>0.18678710893858319</v>
          </cell>
          <cell r="L75">
            <v>0.2569823480072907</v>
          </cell>
          <cell r="M75">
            <v>0.33975920985004748</v>
          </cell>
          <cell r="N75">
            <v>0.43262946935754232</v>
          </cell>
          <cell r="O75">
            <v>0.53142594003645804</v>
          </cell>
          <cell r="P75">
            <v>0.63063487292644704</v>
          </cell>
          <cell r="Q75">
            <v>0.7241560234206913</v>
          </cell>
          <cell r="R75">
            <v>0.80638203131755359</v>
          </cell>
          <cell r="S75">
            <v>0.87331559734491926</v>
          </cell>
          <cell r="T75">
            <v>0.92334516248836807</v>
          </cell>
          <cell r="U75">
            <v>0.95737002770730018</v>
          </cell>
          <cell r="V75">
            <v>0.97821608704807483</v>
          </cell>
          <cell r="W75">
            <v>0.98821608704807484</v>
          </cell>
        </row>
        <row r="76">
          <cell r="A76" t="str">
            <v>HVAC</v>
          </cell>
          <cell r="B76" t="str">
            <v>GSHP - New</v>
          </cell>
          <cell r="C76" t="str">
            <v>LO1Slow</v>
          </cell>
          <cell r="D76">
            <v>2.5643970768378654E-3</v>
          </cell>
          <cell r="E76">
            <v>7.6904586297764643E-3</v>
          </cell>
          <cell r="F76">
            <v>1.6792013047419844E-2</v>
          </cell>
          <cell r="G76">
            <v>3.15969387774655E-2</v>
          </cell>
          <cell r="H76">
            <v>5.406874819795171E-2</v>
          </cell>
          <cell r="I76">
            <v>8.6253181011834101E-2</v>
          </cell>
          <cell r="J76">
            <v>0.1300328481838382</v>
          </cell>
          <cell r="K76">
            <v>0.18678710893858319</v>
          </cell>
          <cell r="L76">
            <v>0.2569823480072907</v>
          </cell>
          <cell r="M76">
            <v>0.33975920985004748</v>
          </cell>
          <cell r="N76">
            <v>0.43262946935754232</v>
          </cell>
          <cell r="O76">
            <v>0.53142594003645804</v>
          </cell>
          <cell r="P76">
            <v>0.63063487292644704</v>
          </cell>
          <cell r="Q76">
            <v>0.7241560234206913</v>
          </cell>
          <cell r="R76">
            <v>0.80638203131755359</v>
          </cell>
          <cell r="S76">
            <v>0.87331559734491926</v>
          </cell>
          <cell r="T76">
            <v>0.92334516248836807</v>
          </cell>
          <cell r="U76">
            <v>0.95737002770730018</v>
          </cell>
          <cell r="V76">
            <v>0.97821608704807483</v>
          </cell>
          <cell r="W76">
            <v>0.98821608704807484</v>
          </cell>
        </row>
        <row r="77">
          <cell r="A77" t="str">
            <v>HVAC</v>
          </cell>
          <cell r="B77" t="str">
            <v>GSHP - NR</v>
          </cell>
          <cell r="C77" t="str">
            <v>LO1Slow</v>
          </cell>
          <cell r="D77">
            <v>2.5643970768378654E-3</v>
          </cell>
          <cell r="E77">
            <v>7.6904586297764643E-3</v>
          </cell>
          <cell r="F77">
            <v>1.6792013047419844E-2</v>
          </cell>
          <cell r="G77">
            <v>3.15969387774655E-2</v>
          </cell>
          <cell r="H77">
            <v>5.406874819795171E-2</v>
          </cell>
          <cell r="I77">
            <v>8.6253181011834101E-2</v>
          </cell>
          <cell r="J77">
            <v>0.1300328481838382</v>
          </cell>
          <cell r="K77">
            <v>0.18678710893858319</v>
          </cell>
          <cell r="L77">
            <v>0.2569823480072907</v>
          </cell>
          <cell r="M77">
            <v>0.33975920985004748</v>
          </cell>
          <cell r="N77">
            <v>0.43262946935754232</v>
          </cell>
          <cell r="O77">
            <v>0.53142594003645804</v>
          </cell>
          <cell r="P77">
            <v>0.63063487292644704</v>
          </cell>
          <cell r="Q77">
            <v>0.7241560234206913</v>
          </cell>
          <cell r="R77">
            <v>0.80638203131755359</v>
          </cell>
          <cell r="S77">
            <v>0.87331559734491926</v>
          </cell>
          <cell r="T77">
            <v>0.92334516248836807</v>
          </cell>
          <cell r="U77">
            <v>0.95737002770730018</v>
          </cell>
          <cell r="V77">
            <v>0.97821608704807483</v>
          </cell>
          <cell r="W77">
            <v>0.98821608704807484</v>
          </cell>
        </row>
        <row r="78">
          <cell r="A78">
            <v>0</v>
          </cell>
          <cell r="B78">
            <v>0</v>
          </cell>
          <cell r="C78" t="str">
            <v>Retro5Med</v>
          </cell>
          <cell r="D78">
            <v>4.2999999999999997E-2</v>
          </cell>
          <cell r="E78">
            <v>5.279714228027832E-2</v>
          </cell>
          <cell r="F78">
            <v>6.4608251467478173E-2</v>
          </cell>
          <cell r="G78">
            <v>7.4999999999999997E-2</v>
          </cell>
          <cell r="H78">
            <v>8.5546997470333563E-2</v>
          </cell>
          <cell r="I78">
            <v>0.10001472303820647</v>
          </cell>
          <cell r="J78">
            <v>0.10971770435235073</v>
          </cell>
          <cell r="K78">
            <v>0.11208438511970376</v>
          </cell>
          <cell r="L78">
            <v>0.10562608162722853</v>
          </cell>
          <cell r="M78">
            <v>9.0794563997872335E-2</v>
          </cell>
          <cell r="N78">
            <v>7.0260666991849297E-2</v>
          </cell>
          <cell r="O78">
            <v>4.8218360404944538E-2</v>
          </cell>
          <cell r="P78">
            <v>2.8854234614640095E-2</v>
          </cell>
          <cell r="Q78">
            <v>1.4773964924806759E-2</v>
          </cell>
          <cell r="R78">
            <v>6.3385343681182649E-3</v>
          </cell>
          <cell r="S78">
            <v>2.2268577196306039E-3</v>
          </cell>
          <cell r="T78">
            <v>6.2471001963848583E-4</v>
          </cell>
          <cell r="U78">
            <v>1.3615841889635938E-4</v>
          </cell>
          <cell r="V78">
            <v>2.2380636622298944E-5</v>
          </cell>
          <cell r="W78">
            <v>2.68643837586513E-6</v>
          </cell>
        </row>
        <row r="79">
          <cell r="A79" t="str">
            <v>HVAC</v>
          </cell>
          <cell r="B79" t="str">
            <v>ECM for HVAC ventilation - New</v>
          </cell>
          <cell r="C79" t="str">
            <v>LO12Med</v>
          </cell>
          <cell r="D79">
            <v>0.10937459468255628</v>
          </cell>
          <cell r="E79">
            <v>0.21874918936511256</v>
          </cell>
          <cell r="F79">
            <v>0.32812378404766884</v>
          </cell>
          <cell r="G79">
            <v>0.43749837873022512</v>
          </cell>
          <cell r="H79">
            <v>0.5468729734127814</v>
          </cell>
          <cell r="I79">
            <v>0.64531010862708205</v>
          </cell>
          <cell r="J79">
            <v>0.7240598167985226</v>
          </cell>
          <cell r="K79">
            <v>0.78705958333567505</v>
          </cell>
          <cell r="L79">
            <v>0.83745939656539703</v>
          </cell>
          <cell r="M79">
            <v>0.87777924714917455</v>
          </cell>
          <cell r="N79">
            <v>0.91003512761619654</v>
          </cell>
          <cell r="O79">
            <v>0.93583983198981413</v>
          </cell>
          <cell r="P79">
            <v>0.9564835954887082</v>
          </cell>
          <cell r="Q79">
            <v>0.97299860628782353</v>
          </cell>
          <cell r="R79">
            <v>0.9862106149271157</v>
          </cell>
          <cell r="S79">
            <v>0.99678022183854953</v>
          </cell>
          <cell r="T79">
            <v>0.99685231466234414</v>
          </cell>
          <cell r="U79">
            <v>0.99687806209941365</v>
          </cell>
          <cell r="V79">
            <v>0.99688683963477831</v>
          </cell>
          <cell r="W79">
            <v>0.99688970187457115</v>
          </cell>
        </row>
        <row r="80">
          <cell r="A80" t="str">
            <v>HVAC</v>
          </cell>
          <cell r="B80" t="str">
            <v>ECM for HVAC ventilation - NR</v>
          </cell>
          <cell r="C80" t="str">
            <v>LO12Med</v>
          </cell>
          <cell r="D80">
            <v>0.10937459468255628</v>
          </cell>
          <cell r="E80">
            <v>0.21874918936511256</v>
          </cell>
          <cell r="F80">
            <v>0.32812378404766884</v>
          </cell>
          <cell r="G80">
            <v>0.43749837873022512</v>
          </cell>
          <cell r="H80">
            <v>0.5468729734127814</v>
          </cell>
          <cell r="I80">
            <v>0.64531010862708205</v>
          </cell>
          <cell r="J80">
            <v>0.7240598167985226</v>
          </cell>
          <cell r="K80">
            <v>0.78705958333567505</v>
          </cell>
          <cell r="L80">
            <v>0.83745939656539703</v>
          </cell>
          <cell r="M80">
            <v>0.87777924714917455</v>
          </cell>
          <cell r="N80">
            <v>0.91003512761619654</v>
          </cell>
          <cell r="O80">
            <v>0.93583983198981413</v>
          </cell>
          <cell r="P80">
            <v>0.9564835954887082</v>
          </cell>
          <cell r="Q80">
            <v>0.97299860628782353</v>
          </cell>
          <cell r="R80">
            <v>0.9862106149271157</v>
          </cell>
          <cell r="S80">
            <v>0.99678022183854953</v>
          </cell>
          <cell r="T80">
            <v>0.99685231466234414</v>
          </cell>
          <cell r="U80">
            <v>0.99687806209941365</v>
          </cell>
          <cell r="V80">
            <v>0.99688683963477831</v>
          </cell>
          <cell r="W80">
            <v>0.99688970187457115</v>
          </cell>
        </row>
        <row r="81">
          <cell r="A81" t="str">
            <v>HVAC</v>
          </cell>
          <cell r="B81" t="str">
            <v>Whole house/attic fan - New</v>
          </cell>
          <cell r="C81" t="str">
            <v>LO12Med</v>
          </cell>
          <cell r="D81">
            <v>0.10937459468255628</v>
          </cell>
          <cell r="E81">
            <v>0.21874918936511256</v>
          </cell>
          <cell r="F81">
            <v>0.32812378404766884</v>
          </cell>
          <cell r="G81">
            <v>0.43749837873022512</v>
          </cell>
          <cell r="H81">
            <v>0.5468729734127814</v>
          </cell>
          <cell r="I81">
            <v>0.64531010862708205</v>
          </cell>
          <cell r="J81">
            <v>0.7240598167985226</v>
          </cell>
          <cell r="K81">
            <v>0.78705958333567505</v>
          </cell>
          <cell r="L81">
            <v>0.83745939656539703</v>
          </cell>
          <cell r="M81">
            <v>0.87777924714917455</v>
          </cell>
          <cell r="N81">
            <v>0.91003512761619654</v>
          </cell>
          <cell r="O81">
            <v>0.93583983198981413</v>
          </cell>
          <cell r="P81">
            <v>0.9564835954887082</v>
          </cell>
          <cell r="Q81">
            <v>0.97299860628782353</v>
          </cell>
          <cell r="R81">
            <v>0.9862106149271157</v>
          </cell>
          <cell r="S81">
            <v>0.99678022183854953</v>
          </cell>
          <cell r="T81">
            <v>0.99685231466234414</v>
          </cell>
          <cell r="U81">
            <v>0.99687806209941365</v>
          </cell>
          <cell r="V81">
            <v>0.99688683963477831</v>
          </cell>
          <cell r="W81">
            <v>0.99688970187457115</v>
          </cell>
        </row>
        <row r="82">
          <cell r="A82" t="str">
            <v>HVAC</v>
          </cell>
          <cell r="B82" t="str">
            <v>Whole house/attic fan - Retro</v>
          </cell>
          <cell r="C82" t="str">
            <v>Retro12Med</v>
          </cell>
          <cell r="D82">
            <v>0.10937459468255628</v>
          </cell>
          <cell r="E82">
            <v>0.10937459468255628</v>
          </cell>
          <cell r="F82">
            <v>0.10937459468255628</v>
          </cell>
          <cell r="G82">
            <v>0.10937459468255628</v>
          </cell>
          <cell r="H82">
            <v>0.10937459468255628</v>
          </cell>
          <cell r="I82">
            <v>9.8437135214300656E-2</v>
          </cell>
          <cell r="J82">
            <v>7.874970817144053E-2</v>
          </cell>
          <cell r="K82">
            <v>6.2999766537152418E-2</v>
          </cell>
          <cell r="L82">
            <v>5.0399813229721938E-2</v>
          </cell>
          <cell r="M82">
            <v>4.0319850583777551E-2</v>
          </cell>
          <cell r="N82">
            <v>3.225588046702204E-2</v>
          </cell>
          <cell r="O82">
            <v>2.5804704373617631E-2</v>
          </cell>
          <cell r="P82">
            <v>2.0643763498894106E-2</v>
          </cell>
          <cell r="Q82">
            <v>1.6515010799115284E-2</v>
          </cell>
          <cell r="R82">
            <v>1.3212008639292228E-2</v>
          </cell>
          <cell r="S82">
            <v>1.0569606911433781E-2</v>
          </cell>
          <cell r="T82">
            <v>7.2092823794611682E-5</v>
          </cell>
          <cell r="U82">
            <v>2.5747437069512102E-5</v>
          </cell>
          <cell r="V82">
            <v>8.7775353646568632E-6</v>
          </cell>
          <cell r="W82">
            <v>2.8622397928446119E-6</v>
          </cell>
        </row>
        <row r="83">
          <cell r="A83" t="str">
            <v>Water heating</v>
          </cell>
          <cell r="B83" t="str">
            <v>WH Pipe insulation - Retro</v>
          </cell>
          <cell r="C83" t="str">
            <v>Retro12Med</v>
          </cell>
          <cell r="D83">
            <v>0.10937459468255628</v>
          </cell>
          <cell r="E83">
            <v>0.10937459468255628</v>
          </cell>
          <cell r="F83">
            <v>0.10937459468255628</v>
          </cell>
          <cell r="G83">
            <v>0.10937459468255628</v>
          </cell>
          <cell r="H83">
            <v>0.10937459468255628</v>
          </cell>
          <cell r="I83">
            <v>9.8437135214300656E-2</v>
          </cell>
          <cell r="J83">
            <v>7.874970817144053E-2</v>
          </cell>
          <cell r="K83">
            <v>6.2999766537152418E-2</v>
          </cell>
          <cell r="L83">
            <v>5.0399813229721938E-2</v>
          </cell>
          <cell r="M83">
            <v>4.0319850583777551E-2</v>
          </cell>
          <cell r="N83">
            <v>3.225588046702204E-2</v>
          </cell>
          <cell r="O83">
            <v>2.5804704373617631E-2</v>
          </cell>
          <cell r="P83">
            <v>2.0643763498894106E-2</v>
          </cell>
          <cell r="Q83">
            <v>1.6515010799115284E-2</v>
          </cell>
          <cell r="R83">
            <v>1.3212008639292228E-2</v>
          </cell>
          <cell r="S83">
            <v>1.0569606911433781E-2</v>
          </cell>
          <cell r="T83">
            <v>7.2092823794611682E-5</v>
          </cell>
          <cell r="U83">
            <v>2.5747437069512102E-5</v>
          </cell>
          <cell r="V83">
            <v>8.7775353646568632E-6</v>
          </cell>
          <cell r="W83">
            <v>2.8622397928446119E-6</v>
          </cell>
        </row>
        <row r="84">
          <cell r="A84" t="str">
            <v>HVAC</v>
          </cell>
          <cell r="B84" t="str">
            <v>DHP Ducted - NR</v>
          </cell>
          <cell r="C84" t="str">
            <v>LO12Med</v>
          </cell>
          <cell r="D84">
            <v>0.10937459468255628</v>
          </cell>
          <cell r="E84">
            <v>0.21874918936511256</v>
          </cell>
          <cell r="F84">
            <v>0.32812378404766884</v>
          </cell>
          <cell r="G84">
            <v>0.43749837873022512</v>
          </cell>
          <cell r="H84">
            <v>0.5468729734127814</v>
          </cell>
          <cell r="I84">
            <v>0.64531010862708205</v>
          </cell>
          <cell r="J84">
            <v>0.7240598167985226</v>
          </cell>
          <cell r="K84">
            <v>0.78705958333567505</v>
          </cell>
          <cell r="L84">
            <v>0.83745939656539703</v>
          </cell>
          <cell r="M84">
            <v>0.87777924714917455</v>
          </cell>
          <cell r="N84">
            <v>0.91003512761619654</v>
          </cell>
          <cell r="O84">
            <v>0.93583983198981413</v>
          </cell>
          <cell r="P84">
            <v>0.9564835954887082</v>
          </cell>
          <cell r="Q84">
            <v>0.97299860628782353</v>
          </cell>
          <cell r="R84">
            <v>0.9862106149271157</v>
          </cell>
          <cell r="S84">
            <v>0.99678022183854953</v>
          </cell>
          <cell r="T84">
            <v>0.99685231466234414</v>
          </cell>
          <cell r="U84">
            <v>0.99687806209941365</v>
          </cell>
          <cell r="V84">
            <v>0.99688683963477831</v>
          </cell>
          <cell r="W84">
            <v>0.99688970187457115</v>
          </cell>
        </row>
        <row r="85">
          <cell r="A85" t="str">
            <v>Electronics</v>
          </cell>
          <cell r="B85" t="str">
            <v>Advanced Power Strips - New</v>
          </cell>
          <cell r="C85" t="str">
            <v>LO5Med</v>
          </cell>
          <cell r="D85">
            <v>4.2999999999999997E-2</v>
          </cell>
          <cell r="E85">
            <v>9.5797142280278316E-2</v>
          </cell>
          <cell r="F85">
            <v>0.16040539374775648</v>
          </cell>
          <cell r="G85">
            <v>0.23540539374775649</v>
          </cell>
          <cell r="H85">
            <v>0.32095239121809005</v>
          </cell>
          <cell r="I85">
            <v>0.42096711425629652</v>
          </cell>
          <cell r="J85">
            <v>0.53068481860864725</v>
          </cell>
          <cell r="K85">
            <v>0.642769203728351</v>
          </cell>
          <cell r="L85">
            <v>0.74839528535557953</v>
          </cell>
          <cell r="M85">
            <v>0.83918984935345187</v>
          </cell>
          <cell r="N85">
            <v>0.90945051634530116</v>
          </cell>
          <cell r="O85">
            <v>0.9576688767502457</v>
          </cell>
          <cell r="P85">
            <v>0.9865231113648858</v>
          </cell>
          <cell r="Q85">
            <v>1.0012970762896924</v>
          </cell>
          <cell r="R85">
            <v>1.0076356106578106</v>
          </cell>
          <cell r="S85">
            <v>1.0098624683774413</v>
          </cell>
          <cell r="T85">
            <v>1.0104871783970797</v>
          </cell>
          <cell r="U85">
            <v>1.010623336815976</v>
          </cell>
          <cell r="V85">
            <v>1.0106457174525985</v>
          </cell>
          <cell r="W85">
            <v>1.0106484038909742</v>
          </cell>
        </row>
        <row r="86">
          <cell r="A86" t="str">
            <v>Electronics</v>
          </cell>
          <cell r="B86" t="str">
            <v>Advanced Power Strips - Retro</v>
          </cell>
          <cell r="C86" t="str">
            <v>Retro5Med</v>
          </cell>
          <cell r="D86">
            <v>4.2999999999999997E-2</v>
          </cell>
          <cell r="E86">
            <v>5.279714228027832E-2</v>
          </cell>
          <cell r="F86">
            <v>6.4608251467478173E-2</v>
          </cell>
          <cell r="G86">
            <v>7.4999999999999997E-2</v>
          </cell>
          <cell r="H86">
            <v>8.5546997470333563E-2</v>
          </cell>
          <cell r="I86">
            <v>0.10001472303820647</v>
          </cell>
          <cell r="J86">
            <v>0.10971770435235073</v>
          </cell>
          <cell r="K86">
            <v>0.11208438511970376</v>
          </cell>
          <cell r="L86">
            <v>0.10562608162722853</v>
          </cell>
          <cell r="M86">
            <v>9.0794563997872335E-2</v>
          </cell>
          <cell r="N86">
            <v>7.0260666991849297E-2</v>
          </cell>
          <cell r="O86">
            <v>4.8218360404944538E-2</v>
          </cell>
          <cell r="P86">
            <v>2.8854234614640095E-2</v>
          </cell>
          <cell r="Q86">
            <v>1.4773964924806759E-2</v>
          </cell>
          <cell r="R86">
            <v>6.3385343681182649E-3</v>
          </cell>
          <cell r="S86">
            <v>2.2268577196306039E-3</v>
          </cell>
          <cell r="T86">
            <v>6.2471001963848583E-4</v>
          </cell>
          <cell r="U86">
            <v>1.3615841889635938E-4</v>
          </cell>
          <cell r="V86">
            <v>2.2380636622298944E-5</v>
          </cell>
          <cell r="W86">
            <v>2.68643837586513E-6</v>
          </cell>
        </row>
        <row r="87">
          <cell r="A87" t="str">
            <v>HVAC</v>
          </cell>
          <cell r="B87" t="str">
            <v>Controls Commissioning and Sizing - New</v>
          </cell>
          <cell r="C87" t="str">
            <v>LO5Med</v>
          </cell>
          <cell r="D87">
            <v>4.2999999999999997E-2</v>
          </cell>
          <cell r="E87">
            <v>9.5797142280278316E-2</v>
          </cell>
          <cell r="F87">
            <v>0.16040539374775648</v>
          </cell>
          <cell r="G87">
            <v>0.23540539374775649</v>
          </cell>
          <cell r="H87">
            <v>0.32095239121809005</v>
          </cell>
          <cell r="I87">
            <v>0.42096711425629652</v>
          </cell>
          <cell r="J87">
            <v>0.53068481860864725</v>
          </cell>
          <cell r="K87">
            <v>0.642769203728351</v>
          </cell>
          <cell r="L87">
            <v>0.74839528535557953</v>
          </cell>
          <cell r="M87">
            <v>0.83918984935345187</v>
          </cell>
          <cell r="N87">
            <v>0.90945051634530116</v>
          </cell>
          <cell r="O87">
            <v>0.9576688767502457</v>
          </cell>
          <cell r="P87">
            <v>0.9865231113648858</v>
          </cell>
          <cell r="Q87">
            <v>1.0012970762896924</v>
          </cell>
          <cell r="R87">
            <v>1.0076356106578106</v>
          </cell>
          <cell r="S87">
            <v>1.0098624683774413</v>
          </cell>
          <cell r="T87">
            <v>1.0104871783970797</v>
          </cell>
          <cell r="U87">
            <v>1.010623336815976</v>
          </cell>
          <cell r="V87">
            <v>1.0106457174525985</v>
          </cell>
          <cell r="W87">
            <v>1.0106484038909742</v>
          </cell>
        </row>
        <row r="88">
          <cell r="A88" t="str">
            <v>HVAC</v>
          </cell>
          <cell r="B88" t="str">
            <v>Controls Commissioning and Sizing - NR</v>
          </cell>
          <cell r="C88" t="str">
            <v>LO5Med</v>
          </cell>
          <cell r="D88">
            <v>4.2999999999999997E-2</v>
          </cell>
          <cell r="E88">
            <v>9.5797142280278316E-2</v>
          </cell>
          <cell r="F88">
            <v>0.16040539374775648</v>
          </cell>
          <cell r="G88">
            <v>0.23540539374775649</v>
          </cell>
          <cell r="H88">
            <v>0.32095239121809005</v>
          </cell>
          <cell r="I88">
            <v>0.42096711425629652</v>
          </cell>
          <cell r="J88">
            <v>0.53068481860864725</v>
          </cell>
          <cell r="K88">
            <v>0.642769203728351</v>
          </cell>
          <cell r="L88">
            <v>0.74839528535557953</v>
          </cell>
          <cell r="M88">
            <v>0.83918984935345187</v>
          </cell>
          <cell r="N88">
            <v>0.90945051634530116</v>
          </cell>
          <cell r="O88">
            <v>0.9576688767502457</v>
          </cell>
          <cell r="P88">
            <v>0.9865231113648858</v>
          </cell>
          <cell r="Q88">
            <v>1.0012970762896924</v>
          </cell>
          <cell r="R88">
            <v>1.0076356106578106</v>
          </cell>
          <cell r="S88">
            <v>1.0098624683774413</v>
          </cell>
          <cell r="T88">
            <v>1.0104871783970797</v>
          </cell>
          <cell r="U88">
            <v>1.010623336815976</v>
          </cell>
          <cell r="V88">
            <v>1.0106457174525985</v>
          </cell>
          <cell r="W88">
            <v>1.0106484038909742</v>
          </cell>
        </row>
        <row r="89">
          <cell r="A89" t="str">
            <v>HVAC</v>
          </cell>
          <cell r="B89" t="str">
            <v>ResWx - Retro</v>
          </cell>
          <cell r="C89" t="str">
            <v>Retro12Med</v>
          </cell>
          <cell r="D89">
            <v>0.10937459468255628</v>
          </cell>
          <cell r="E89">
            <v>0.10937459468255628</v>
          </cell>
          <cell r="F89">
            <v>0.10937459468255628</v>
          </cell>
          <cell r="G89">
            <v>0.10937459468255628</v>
          </cell>
          <cell r="H89">
            <v>0.10937459468255628</v>
          </cell>
          <cell r="I89">
            <v>9.8437135214300656E-2</v>
          </cell>
          <cell r="J89">
            <v>7.874970817144053E-2</v>
          </cell>
          <cell r="K89">
            <v>6.2999766537152418E-2</v>
          </cell>
          <cell r="L89">
            <v>5.0399813229721938E-2</v>
          </cell>
          <cell r="M89">
            <v>4.0319850583777551E-2</v>
          </cell>
          <cell r="N89">
            <v>3.225588046702204E-2</v>
          </cell>
          <cell r="O89">
            <v>2.5804704373617631E-2</v>
          </cell>
          <cell r="P89">
            <v>2.0643763498894106E-2</v>
          </cell>
          <cell r="Q89">
            <v>1.6515010799115284E-2</v>
          </cell>
          <cell r="R89">
            <v>1.3212008639292228E-2</v>
          </cell>
          <cell r="S89">
            <v>1.0569606911433781E-2</v>
          </cell>
          <cell r="T89">
            <v>7.2092823794611682E-5</v>
          </cell>
          <cell r="U89">
            <v>2.5747437069512102E-5</v>
          </cell>
          <cell r="V89">
            <v>8.7775353646568632E-6</v>
          </cell>
          <cell r="W89">
            <v>2.8622397928446119E-6</v>
          </cell>
        </row>
      </sheetData>
      <sheetData sheetId="10">
        <row r="9">
          <cell r="B9" t="str">
            <v>Measure Index Name</v>
          </cell>
          <cell r="C9" t="str">
            <v>Adjustments Made to Conservation Assessment for Code conditions</v>
          </cell>
        </row>
        <row r="10">
          <cell r="B10" t="str">
            <v>Lighting - New</v>
          </cell>
        </row>
        <row r="11">
          <cell r="B11" t="str">
            <v>Lighting - NR</v>
          </cell>
        </row>
        <row r="12">
          <cell r="B12" t="str">
            <v>Lighting - PPA</v>
          </cell>
        </row>
        <row r="13">
          <cell r="B13" t="str">
            <v>Dishwasher - New</v>
          </cell>
        </row>
        <row r="14">
          <cell r="B14" t="str">
            <v>Dishwasher - NR</v>
          </cell>
        </row>
        <row r="15">
          <cell r="B15" t="str">
            <v>Clothes Washer - New</v>
          </cell>
        </row>
        <row r="16">
          <cell r="B16" t="str">
            <v>Clothes Washer - NR</v>
          </cell>
        </row>
        <row r="17">
          <cell r="B17" t="str">
            <v>WasteWater Heat Recovery - New</v>
          </cell>
        </row>
        <row r="18">
          <cell r="B18" t="str">
            <v>Showerheads - New</v>
          </cell>
        </row>
        <row r="19">
          <cell r="B19" t="str">
            <v>Showerheads - Retro</v>
          </cell>
        </row>
        <row r="20">
          <cell r="B20" t="str">
            <v>HPWH - New</v>
          </cell>
        </row>
        <row r="21">
          <cell r="B21" t="str">
            <v>HPWH - NR</v>
          </cell>
        </row>
        <row r="22">
          <cell r="B22" t="str">
            <v>EV Supply Equip - NR</v>
          </cell>
        </row>
        <row r="23">
          <cell r="B23" t="str">
            <v>Clothes Dryer - New</v>
          </cell>
        </row>
        <row r="24">
          <cell r="B24" t="str">
            <v>Clothes Dryer - NR</v>
          </cell>
        </row>
        <row r="25">
          <cell r="B25" t="str">
            <v>Refrigerator - New</v>
          </cell>
        </row>
        <row r="26">
          <cell r="B26" t="str">
            <v>Refrigerator - NR</v>
          </cell>
        </row>
        <row r="27">
          <cell r="B27" t="str">
            <v>Freezer - New</v>
          </cell>
        </row>
        <row r="28">
          <cell r="B28" t="str">
            <v>Freezer - NR</v>
          </cell>
        </row>
        <row r="29">
          <cell r="B29" t="str">
            <v>Solar Water Heater - New</v>
          </cell>
        </row>
        <row r="30">
          <cell r="B30" t="str">
            <v>Solar Water Heater - NR</v>
          </cell>
        </row>
        <row r="31">
          <cell r="B31" t="str">
            <v>Solar Water Heater - Retro</v>
          </cell>
        </row>
        <row r="32">
          <cell r="B32">
            <v>0</v>
          </cell>
        </row>
        <row r="33">
          <cell r="B33">
            <v>0</v>
          </cell>
        </row>
        <row r="34">
          <cell r="B34" t="str">
            <v>Microwave - New</v>
          </cell>
        </row>
        <row r="35">
          <cell r="B35" t="str">
            <v>Microwave - NR</v>
          </cell>
        </row>
        <row r="36">
          <cell r="B36" t="str">
            <v>Monitor - New</v>
          </cell>
        </row>
        <row r="37">
          <cell r="B37" t="str">
            <v>Monitor - NR</v>
          </cell>
        </row>
        <row r="38">
          <cell r="B38" t="str">
            <v>Desktop - New</v>
          </cell>
        </row>
        <row r="39">
          <cell r="B39" t="str">
            <v>Desktop - NR</v>
          </cell>
        </row>
        <row r="40">
          <cell r="B40" t="str">
            <v>Laptop - New</v>
          </cell>
        </row>
        <row r="41">
          <cell r="B41" t="str">
            <v>Laptop - NR</v>
          </cell>
        </row>
        <row r="42">
          <cell r="B42" t="str">
            <v>Computer - New</v>
          </cell>
        </row>
        <row r="43">
          <cell r="B43" t="str">
            <v>Computer - NR</v>
          </cell>
        </row>
        <row r="44">
          <cell r="B44" t="str">
            <v>ASHP - New</v>
          </cell>
        </row>
        <row r="45">
          <cell r="B45" t="str">
            <v>ASHP - NR</v>
          </cell>
        </row>
        <row r="46">
          <cell r="B46" t="str">
            <v>HP - Retro</v>
          </cell>
        </row>
        <row r="47">
          <cell r="B47" t="str">
            <v>DHP - New</v>
          </cell>
        </row>
        <row r="48">
          <cell r="B48" t="str">
            <v>DHP - NR</v>
          </cell>
        </row>
        <row r="49">
          <cell r="B49" t="str">
            <v>DHP - Retro</v>
          </cell>
        </row>
        <row r="50">
          <cell r="B50" t="str">
            <v>Duct Sealing - New</v>
          </cell>
        </row>
        <row r="51">
          <cell r="B51" t="str">
            <v>Duct Sealing - Retro</v>
          </cell>
        </row>
        <row r="52">
          <cell r="B52" t="str">
            <v>WIFI enabled tstats - New</v>
          </cell>
        </row>
        <row r="53">
          <cell r="B53" t="str">
            <v>WIFI enabled tstats - Retro</v>
          </cell>
        </row>
        <row r="54">
          <cell r="B54" t="str">
            <v>Combo DHP/HPWH units - New</v>
          </cell>
        </row>
        <row r="55">
          <cell r="B55" t="str">
            <v>Combo DHP/HPWH units - NR</v>
          </cell>
        </row>
        <row r="56">
          <cell r="B56" t="str">
            <v>Combo DHP/HPWH units - Retro</v>
          </cell>
        </row>
        <row r="57">
          <cell r="B57" t="str">
            <v>Aerator - New</v>
          </cell>
        </row>
        <row r="58">
          <cell r="B58" t="str">
            <v>Aerator - Retro</v>
          </cell>
        </row>
        <row r="59">
          <cell r="B59" t="str">
            <v>Behavior - Retro</v>
          </cell>
        </row>
        <row r="60">
          <cell r="B60" t="str">
            <v>Behavior - New</v>
          </cell>
        </row>
        <row r="61">
          <cell r="B61">
            <v>0</v>
          </cell>
        </row>
        <row r="62">
          <cell r="B62" t="str">
            <v>Heat Recovery Ventilation - New</v>
          </cell>
        </row>
        <row r="63">
          <cell r="B63" t="str">
            <v>GSHP - New</v>
          </cell>
        </row>
        <row r="64">
          <cell r="B64" t="str">
            <v>GSHP - NR</v>
          </cell>
        </row>
        <row r="65">
          <cell r="B65">
            <v>0</v>
          </cell>
        </row>
        <row r="66">
          <cell r="B66" t="str">
            <v>ECM for HVAC ventilation - New</v>
          </cell>
        </row>
        <row r="67">
          <cell r="B67" t="str">
            <v>ECM for HVAC ventilation - NR</v>
          </cell>
        </row>
        <row r="68">
          <cell r="B68" t="str">
            <v>Whole house/attic fan - New</v>
          </cell>
        </row>
        <row r="69">
          <cell r="B69" t="str">
            <v>Whole house/attic fan - Retro</v>
          </cell>
        </row>
        <row r="70">
          <cell r="B70" t="str">
            <v>WH Pipe insulation - Retro</v>
          </cell>
        </row>
        <row r="71">
          <cell r="B71" t="str">
            <v>DHP Ducted - NR</v>
          </cell>
        </row>
        <row r="72">
          <cell r="B72" t="str">
            <v>Advanced Power Strips - New</v>
          </cell>
        </row>
        <row r="73">
          <cell r="B73" t="str">
            <v>Advanced Power Strips - Retro</v>
          </cell>
        </row>
        <row r="74">
          <cell r="B74" t="str">
            <v>ResWx - Retro</v>
          </cell>
        </row>
        <row r="75">
          <cell r="B75" t="str">
            <v>ATTIC R0 - R19 - Retro</v>
          </cell>
        </row>
        <row r="76">
          <cell r="B76" t="str">
            <v>ATTIC R0 - R38 - Retro</v>
          </cell>
        </row>
        <row r="77">
          <cell r="B77" t="str">
            <v>ATTIC R0 - R49 - Retro</v>
          </cell>
        </row>
        <row r="78">
          <cell r="B78" t="str">
            <v>ATTIC R11 - R38 - Retro</v>
          </cell>
        </row>
        <row r="79">
          <cell r="B79" t="str">
            <v>ATTIC R11 - R49 - Retro</v>
          </cell>
        </row>
        <row r="80">
          <cell r="B80" t="str">
            <v>ATTIC R19 - R30 - Retro</v>
          </cell>
        </row>
        <row r="81">
          <cell r="B81" t="str">
            <v>ATTIC R19 - R38 - Retro</v>
          </cell>
        </row>
        <row r="82">
          <cell r="B82" t="str">
            <v>ATTIC R19 - R49 - Retro</v>
          </cell>
        </row>
        <row r="83">
          <cell r="B83" t="str">
            <v>WALL R0 - R11 - Retro</v>
          </cell>
        </row>
        <row r="84">
          <cell r="B84" t="str">
            <v>FLOOR R0 - R19 - Retro</v>
          </cell>
        </row>
        <row r="85">
          <cell r="B85" t="str">
            <v>FLOOR R0 - R25 - Retro</v>
          </cell>
        </row>
        <row r="86">
          <cell r="B86" t="str">
            <v>FLOOR R0 - R30 - Retro</v>
          </cell>
        </row>
        <row r="87">
          <cell r="B87" t="str">
            <v>WINDOW CL30 Prime Window Replacement of Single Pane Base - Retro</v>
          </cell>
        </row>
        <row r="88">
          <cell r="B88" t="str">
            <v>WINDOW CL30 Prime Window Replacement of Double Pane Base - Retro</v>
          </cell>
        </row>
        <row r="89">
          <cell r="B89" t="e">
            <v>#REF!</v>
          </cell>
        </row>
        <row r="90">
          <cell r="B90" t="str">
            <v>WINDOW CL22 Prime Window Replacement of Single Pane Base - Retro</v>
          </cell>
        </row>
        <row r="91">
          <cell r="B91" t="str">
            <v>WINDOW CL22 Prime Window Replacement of Double Pane Base - Retro</v>
          </cell>
        </row>
        <row r="92">
          <cell r="B92" t="e">
            <v>#REF!</v>
          </cell>
        </row>
        <row r="93">
          <cell r="B93" t="str">
            <v>CFM50 Infiltration Reduction - Retro</v>
          </cell>
        </row>
        <row r="94">
          <cell r="B94" t="str">
            <v>Controls Commissioning and Sizing - New</v>
          </cell>
        </row>
        <row r="95">
          <cell r="B95" t="str">
            <v>Controls Commissioning and Sizing - NR</v>
          </cell>
        </row>
        <row r="96">
          <cell r="B96">
            <v>0</v>
          </cell>
        </row>
      </sheetData>
      <sheetData sheetId="11">
        <row r="9">
          <cell r="B9" t="str">
            <v>All Cohorts RBSA 2012</v>
          </cell>
          <cell r="C9" t="str">
            <v>BLDGTYPE</v>
          </cell>
        </row>
        <row r="10">
          <cell r="B10" t="str">
            <v>Vars</v>
          </cell>
          <cell r="C10" t="str">
            <v>Single Family</v>
          </cell>
          <cell r="D10" t="str">
            <v>Multifamily - Low Rise</v>
          </cell>
          <cell r="E10" t="str">
            <v>Multifamily - High Rise</v>
          </cell>
          <cell r="F10" t="str">
            <v>Manufactured</v>
          </cell>
        </row>
        <row r="11">
          <cell r="B11" t="str">
            <v>Electric FAF - HZ1CZ1</v>
          </cell>
          <cell r="C11">
            <v>6.8910359437455118E-2</v>
          </cell>
          <cell r="D11">
            <v>2.9671514740017984E-2</v>
          </cell>
          <cell r="E11">
            <v>2.9671514740017984E-2</v>
          </cell>
          <cell r="F11">
            <v>0.68310644913823848</v>
          </cell>
        </row>
        <row r="12">
          <cell r="B12" t="str">
            <v>Electric FAF - HZ1CZ23</v>
          </cell>
          <cell r="C12">
            <v>5.5704832325126567E-2</v>
          </cell>
          <cell r="D12">
            <v>0</v>
          </cell>
          <cell r="E12">
            <v>0</v>
          </cell>
          <cell r="F12">
            <v>0.53068387215316171</v>
          </cell>
        </row>
        <row r="13">
          <cell r="B13" t="str">
            <v>Electric FAF - HZ23CZ1</v>
          </cell>
          <cell r="C13">
            <v>6.6557500117039647E-2</v>
          </cell>
          <cell r="D13">
            <v>0</v>
          </cell>
          <cell r="E13">
            <v>0</v>
          </cell>
          <cell r="F13">
            <v>0.29641575914254098</v>
          </cell>
        </row>
        <row r="14">
          <cell r="B14" t="str">
            <v>Electric FAF - HZ23CZ23</v>
          </cell>
          <cell r="C14">
            <v>4.1453999442898203E-2</v>
          </cell>
          <cell r="D14">
            <v>0</v>
          </cell>
          <cell r="E14">
            <v>0</v>
          </cell>
          <cell r="F14">
            <v>0.49242118699820225</v>
          </cell>
        </row>
        <row r="15">
          <cell r="B15" t="str">
            <v>Electric FAF - HZ1</v>
          </cell>
          <cell r="C15">
            <v>6.3764394229545662E-2</v>
          </cell>
          <cell r="D15">
            <v>2.279607208754721E-2</v>
          </cell>
          <cell r="E15">
            <v>2.279607208754721E-2</v>
          </cell>
          <cell r="F15">
            <v>0.6103855317692306</v>
          </cell>
        </row>
        <row r="16">
          <cell r="B16" t="str">
            <v>Electric FAF - HZ23</v>
          </cell>
          <cell r="C16">
            <v>4.8202841751037277E-2</v>
          </cell>
          <cell r="D16">
            <v>0</v>
          </cell>
          <cell r="E16">
            <v>0</v>
          </cell>
          <cell r="F16">
            <v>0.42117367880782697</v>
          </cell>
        </row>
        <row r="17">
          <cell r="B17" t="str">
            <v>Electric FAF - Region</v>
          </cell>
          <cell r="C17">
            <v>5.9888429585079297E-2</v>
          </cell>
          <cell r="D17">
            <v>1.96145349060163E-2</v>
          </cell>
          <cell r="E17">
            <v>1.96145349060163E-2</v>
          </cell>
          <cell r="F17">
            <v>0.54052539788177201</v>
          </cell>
        </row>
        <row r="18">
          <cell r="B18" t="str">
            <v>Electric FAF w/ CAC - HZ1CZ1</v>
          </cell>
          <cell r="C18">
            <v>1.5601272192892677E-2</v>
          </cell>
          <cell r="D18">
            <v>0</v>
          </cell>
          <cell r="E18">
            <v>0</v>
          </cell>
          <cell r="F18">
            <v>0.15868069027846163</v>
          </cell>
        </row>
        <row r="19">
          <cell r="B19" t="str">
            <v>Electric FAF w/ CAC - HZ1CZ23</v>
          </cell>
          <cell r="C19">
            <v>0</v>
          </cell>
          <cell r="D19">
            <v>0</v>
          </cell>
          <cell r="E19">
            <v>0</v>
          </cell>
          <cell r="F19">
            <v>4.8523578535561704E-2</v>
          </cell>
        </row>
        <row r="20">
          <cell r="B20" t="str">
            <v>Electric FAF w/ CAC - HZ23CZ1</v>
          </cell>
          <cell r="C20">
            <v>0</v>
          </cell>
          <cell r="D20">
            <v>0</v>
          </cell>
          <cell r="E20">
            <v>0</v>
          </cell>
          <cell r="F20">
            <v>8.6847892074621388E-2</v>
          </cell>
        </row>
        <row r="21">
          <cell r="B21" t="str">
            <v>Electric FAF w/ CAC - HZ23CZ23</v>
          </cell>
          <cell r="C21">
            <v>0</v>
          </cell>
          <cell r="D21">
            <v>0</v>
          </cell>
          <cell r="E21">
            <v>0</v>
          </cell>
          <cell r="F21">
            <v>6.4577174474630405E-2</v>
          </cell>
        </row>
        <row r="22">
          <cell r="B22" t="str">
            <v>Heat Pump - HZ1CZ1</v>
          </cell>
          <cell r="C22">
            <v>0.13597821666189061</v>
          </cell>
          <cell r="D22">
            <v>1.0945836048995988E-3</v>
          </cell>
          <cell r="E22">
            <v>1.0945836048995988E-3</v>
          </cell>
          <cell r="F22">
            <v>0.11042200533666623</v>
          </cell>
        </row>
        <row r="23">
          <cell r="B23" t="str">
            <v>Heat Pump - HZ1CZ23</v>
          </cell>
          <cell r="C23">
            <v>0.23487960154215734</v>
          </cell>
          <cell r="D23">
            <v>4.9999998343195358E-2</v>
          </cell>
          <cell r="E23">
            <v>4.9999998343195358E-2</v>
          </cell>
          <cell r="F23">
            <v>0.3014354043468136</v>
          </cell>
        </row>
        <row r="24">
          <cell r="B24" t="str">
            <v>Heat Pump - HZ23CZ1</v>
          </cell>
          <cell r="C24">
            <v>5.8367674105625697E-2</v>
          </cell>
          <cell r="D24">
            <v>0</v>
          </cell>
          <cell r="E24">
            <v>0</v>
          </cell>
          <cell r="F24">
            <v>1.6598912836278519E-2</v>
          </cell>
        </row>
        <row r="25">
          <cell r="B25" t="str">
            <v>Heat Pump - HZ23CZ23</v>
          </cell>
          <cell r="C25">
            <v>0.12819607887593021</v>
          </cell>
          <cell r="D25">
            <v>0</v>
          </cell>
          <cell r="E25">
            <v>0</v>
          </cell>
          <cell r="F25">
            <v>7.8940309013942875E-2</v>
          </cell>
        </row>
        <row r="26">
          <cell r="B26" t="str">
            <v>Heat Pump - HZ1</v>
          </cell>
          <cell r="C26">
            <v>0.17451837346735202</v>
          </cell>
          <cell r="D26">
            <v>1.2426879154171162E-2</v>
          </cell>
          <cell r="E26">
            <v>1.2426879154171162E-2</v>
          </cell>
          <cell r="F26">
            <v>0.20155463070325005</v>
          </cell>
        </row>
        <row r="27">
          <cell r="B27" t="str">
            <v>Heat Pump - HZ23</v>
          </cell>
          <cell r="C27">
            <v>0.10942336273004506</v>
          </cell>
          <cell r="D27">
            <v>0</v>
          </cell>
          <cell r="E27">
            <v>0</v>
          </cell>
          <cell r="F27">
            <v>5.6279359348618191E-2</v>
          </cell>
        </row>
        <row r="28">
          <cell r="B28" t="str">
            <v>Heat Pump - Region</v>
          </cell>
          <cell r="C28">
            <v>0.15830495514052295</v>
          </cell>
          <cell r="D28">
            <v>1.0692519922126772E-2</v>
          </cell>
          <cell r="E28">
            <v>1.0692519922126772E-2</v>
          </cell>
          <cell r="F28">
            <v>0.14791660671834839</v>
          </cell>
        </row>
        <row r="29">
          <cell r="B29" t="str">
            <v>Electric Zonal - HZ1CZ1</v>
          </cell>
          <cell r="C29">
            <v>0.1649901802637759</v>
          </cell>
          <cell r="D29">
            <v>0.85383980263040493</v>
          </cell>
          <cell r="E29">
            <v>0.85383980263040493</v>
          </cell>
          <cell r="F29">
            <v>3.0024948086295324E-2</v>
          </cell>
        </row>
        <row r="30">
          <cell r="B30" t="str">
            <v>Electric Zonal - HZ1CZ23</v>
          </cell>
          <cell r="C30">
            <v>9.8631712913821959E-2</v>
          </cell>
          <cell r="D30">
            <v>0.73333333554240632</v>
          </cell>
          <cell r="E30">
            <v>0.73333333554240632</v>
          </cell>
          <cell r="F30">
            <v>2.9788775817665265E-2</v>
          </cell>
        </row>
        <row r="31">
          <cell r="B31" t="str">
            <v>Electric Zonal - HZ23CZ1</v>
          </cell>
          <cell r="C31">
            <v>0.12476331328161443</v>
          </cell>
          <cell r="D31">
            <v>0.59999998409467525</v>
          </cell>
          <cell r="E31">
            <v>0.59999998409467525</v>
          </cell>
          <cell r="F31">
            <v>3.3197825672557038E-2</v>
          </cell>
        </row>
        <row r="32">
          <cell r="B32" t="str">
            <v>Electric Zonal - HZ23CZ23</v>
          </cell>
          <cell r="C32">
            <v>0.1649470283041021</v>
          </cell>
          <cell r="D32">
            <v>0.77777778759587934</v>
          </cell>
          <cell r="E32">
            <v>0.77777778759587934</v>
          </cell>
          <cell r="F32">
            <v>3.9084849826646118E-2</v>
          </cell>
        </row>
        <row r="33">
          <cell r="B33" t="str">
            <v>Electric Zonal - HZ1</v>
          </cell>
          <cell r="C33">
            <v>0.1391314348060306</v>
          </cell>
          <cell r="D33">
            <v>0.82591620954879041</v>
          </cell>
          <cell r="E33">
            <v>0.82591620954879041</v>
          </cell>
          <cell r="F33">
            <v>2.9912270132860779E-2</v>
          </cell>
        </row>
        <row r="34">
          <cell r="B34" t="str">
            <v>Electric Zonal - HZ23</v>
          </cell>
          <cell r="C34">
            <v>0.15414401084601026</v>
          </cell>
          <cell r="D34">
            <v>0.71428571563820797</v>
          </cell>
          <cell r="E34">
            <v>0.71428571563820797</v>
          </cell>
          <cell r="F34">
            <v>3.6944930507961368E-2</v>
          </cell>
        </row>
        <row r="35">
          <cell r="B35" t="str">
            <v>Electric Zonal - Region</v>
          </cell>
          <cell r="C35">
            <v>0.14287066416850494</v>
          </cell>
          <cell r="D35">
            <v>0.81033648311148054</v>
          </cell>
          <cell r="E35">
            <v>0.81033648311148054</v>
          </cell>
          <cell r="F35">
            <v>3.2508844225339915E-2</v>
          </cell>
        </row>
        <row r="36">
          <cell r="B36" t="str">
            <v>DHP - HZ1CZ1</v>
          </cell>
          <cell r="C36">
            <v>3.2261403645206709E-2</v>
          </cell>
          <cell r="D36">
            <v>2.3692380398754449E-2</v>
          </cell>
          <cell r="E36">
            <v>2.3692380398754449E-2</v>
          </cell>
          <cell r="F36">
            <v>1.2931050080460879E-2</v>
          </cell>
        </row>
        <row r="37">
          <cell r="B37" t="str">
            <v>DHP - HZ1CZ23</v>
          </cell>
          <cell r="C37">
            <v>1.0644758975689617E-2</v>
          </cell>
          <cell r="D37">
            <v>0</v>
          </cell>
          <cell r="E37">
            <v>0</v>
          </cell>
          <cell r="F37">
            <v>0</v>
          </cell>
        </row>
        <row r="38">
          <cell r="B38" t="str">
            <v>DHP - HZ23CZ1</v>
          </cell>
          <cell r="C38">
            <v>0</v>
          </cell>
          <cell r="D38">
            <v>0</v>
          </cell>
          <cell r="E38">
            <v>0</v>
          </cell>
          <cell r="F38">
            <v>2.3801185576297144E-2</v>
          </cell>
        </row>
        <row r="39">
          <cell r="B39" t="str">
            <v>DHP - HZ23CZ23</v>
          </cell>
          <cell r="C39">
            <v>2.8613550828090885E-3</v>
          </cell>
          <cell r="D39">
            <v>0</v>
          </cell>
          <cell r="E39">
            <v>0</v>
          </cell>
          <cell r="F39">
            <v>9.4794076514498494E-3</v>
          </cell>
        </row>
        <row r="40">
          <cell r="B40" t="str">
            <v>DHP - HZ1</v>
          </cell>
          <cell r="C40">
            <v>2.3837771598196254E-2</v>
          </cell>
          <cell r="D40">
            <v>1.8202414545664333E-2</v>
          </cell>
          <cell r="E40">
            <v>1.8202414545664333E-2</v>
          </cell>
          <cell r="F40">
            <v>6.761637103748332E-3</v>
          </cell>
        </row>
        <row r="41">
          <cell r="B41" t="str">
            <v>DHP - HZ23</v>
          </cell>
          <cell r="C41">
            <v>2.0921064233437379E-3</v>
          </cell>
          <cell r="D41">
            <v>0</v>
          </cell>
          <cell r="E41">
            <v>0</v>
          </cell>
          <cell r="F41">
            <v>1.4685339962430082E-2</v>
          </cell>
        </row>
        <row r="42">
          <cell r="B42" t="str">
            <v>DHP - Region</v>
          </cell>
          <cell r="C42">
            <v>1.8421510623943455E-2</v>
          </cell>
          <cell r="D42">
            <v>1.5661991860200661E-2</v>
          </cell>
          <cell r="E42">
            <v>1.5661991860200661E-2</v>
          </cell>
          <cell r="F42">
            <v>9.6871987634867523E-3</v>
          </cell>
        </row>
        <row r="43">
          <cell r="B43" t="str">
            <v>Central AC - CZ1</v>
          </cell>
          <cell r="C43">
            <v>8.7547645191238574E-2</v>
          </cell>
          <cell r="D43">
            <v>1.2325175673207357E-2</v>
          </cell>
          <cell r="E43">
            <v>1.2325175673207357E-2</v>
          </cell>
          <cell r="F43">
            <v>0.14076353391268348</v>
          </cell>
        </row>
        <row r="44">
          <cell r="B44" t="str">
            <v>Central AC - CZ23</v>
          </cell>
          <cell r="C44">
            <v>0.27842841395843276</v>
          </cell>
          <cell r="D44">
            <v>6.8965519290222155E-2</v>
          </cell>
          <cell r="E44">
            <v>6.8965519290222155E-2</v>
          </cell>
          <cell r="F44">
            <v>0.17641272113455647</v>
          </cell>
        </row>
        <row r="45">
          <cell r="B45" t="str">
            <v>Room A/C - CZ1</v>
          </cell>
          <cell r="C45">
            <v>3.8197963209166262E-2</v>
          </cell>
          <cell r="D45">
            <v>5.3226756579866766E-2</v>
          </cell>
          <cell r="E45">
            <v>5.3226756579866766E-2</v>
          </cell>
          <cell r="F45">
            <v>0.21069287259219041</v>
          </cell>
        </row>
        <row r="46">
          <cell r="B46" t="str">
            <v>Room A/C - CZ23</v>
          </cell>
          <cell r="C46">
            <v>9.88884449045868E-2</v>
          </cell>
          <cell r="D46">
            <v>0.10344827665008544</v>
          </cell>
          <cell r="E46">
            <v>0.10344827665008544</v>
          </cell>
          <cell r="F46">
            <v>0.16156829862253547</v>
          </cell>
        </row>
        <row r="47">
          <cell r="B47" t="str">
            <v>Electric WH</v>
          </cell>
          <cell r="C47">
            <v>0.55200000000000005</v>
          </cell>
          <cell r="D47">
            <v>0.94699999999999995</v>
          </cell>
          <cell r="E47">
            <v>0.94699999999999995</v>
          </cell>
          <cell r="F47">
            <v>0.88900000000000001</v>
          </cell>
        </row>
        <row r="48">
          <cell r="B48" t="str">
            <v>DWH &lt;55 inside</v>
          </cell>
          <cell r="C48">
            <v>0.34060273187152323</v>
          </cell>
          <cell r="D48">
            <v>0.69037391065424225</v>
          </cell>
          <cell r="E48">
            <v>0.69037391065424225</v>
          </cell>
          <cell r="F48">
            <v>0.64044035004660882</v>
          </cell>
        </row>
        <row r="49">
          <cell r="B49" t="str">
            <v>DHW &lt;55 outside buffer</v>
          </cell>
          <cell r="C49">
            <v>0.13278888545034082</v>
          </cell>
          <cell r="D49">
            <v>0</v>
          </cell>
          <cell r="E49">
            <v>0</v>
          </cell>
          <cell r="F49">
            <v>3.5084497934898207E-2</v>
          </cell>
        </row>
        <row r="50">
          <cell r="B50" t="str">
            <v>DHW &lt; 55 outside unbuffer</v>
          </cell>
          <cell r="C50">
            <v>0</v>
          </cell>
          <cell r="D50">
            <v>0</v>
          </cell>
          <cell r="E50">
            <v>0</v>
          </cell>
          <cell r="F50">
            <v>0.19050866802895391</v>
          </cell>
        </row>
        <row r="51">
          <cell r="B51" t="str">
            <v>DHW &gt;55 inside</v>
          </cell>
          <cell r="C51">
            <v>4.0633005829326954E-2</v>
          </cell>
          <cell r="D51">
            <v>5.571349522752414E-2</v>
          </cell>
          <cell r="E51">
            <v>5.571349522752414E-2</v>
          </cell>
          <cell r="F51">
            <v>0</v>
          </cell>
        </row>
        <row r="52">
          <cell r="B52" t="str">
            <v>DHW &gt;55 outside buffer</v>
          </cell>
          <cell r="C52">
            <v>1.9105116539180608E-2</v>
          </cell>
          <cell r="D52">
            <v>0</v>
          </cell>
          <cell r="E52">
            <v>0</v>
          </cell>
          <cell r="F52">
            <v>0</v>
          </cell>
        </row>
        <row r="53">
          <cell r="B53" t="str">
            <v>DHW &gt;55 outside unbuffer</v>
          </cell>
          <cell r="C53">
            <v>7.8395734639023578E-4</v>
          </cell>
          <cell r="D53">
            <v>0</v>
          </cell>
          <cell r="E53">
            <v>0</v>
          </cell>
          <cell r="F53">
            <v>0</v>
          </cell>
        </row>
        <row r="54">
          <cell r="B54" t="str">
            <v>Refrigerator</v>
          </cell>
          <cell r="C54">
            <v>1.2831400506742725</v>
          </cell>
          <cell r="D54">
            <v>1.0236201688615751</v>
          </cell>
          <cell r="E54">
            <v>1.0236201688615751</v>
          </cell>
          <cell r="F54">
            <v>1.1963734390534748</v>
          </cell>
        </row>
        <row r="55">
          <cell r="B55" t="str">
            <v>Freezer</v>
          </cell>
          <cell r="C55">
            <v>0.52766223341265472</v>
          </cell>
          <cell r="D55">
            <v>4.7085148422193572E-2</v>
          </cell>
          <cell r="E55">
            <v>4.7085148422193572E-2</v>
          </cell>
          <cell r="F55">
            <v>0.44147575101117187</v>
          </cell>
        </row>
        <row r="56">
          <cell r="B56" t="str">
            <v>Clothes Washer</v>
          </cell>
          <cell r="C56">
            <v>0.98546930096285335</v>
          </cell>
          <cell r="D56">
            <v>0.46477658924872384</v>
          </cell>
          <cell r="E56">
            <v>0.46477658924872384</v>
          </cell>
          <cell r="F56">
            <v>0.95368270905809616</v>
          </cell>
        </row>
        <row r="57">
          <cell r="B57" t="str">
            <v>Clothes Dryer</v>
          </cell>
          <cell r="C57">
            <v>0.93640551858187504</v>
          </cell>
          <cell r="D57">
            <v>0.46266057162974022</v>
          </cell>
          <cell r="E57">
            <v>0.46266057162974022</v>
          </cell>
          <cell r="F57">
            <v>0.88480083438048951</v>
          </cell>
        </row>
        <row r="58">
          <cell r="B58" t="str">
            <v>Dishwasher</v>
          </cell>
          <cell r="C58">
            <v>0.87764489634961651</v>
          </cell>
          <cell r="D58">
            <v>0.78113749066870952</v>
          </cell>
          <cell r="E58">
            <v>0.78113749066870952</v>
          </cell>
          <cell r="F58">
            <v>0.76196535734220561</v>
          </cell>
        </row>
        <row r="59">
          <cell r="B59" t="str">
            <v>Microwave</v>
          </cell>
          <cell r="C59">
            <v>0.95</v>
          </cell>
          <cell r="D59">
            <v>0.95</v>
          </cell>
          <cell r="E59">
            <v>0.95</v>
          </cell>
          <cell r="F59">
            <v>0.95</v>
          </cell>
        </row>
        <row r="60">
          <cell r="B60" t="str">
            <v>Electric Oven</v>
          </cell>
          <cell r="C60">
            <v>0.86895503473004965</v>
          </cell>
          <cell r="D60">
            <v>0.96585088459989477</v>
          </cell>
          <cell r="E60">
            <v>0.96585088459989477</v>
          </cell>
          <cell r="F60">
            <v>0.89920410170315002</v>
          </cell>
        </row>
        <row r="61">
          <cell r="B61" t="str">
            <v>TV</v>
          </cell>
          <cell r="C61">
            <v>2.2906090340948593</v>
          </cell>
          <cell r="D61">
            <v>1.5145007606068333</v>
          </cell>
          <cell r="E61">
            <v>1.5145007606068333</v>
          </cell>
          <cell r="F61">
            <v>2.0454162110233622</v>
          </cell>
        </row>
        <row r="62">
          <cell r="B62" t="str">
            <v>Set top box</v>
          </cell>
          <cell r="C62">
            <v>1.0654190989347723</v>
          </cell>
          <cell r="D62">
            <v>1.038434724492763</v>
          </cell>
          <cell r="E62">
            <v>1.038434724492763</v>
          </cell>
          <cell r="F62">
            <v>1.3170555258448295</v>
          </cell>
        </row>
        <row r="63">
          <cell r="B63" t="str">
            <v>Computer</v>
          </cell>
          <cell r="C63">
            <v>1.6655502145549572</v>
          </cell>
          <cell r="D63">
            <v>0.71239882016544165</v>
          </cell>
          <cell r="E63">
            <v>0.71239882016544165</v>
          </cell>
          <cell r="F63">
            <v>1.1331497454290105</v>
          </cell>
        </row>
        <row r="64">
          <cell r="B64" t="str">
            <v>Monitor</v>
          </cell>
          <cell r="C64">
            <v>1.0109839382712824</v>
          </cell>
          <cell r="D64">
            <v>0.45062457275939666</v>
          </cell>
          <cell r="E64">
            <v>0.45062457275939666</v>
          </cell>
          <cell r="F64">
            <v>0.72198913200149617</v>
          </cell>
        </row>
        <row r="65">
          <cell r="B65" t="str">
            <v>EISA nx</v>
          </cell>
          <cell r="C65">
            <v>0.73183262488926393</v>
          </cell>
          <cell r="D65">
            <v>0.41826483853544827</v>
          </cell>
          <cell r="E65">
            <v>0.41826483853544827</v>
          </cell>
          <cell r="F65">
            <v>0.81140182193357802</v>
          </cell>
        </row>
        <row r="66">
          <cell r="B66" t="str">
            <v>EISA x</v>
          </cell>
          <cell r="C66">
            <v>0.26816737511073607</v>
          </cell>
          <cell r="D66">
            <v>0.58148897029728519</v>
          </cell>
          <cell r="E66">
            <v>0.58148897029728519</v>
          </cell>
          <cell r="F66">
            <v>0.18859817806642193</v>
          </cell>
        </row>
        <row r="67">
          <cell r="B67" t="str">
            <v>WallSqft</v>
          </cell>
          <cell r="C67">
            <v>1802.7725325176218</v>
          </cell>
          <cell r="D67">
            <v>487</v>
          </cell>
          <cell r="F67">
            <v>1216.4209797598855</v>
          </cell>
        </row>
        <row r="68">
          <cell r="B68" t="str">
            <v>AtticSqft</v>
          </cell>
          <cell r="C68">
            <v>1431.3235818765609</v>
          </cell>
          <cell r="D68">
            <v>407</v>
          </cell>
          <cell r="F68">
            <v>1280</v>
          </cell>
        </row>
        <row r="69">
          <cell r="B69" t="str">
            <v>FloorSqft</v>
          </cell>
          <cell r="C69">
            <v>1431.3235818765609</v>
          </cell>
          <cell r="D69">
            <v>390</v>
          </cell>
          <cell r="F69">
            <v>1280</v>
          </cell>
        </row>
        <row r="70">
          <cell r="B70" t="str">
            <v>WindowSqft</v>
          </cell>
          <cell r="C70">
            <v>178.91544773457011</v>
          </cell>
          <cell r="D70">
            <v>174</v>
          </cell>
          <cell r="F70">
            <v>160</v>
          </cell>
        </row>
        <row r="71">
          <cell r="B71" t="str">
            <v>HomeSqft</v>
          </cell>
          <cell r="C71">
            <v>2006</v>
          </cell>
          <cell r="D71">
            <v>1150</v>
          </cell>
          <cell r="E71">
            <v>1150</v>
          </cell>
          <cell r="F71">
            <v>1280</v>
          </cell>
        </row>
        <row r="72">
          <cell r="B72" t="str">
            <v>Lighting</v>
          </cell>
          <cell r="C72">
            <v>63</v>
          </cell>
          <cell r="D72">
            <v>23</v>
          </cell>
          <cell r="E72">
            <v>23</v>
          </cell>
          <cell r="F72">
            <v>34.5</v>
          </cell>
        </row>
        <row r="86">
          <cell r="B86" t="str">
            <v>FORECAST</v>
          </cell>
          <cell r="C86" t="str">
            <v>BLDGTYPE</v>
          </cell>
        </row>
        <row r="87">
          <cell r="B87" t="str">
            <v>Vars</v>
          </cell>
          <cell r="C87" t="str">
            <v>Single Family</v>
          </cell>
          <cell r="D87" t="str">
            <v>Multifamily - Low Rise</v>
          </cell>
          <cell r="E87" t="str">
            <v>Multifamily - High Rise</v>
          </cell>
          <cell r="F87" t="str">
            <v>Manufactured</v>
          </cell>
        </row>
        <row r="88">
          <cell r="B88" t="str">
            <v>Electric FAF - HZ1CZ1</v>
          </cell>
          <cell r="C88">
            <v>1.8379055706406227E-2</v>
          </cell>
          <cell r="D88">
            <v>2.9671514740017984E-2</v>
          </cell>
          <cell r="E88">
            <v>2.9671514740017984E-2</v>
          </cell>
          <cell r="F88">
            <v>0.68310644913823848</v>
          </cell>
        </row>
        <row r="89">
          <cell r="B89" t="str">
            <v>Electric FAF - HZ1CZ23</v>
          </cell>
          <cell r="C89">
            <v>2.412923495568365E-2</v>
          </cell>
          <cell r="D89">
            <v>0</v>
          </cell>
          <cell r="E89">
            <v>0</v>
          </cell>
          <cell r="F89">
            <v>0.53068387215316171</v>
          </cell>
        </row>
        <row r="90">
          <cell r="B90" t="str">
            <v>Electric FAF - HZ23CZ1</v>
          </cell>
          <cell r="C90">
            <v>1.4117647058823532E-2</v>
          </cell>
          <cell r="D90">
            <v>0</v>
          </cell>
          <cell r="E90">
            <v>0</v>
          </cell>
          <cell r="F90">
            <v>0.29641575914254098</v>
          </cell>
        </row>
        <row r="91">
          <cell r="B91" t="str">
            <v>Electric FAF - HZ23CZ23</v>
          </cell>
          <cell r="C91">
            <v>0.14117647058823535</v>
          </cell>
          <cell r="D91">
            <v>0</v>
          </cell>
          <cell r="E91">
            <v>0</v>
          </cell>
          <cell r="F91">
            <v>0.49242118699820225</v>
          </cell>
        </row>
        <row r="92">
          <cell r="B92" t="str">
            <v>Electric FAF - HZ1</v>
          </cell>
          <cell r="C92">
            <v>2.0048426314096562E-2</v>
          </cell>
          <cell r="D92">
            <v>2.279607208754721E-2</v>
          </cell>
          <cell r="E92">
            <v>2.279607208754721E-2</v>
          </cell>
          <cell r="F92">
            <v>0.6103855317692306</v>
          </cell>
        </row>
        <row r="93">
          <cell r="B93" t="str">
            <v>Electric FAF - HZ23</v>
          </cell>
          <cell r="C93">
            <v>8.8458324594873558E-2</v>
          </cell>
          <cell r="D93">
            <v>0</v>
          </cell>
          <cell r="E93">
            <v>0</v>
          </cell>
          <cell r="F93">
            <v>0.42117367880782697</v>
          </cell>
        </row>
        <row r="94">
          <cell r="B94" t="str">
            <v>Electric FAF - Region</v>
          </cell>
          <cell r="C94">
            <v>2.1766292465668989E-2</v>
          </cell>
          <cell r="D94">
            <v>1.96145349060163E-2</v>
          </cell>
          <cell r="E94">
            <v>1.96145349060163E-2</v>
          </cell>
          <cell r="F94">
            <v>0.54052539788177201</v>
          </cell>
        </row>
        <row r="95">
          <cell r="B95" t="str">
            <v>Electric FAF w/ CAC - HZ1CZ1</v>
          </cell>
          <cell r="C95">
            <v>0.13310430527104683</v>
          </cell>
          <cell r="D95">
            <v>0</v>
          </cell>
          <cell r="E95">
            <v>0</v>
          </cell>
          <cell r="F95">
            <v>0.15868069027846163</v>
          </cell>
        </row>
        <row r="96">
          <cell r="B96" t="str">
            <v>Electric FAF w/ CAC - HZ1CZ23</v>
          </cell>
          <cell r="C96">
            <v>0.12117534162825606</v>
          </cell>
          <cell r="D96">
            <v>0</v>
          </cell>
          <cell r="E96">
            <v>0</v>
          </cell>
          <cell r="F96">
            <v>4.8523578535561704E-2</v>
          </cell>
        </row>
        <row r="97">
          <cell r="B97" t="str">
            <v>Electric FAF w/ CAC - HZ23CZ1</v>
          </cell>
          <cell r="C97">
            <v>1.9503476240466618E-2</v>
          </cell>
          <cell r="D97">
            <v>0</v>
          </cell>
          <cell r="E97">
            <v>0</v>
          </cell>
          <cell r="F97">
            <v>8.6847892074621388E-2</v>
          </cell>
        </row>
        <row r="98">
          <cell r="B98" t="str">
            <v>Electric FAF w/ CAC - HZ23CZ23</v>
          </cell>
          <cell r="C98">
            <v>3.0407952417464763E-2</v>
          </cell>
          <cell r="D98">
            <v>0</v>
          </cell>
          <cell r="E98">
            <v>0</v>
          </cell>
          <cell r="F98">
            <v>6.4577174474630405E-2</v>
          </cell>
        </row>
        <row r="99">
          <cell r="B99" t="str">
            <v>Heat Pump - HZ1CZ1</v>
          </cell>
          <cell r="C99">
            <v>7.4095770994953139E-2</v>
          </cell>
          <cell r="D99">
            <v>1.0945836048995988E-3</v>
          </cell>
          <cell r="E99">
            <v>1.0945836048995988E-3</v>
          </cell>
          <cell r="F99">
            <v>0.11042200533666623</v>
          </cell>
        </row>
        <row r="100">
          <cell r="B100" t="str">
            <v>Heat Pump - HZ1CZ23</v>
          </cell>
          <cell r="C100">
            <v>0.1235678638282882</v>
          </cell>
          <cell r="D100">
            <v>4.9999998343195358E-2</v>
          </cell>
          <cell r="E100">
            <v>4.9999998343195358E-2</v>
          </cell>
          <cell r="F100">
            <v>0.3014354043468136</v>
          </cell>
        </row>
        <row r="101">
          <cell r="B101" t="str">
            <v>Heat Pump - HZ23CZ1</v>
          </cell>
          <cell r="C101">
            <v>0.11294117647058827</v>
          </cell>
          <cell r="D101">
            <v>0</v>
          </cell>
          <cell r="E101">
            <v>0</v>
          </cell>
          <cell r="F101">
            <v>1.6598912836278519E-2</v>
          </cell>
        </row>
        <row r="102">
          <cell r="B102" t="str">
            <v>Heat Pump - HZ23CZ23</v>
          </cell>
          <cell r="C102">
            <v>0</v>
          </cell>
          <cell r="D102">
            <v>0</v>
          </cell>
          <cell r="E102">
            <v>0</v>
          </cell>
          <cell r="F102">
            <v>7.8940309013942875E-2</v>
          </cell>
        </row>
        <row r="103">
          <cell r="B103" t="str">
            <v>Heat Pump - HZ1</v>
          </cell>
          <cell r="C103">
            <v>8.8458324594873558E-2</v>
          </cell>
          <cell r="D103">
            <v>1.2426879154171162E-2</v>
          </cell>
          <cell r="E103">
            <v>1.2426879154171162E-2</v>
          </cell>
          <cell r="F103">
            <v>0.20155463070325005</v>
          </cell>
        </row>
        <row r="104">
          <cell r="B104" t="str">
            <v>Heat Pump - HZ23</v>
          </cell>
          <cell r="C104">
            <v>9.6333066453162572E-2</v>
          </cell>
          <cell r="D104">
            <v>0</v>
          </cell>
          <cell r="E104">
            <v>0</v>
          </cell>
          <cell r="F104">
            <v>5.6279359348618191E-2</v>
          </cell>
        </row>
        <row r="105">
          <cell r="B105" t="str">
            <v>Heat Pump - Region</v>
          </cell>
          <cell r="C105">
            <v>8.9373362312324317E-2</v>
          </cell>
          <cell r="D105">
            <v>1.0692519922126772E-2</v>
          </cell>
          <cell r="E105">
            <v>1.0692519922126772E-2</v>
          </cell>
          <cell r="F105">
            <v>0.14791660671834839</v>
          </cell>
        </row>
        <row r="106">
          <cell r="B106" t="str">
            <v>Electric Zonal - HZ1CZ1</v>
          </cell>
          <cell r="C106">
            <v>6.1965327738795109E-2</v>
          </cell>
          <cell r="D106">
            <v>0.85383980263040493</v>
          </cell>
          <cell r="E106">
            <v>0.85383980263040493</v>
          </cell>
          <cell r="F106">
            <v>3.0024948086295324E-2</v>
          </cell>
        </row>
        <row r="107">
          <cell r="B107" t="str">
            <v>Electric Zonal - HZ1CZ23</v>
          </cell>
          <cell r="C107">
            <v>6.7430556561826104E-3</v>
          </cell>
          <cell r="D107">
            <v>0.73333333554240632</v>
          </cell>
          <cell r="E107">
            <v>0.73333333554240632</v>
          </cell>
          <cell r="F107">
            <v>2.9788775817665265E-2</v>
          </cell>
        </row>
        <row r="108">
          <cell r="B108" t="str">
            <v>Electric Zonal - HZ23CZ1</v>
          </cell>
          <cell r="C108">
            <v>1.4117647058823532E-2</v>
          </cell>
          <cell r="D108">
            <v>0.59999998409467525</v>
          </cell>
          <cell r="E108">
            <v>0.59999998409467525</v>
          </cell>
          <cell r="F108">
            <v>3.3197825672557038E-2</v>
          </cell>
        </row>
        <row r="109">
          <cell r="B109" t="str">
            <v>Electric Zonal - HZ23CZ23</v>
          </cell>
          <cell r="C109">
            <v>0</v>
          </cell>
          <cell r="D109">
            <v>0.77777778759587934</v>
          </cell>
          <cell r="E109">
            <v>0.77777778759587934</v>
          </cell>
          <cell r="F109">
            <v>3.9084849826646118E-2</v>
          </cell>
        </row>
        <row r="110">
          <cell r="B110" t="str">
            <v>Electric Zonal - HZ1</v>
          </cell>
          <cell r="C110">
            <v>2.0048426314096562E-2</v>
          </cell>
          <cell r="D110">
            <v>0.82591620954879041</v>
          </cell>
          <cell r="E110">
            <v>0.82591620954879041</v>
          </cell>
          <cell r="F110">
            <v>2.9912270132860779E-2</v>
          </cell>
        </row>
        <row r="111">
          <cell r="B111" t="str">
            <v>Electric Zonal - HZ23</v>
          </cell>
          <cell r="C111">
            <v>1.204163330664532E-2</v>
          </cell>
          <cell r="D111">
            <v>0.71428571563820797</v>
          </cell>
          <cell r="E111">
            <v>0.71428571563820797</v>
          </cell>
          <cell r="F111">
            <v>3.6944930507961368E-2</v>
          </cell>
        </row>
        <row r="112">
          <cell r="B112" t="str">
            <v>Electric Zonal - Region</v>
          </cell>
          <cell r="C112">
            <v>4.1178226016708668E-2</v>
          </cell>
          <cell r="D112">
            <v>0.81033648311148054</v>
          </cell>
          <cell r="E112">
            <v>0.81033648311148054</v>
          </cell>
          <cell r="F112">
            <v>3.2508844225339915E-2</v>
          </cell>
        </row>
        <row r="113">
          <cell r="B113" t="str">
            <v>DHP - HZ1CZ1</v>
          </cell>
          <cell r="C113">
            <v>0</v>
          </cell>
          <cell r="D113">
            <v>2.3692380398754449E-2</v>
          </cell>
          <cell r="E113">
            <v>2.3692380398754449E-2</v>
          </cell>
          <cell r="F113">
            <v>1.2931050080460879E-2</v>
          </cell>
        </row>
        <row r="114">
          <cell r="B114" t="str">
            <v>DHP - HZ1CZ23</v>
          </cell>
          <cell r="C114">
            <v>0</v>
          </cell>
          <cell r="D114">
            <v>0</v>
          </cell>
          <cell r="E114">
            <v>0</v>
          </cell>
          <cell r="F114">
            <v>0</v>
          </cell>
        </row>
        <row r="115">
          <cell r="B115" t="str">
            <v>DHP - HZ23CZ1</v>
          </cell>
          <cell r="C115">
            <v>0</v>
          </cell>
          <cell r="D115">
            <v>0</v>
          </cell>
          <cell r="E115">
            <v>0</v>
          </cell>
          <cell r="F115">
            <v>2.3801185576297144E-2</v>
          </cell>
        </row>
        <row r="116">
          <cell r="B116" t="str">
            <v>DHP - HZ23CZ23</v>
          </cell>
          <cell r="C116">
            <v>0</v>
          </cell>
          <cell r="D116">
            <v>0</v>
          </cell>
          <cell r="E116">
            <v>0</v>
          </cell>
          <cell r="F116">
            <v>9.4794076514498494E-3</v>
          </cell>
        </row>
        <row r="117">
          <cell r="B117" t="str">
            <v>DHP - HZ1</v>
          </cell>
          <cell r="C117">
            <v>0</v>
          </cell>
          <cell r="D117">
            <v>1.8202414545664333E-2</v>
          </cell>
          <cell r="E117">
            <v>1.8202414545664333E-2</v>
          </cell>
          <cell r="F117">
            <v>6.761637103748332E-3</v>
          </cell>
        </row>
        <row r="118">
          <cell r="B118" t="str">
            <v>DHP - HZ23</v>
          </cell>
          <cell r="C118">
            <v>0</v>
          </cell>
          <cell r="D118">
            <v>0</v>
          </cell>
          <cell r="E118">
            <v>0</v>
          </cell>
          <cell r="F118">
            <v>1.4685339962430082E-2</v>
          </cell>
        </row>
        <row r="119">
          <cell r="B119" t="str">
            <v>DHP - Region</v>
          </cell>
          <cell r="C119">
            <v>0</v>
          </cell>
          <cell r="D119">
            <v>1.5661991860200661E-2</v>
          </cell>
          <cell r="E119">
            <v>1.5661991860200661E-2</v>
          </cell>
          <cell r="F119">
            <v>9.6871987634867523E-3</v>
          </cell>
        </row>
      </sheetData>
      <sheetData sheetId="12">
        <row r="8">
          <cell r="B8" t="str">
            <v>Multifamily - Low Rise</v>
          </cell>
        </row>
        <row r="9">
          <cell r="B9" t="str">
            <v>Multifamily - High Rise</v>
          </cell>
        </row>
        <row r="10">
          <cell r="B10" t="str">
            <v>Manufactured</v>
          </cell>
        </row>
        <row r="12">
          <cell r="C12">
            <v>0</v>
          </cell>
          <cell r="D12">
            <v>0</v>
          </cell>
          <cell r="E12">
            <v>0</v>
          </cell>
          <cell r="F12">
            <v>0</v>
          </cell>
        </row>
      </sheetData>
      <sheetData sheetId="13">
        <row r="8">
          <cell r="B8" t="str">
            <v>forced air furnace saturation in heating zone 2&amp;3 cooling zone 1</v>
          </cell>
          <cell r="C8">
            <v>3</v>
          </cell>
        </row>
        <row r="9">
          <cell r="B9" t="str">
            <v>forced air furnace saturation in heating zone 2&amp;3 cooling zone 2&amp;3</v>
          </cell>
          <cell r="C9">
            <v>4</v>
          </cell>
        </row>
        <row r="10">
          <cell r="B10" t="str">
            <v>forced air furnace saturation in heating zone 1</v>
          </cell>
          <cell r="C10">
            <v>5</v>
          </cell>
        </row>
        <row r="11">
          <cell r="B11" t="str">
            <v>forced air furnace saturation in heating zone 2&amp;3</v>
          </cell>
          <cell r="C11">
            <v>6</v>
          </cell>
        </row>
        <row r="12">
          <cell r="B12" t="str">
            <v>forced air furnace saturation across region</v>
          </cell>
        </row>
        <row r="13">
          <cell r="B13" t="str">
            <v>forced air furnace saturation w/CAC in heating zone 1 cooling zone 1</v>
          </cell>
          <cell r="C13">
            <v>8</v>
          </cell>
        </row>
        <row r="14">
          <cell r="B14" t="str">
            <v>forced air furnace saturation w/CAC in heating zone 1 cooling zone 2&amp;3</v>
          </cell>
          <cell r="C14">
            <v>9</v>
          </cell>
        </row>
        <row r="15">
          <cell r="B15" t="str">
            <v>forced air furnace saturation w/CAC in heating zone 2&amp;3 cooling zone 1</v>
          </cell>
          <cell r="C15">
            <v>10</v>
          </cell>
        </row>
        <row r="16">
          <cell r="B16" t="str">
            <v>forced air furnace saturation w/CAC in heating zone 2&amp;3 cooling zone 2&amp;3</v>
          </cell>
          <cell r="C16">
            <v>11</v>
          </cell>
        </row>
        <row r="17">
          <cell r="B17" t="str">
            <v>air source heat pump saturation in heating zone 1 cooling zone 1</v>
          </cell>
          <cell r="C17">
            <v>12</v>
          </cell>
        </row>
        <row r="18">
          <cell r="B18" t="str">
            <v>air source heat pump saturation in heating zone 1 cooling zone 2&amp;3</v>
          </cell>
          <cell r="C18">
            <v>13</v>
          </cell>
        </row>
        <row r="19">
          <cell r="B19" t="str">
            <v>air source heat pump saturation in heating zone 2&amp;3 cooling zone 1</v>
          </cell>
          <cell r="C19">
            <v>14</v>
          </cell>
        </row>
        <row r="20">
          <cell r="B20" t="str">
            <v>air source heat pump saturation in heating zone 2&amp;3 cooling zone 2&amp;3</v>
          </cell>
          <cell r="C20">
            <v>15</v>
          </cell>
        </row>
        <row r="21">
          <cell r="B21" t="str">
            <v>air source heat pump saturation in heating zone 1</v>
          </cell>
        </row>
        <row r="22">
          <cell r="B22" t="str">
            <v>air source heat pump saturation in heating zone 2&amp;3</v>
          </cell>
        </row>
        <row r="23">
          <cell r="B23" t="str">
            <v>air source heat pump saturation across region</v>
          </cell>
        </row>
        <row r="24">
          <cell r="B24" t="str">
            <v>forced air furnace saturation in heating zone 1 cooling zone 1</v>
          </cell>
          <cell r="C24">
            <v>19</v>
          </cell>
        </row>
        <row r="25">
          <cell r="B25" t="str">
            <v>forced air furnace saturation in heating zone 1 cooling zone 2&amp;3</v>
          </cell>
          <cell r="C25">
            <v>20</v>
          </cell>
        </row>
        <row r="26">
          <cell r="B26" t="str">
            <v>forced air furnace saturation in heating zone 2&amp;3 cooling zone 1</v>
          </cell>
          <cell r="C26">
            <v>21</v>
          </cell>
        </row>
        <row r="27">
          <cell r="B27" t="str">
            <v>forced air furnace saturation in heating zone 2&amp;3 cooling zone 2&amp;3</v>
          </cell>
          <cell r="C27">
            <v>22</v>
          </cell>
        </row>
        <row r="28">
          <cell r="B28" t="str">
            <v>forced air furnace saturation in heating zone 1</v>
          </cell>
          <cell r="C28">
            <v>23</v>
          </cell>
        </row>
        <row r="29">
          <cell r="B29" t="str">
            <v>forced air furnace saturation in heating zone 2&amp;3</v>
          </cell>
          <cell r="C29">
            <v>24</v>
          </cell>
        </row>
        <row r="30">
          <cell r="B30" t="str">
            <v>forced air furnace saturation across region</v>
          </cell>
        </row>
        <row r="31">
          <cell r="B31" t="str">
            <v>ductless heat pump saturation in heating zone 1 cooling zone 1</v>
          </cell>
          <cell r="C31">
            <v>26</v>
          </cell>
        </row>
        <row r="32">
          <cell r="B32" t="str">
            <v>ductless heat pump saturation in heating zone 1 cooling zone 2&amp;3</v>
          </cell>
          <cell r="C32">
            <v>27</v>
          </cell>
        </row>
        <row r="33">
          <cell r="B33" t="str">
            <v>ductless heat pump saturation in heating zone 2&amp;3 cooling zone 1</v>
          </cell>
          <cell r="C33">
            <v>28</v>
          </cell>
        </row>
        <row r="34">
          <cell r="B34" t="str">
            <v>ductless heat pump saturation in heating zone 2&amp;3 cooling zone 2&amp;3</v>
          </cell>
          <cell r="C34">
            <v>29</v>
          </cell>
        </row>
        <row r="35">
          <cell r="B35" t="str">
            <v>ductless heat pump saturation in heating zone 1</v>
          </cell>
          <cell r="C35">
            <v>30</v>
          </cell>
        </row>
        <row r="36">
          <cell r="B36" t="str">
            <v>ductless heat pump saturation in heating zone 2&amp;3</v>
          </cell>
          <cell r="C36">
            <v>31</v>
          </cell>
        </row>
        <row r="37">
          <cell r="B37" t="str">
            <v>ductless heat pump saturation across region</v>
          </cell>
        </row>
        <row r="38">
          <cell r="B38" t="str">
            <v>central air conditioner saturation in cooling zone 1</v>
          </cell>
          <cell r="C38">
            <v>33</v>
          </cell>
        </row>
        <row r="39">
          <cell r="B39" t="str">
            <v>central air conditioner saturation in cooling zone 2&amp;3</v>
          </cell>
          <cell r="C39">
            <v>34</v>
          </cell>
        </row>
        <row r="40">
          <cell r="B40" t="str">
            <v>room air conditioner saturation in cooling zone 1</v>
          </cell>
          <cell r="C40">
            <v>35</v>
          </cell>
        </row>
        <row r="41">
          <cell r="B41" t="str">
            <v>room air conditioner saturation in cooling zone 2&amp;3</v>
          </cell>
          <cell r="C41">
            <v>36</v>
          </cell>
        </row>
        <row r="42">
          <cell r="B42" t="str">
            <v>Electric water heater saturation in region</v>
          </cell>
        </row>
        <row r="43">
          <cell r="B43" t="str">
            <v>Electric water heater &lt; 55 gal inside conditioned space</v>
          </cell>
          <cell r="C43">
            <v>38</v>
          </cell>
        </row>
        <row r="44">
          <cell r="B44" t="str">
            <v>Electric water heater &lt; 55 gal in buffered space</v>
          </cell>
          <cell r="C44">
            <v>39</v>
          </cell>
        </row>
        <row r="45">
          <cell r="B45" t="str">
            <v>Electric water heater &lt; 55 gal in unbuffered space</v>
          </cell>
        </row>
        <row r="46">
          <cell r="B46" t="str">
            <v>Electric water heater &gt;= 55 gal inside conditioned space</v>
          </cell>
          <cell r="C46">
            <v>41</v>
          </cell>
        </row>
        <row r="47">
          <cell r="B47" t="str">
            <v>Electric water heater &gt;= 55 gal in buffered space</v>
          </cell>
          <cell r="C47">
            <v>42</v>
          </cell>
        </row>
        <row r="48">
          <cell r="B48" t="str">
            <v>Electric water heater &gt;= 55 gal in unbuffered space</v>
          </cell>
        </row>
        <row r="49">
          <cell r="B49" t="str">
            <v>Saturation of Refrigerator in homes</v>
          </cell>
          <cell r="C49">
            <v>44</v>
          </cell>
        </row>
        <row r="50">
          <cell r="B50" t="str">
            <v>Saturation of Freezer in homes</v>
          </cell>
          <cell r="C50">
            <v>45</v>
          </cell>
        </row>
        <row r="51">
          <cell r="B51" t="str">
            <v>Saturation of Clothes Washer in homes</v>
          </cell>
          <cell r="C51">
            <v>46</v>
          </cell>
        </row>
        <row r="52">
          <cell r="B52" t="str">
            <v>Saturation of Clothes Dryer in homes</v>
          </cell>
          <cell r="C52">
            <v>47</v>
          </cell>
        </row>
        <row r="53">
          <cell r="B53" t="str">
            <v>Saturation of Dishwasher in homes</v>
          </cell>
          <cell r="C53">
            <v>48</v>
          </cell>
        </row>
        <row r="54">
          <cell r="B54" t="str">
            <v>Saturation of Microwave in homes</v>
          </cell>
          <cell r="C54">
            <v>49</v>
          </cell>
        </row>
        <row r="55">
          <cell r="B55" t="str">
            <v>Saturation of Electric Oven in homes</v>
          </cell>
          <cell r="C55">
            <v>50</v>
          </cell>
        </row>
        <row r="56">
          <cell r="B56" t="str">
            <v>Saturation of TV in homes</v>
          </cell>
          <cell r="C56">
            <v>51</v>
          </cell>
        </row>
        <row r="57">
          <cell r="B57" t="str">
            <v>Saturation of Set top box in homes</v>
          </cell>
          <cell r="C57">
            <v>52</v>
          </cell>
        </row>
        <row r="58">
          <cell r="B58" t="str">
            <v>Saturation of Computer in homes</v>
          </cell>
          <cell r="C58">
            <v>53</v>
          </cell>
        </row>
        <row r="59">
          <cell r="B59" t="str">
            <v>Saturation of Monitor in homes</v>
          </cell>
          <cell r="C59">
            <v>54</v>
          </cell>
        </row>
        <row r="60">
          <cell r="B60" t="str">
            <v>Saturation of EISA-nonexempt bulbs in homes</v>
          </cell>
          <cell r="C60">
            <v>55</v>
          </cell>
        </row>
        <row r="61">
          <cell r="B61" t="str">
            <v>Saturation of EISA-exempt bulbs in homes</v>
          </cell>
          <cell r="C61">
            <v>56</v>
          </cell>
        </row>
        <row r="62">
          <cell r="B62" t="str">
            <v>Average square feet of walls</v>
          </cell>
        </row>
        <row r="63">
          <cell r="B63" t="str">
            <v>Average square feet of attic</v>
          </cell>
        </row>
        <row r="64">
          <cell r="B64" t="str">
            <v>Average square feet of floors</v>
          </cell>
        </row>
        <row r="65">
          <cell r="B65" t="str">
            <v>Average square feet of windows</v>
          </cell>
        </row>
        <row r="66">
          <cell r="B66" t="str">
            <v>Averagetotal square feet of homes</v>
          </cell>
        </row>
        <row r="67">
          <cell r="B67" t="str">
            <v>Number of bulbs per house</v>
          </cell>
        </row>
      </sheetData>
      <sheetData sheetId="14">
        <row r="8">
          <cell r="B8" t="str">
            <v>Workshop</v>
          </cell>
          <cell r="C8" t="str">
            <v>Other</v>
          </cell>
          <cell r="D8" t="str">
            <v>Other</v>
          </cell>
          <cell r="E8" t="str">
            <v>Other</v>
          </cell>
        </row>
        <row r="9">
          <cell r="B9" t="str">
            <v>Skilled Nursing</v>
          </cell>
        </row>
        <row r="10">
          <cell r="B10" t="str">
            <v>Warehouse</v>
          </cell>
        </row>
        <row r="11">
          <cell r="B11" t="str">
            <v>Other</v>
          </cell>
        </row>
        <row r="13">
          <cell r="D13" t="str">
            <v>Characteristics</v>
          </cell>
        </row>
        <row r="14">
          <cell r="C14" t="str">
            <v>NPPC BUILDTYPE</v>
          </cell>
          <cell r="D14" t="str">
            <v>Primary Activity</v>
          </cell>
          <cell r="E14" t="str">
            <v>Gross Floor Area</v>
          </cell>
          <cell r="F14" t="str">
            <v>Number of Stories</v>
          </cell>
        </row>
        <row r="15">
          <cell r="C15" t="str">
            <v>Large Off</v>
          </cell>
          <cell r="D15" t="str">
            <v>Office</v>
          </cell>
          <cell r="E15" t="str">
            <v>&gt; 100,000</v>
          </cell>
          <cell r="F15" t="str">
            <v>Any</v>
          </cell>
        </row>
        <row r="16">
          <cell r="C16" t="str">
            <v>Medium Off</v>
          </cell>
          <cell r="D16" t="str">
            <v>Office</v>
          </cell>
          <cell r="E16" t="str">
            <v>20,000 to 100,000</v>
          </cell>
          <cell r="F16" t="str">
            <v>Any</v>
          </cell>
        </row>
        <row r="17">
          <cell r="C17" t="str">
            <v>Small Off</v>
          </cell>
          <cell r="D17" t="str">
            <v>Office</v>
          </cell>
          <cell r="E17" t="str">
            <v>&lt; 20,000</v>
          </cell>
          <cell r="F17" t="str">
            <v>Any</v>
          </cell>
        </row>
        <row r="18">
          <cell r="C18" t="str">
            <v>Big Box</v>
          </cell>
          <cell r="D18" t="str">
            <v>Retail</v>
          </cell>
          <cell r="E18" t="str">
            <v>&gt; 50,000</v>
          </cell>
          <cell r="F18">
            <v>1</v>
          </cell>
        </row>
        <row r="19">
          <cell r="C19" t="str">
            <v>Small Box</v>
          </cell>
          <cell r="D19" t="str">
            <v>Retail</v>
          </cell>
          <cell r="E19" t="str">
            <v>&lt;50,000</v>
          </cell>
          <cell r="F19">
            <v>1</v>
          </cell>
        </row>
        <row r="20">
          <cell r="C20" t="str">
            <v>High End</v>
          </cell>
          <cell r="D20" t="str">
            <v>Retail</v>
          </cell>
          <cell r="E20" t="str">
            <v>&lt; 20,000</v>
          </cell>
          <cell r="F20">
            <v>1</v>
          </cell>
        </row>
        <row r="21">
          <cell r="C21" t="str">
            <v>Anchor</v>
          </cell>
          <cell r="D21" t="str">
            <v>Retail</v>
          </cell>
          <cell r="E21" t="str">
            <v>&gt; 50,000</v>
          </cell>
          <cell r="F21" t="str">
            <v>&gt;1</v>
          </cell>
        </row>
        <row r="22">
          <cell r="C22" t="str">
            <v>K-12</v>
          </cell>
          <cell r="D22" t="str">
            <v>School</v>
          </cell>
          <cell r="E22" t="str">
            <v>Any</v>
          </cell>
          <cell r="F22" t="str">
            <v>Any</v>
          </cell>
        </row>
        <row r="23">
          <cell r="C23" t="str">
            <v>University</v>
          </cell>
          <cell r="D23" t="str">
            <v>School</v>
          </cell>
          <cell r="E23" t="str">
            <v>Any</v>
          </cell>
          <cell r="F23" t="str">
            <v>Any</v>
          </cell>
        </row>
        <row r="24">
          <cell r="C24" t="str">
            <v>Warehouse</v>
          </cell>
          <cell r="D24" t="str">
            <v>Warehouse</v>
          </cell>
          <cell r="E24" t="str">
            <v>Any</v>
          </cell>
          <cell r="F24" t="str">
            <v>Any</v>
          </cell>
        </row>
        <row r="25">
          <cell r="C25" t="str">
            <v>Supermarket</v>
          </cell>
          <cell r="D25" t="str">
            <v>Retail Food</v>
          </cell>
          <cell r="E25" t="str">
            <v>&gt; 5000</v>
          </cell>
          <cell r="F25" t="str">
            <v>Any</v>
          </cell>
        </row>
        <row r="26">
          <cell r="C26" t="str">
            <v>MIniMart</v>
          </cell>
          <cell r="D26" t="str">
            <v>Retail Food</v>
          </cell>
          <cell r="E26" t="str">
            <v>&lt;= 5000</v>
          </cell>
          <cell r="F26" t="str">
            <v>Any</v>
          </cell>
        </row>
        <row r="27">
          <cell r="C27" t="str">
            <v>Restaurant</v>
          </cell>
          <cell r="D27" t="str">
            <v>Retail Food</v>
          </cell>
          <cell r="E27" t="str">
            <v>Any</v>
          </cell>
          <cell r="F27" t="str">
            <v>Any</v>
          </cell>
        </row>
        <row r="28">
          <cell r="C28" t="str">
            <v>Lodging</v>
          </cell>
          <cell r="D28" t="str">
            <v>Lodging</v>
          </cell>
          <cell r="E28" t="str">
            <v>Any</v>
          </cell>
          <cell r="F28" t="str">
            <v>Any</v>
          </cell>
        </row>
        <row r="29">
          <cell r="C29" t="str">
            <v>Hospital</v>
          </cell>
          <cell r="D29" t="str">
            <v>Health Care</v>
          </cell>
          <cell r="E29" t="str">
            <v>Any</v>
          </cell>
          <cell r="F29" t="str">
            <v>Any</v>
          </cell>
        </row>
        <row r="30">
          <cell r="C30" t="str">
            <v>OtherHealth</v>
          </cell>
          <cell r="D30" t="str">
            <v>Health Care</v>
          </cell>
          <cell r="E30" t="str">
            <v>Any</v>
          </cell>
          <cell r="F30" t="str">
            <v>Any</v>
          </cell>
        </row>
        <row r="31">
          <cell r="C31" t="str">
            <v>Other</v>
          </cell>
          <cell r="D31" t="str">
            <v>Other</v>
          </cell>
          <cell r="E31" t="str">
            <v>Any</v>
          </cell>
          <cell r="F31" t="str">
            <v>Any</v>
          </cell>
        </row>
      </sheetData>
      <sheetData sheetId="15">
        <row r="8">
          <cell r="C8" t="str">
            <v>OR new homes</v>
          </cell>
        </row>
        <row r="9">
          <cell r="C9" t="str">
            <v>OR existing homes</v>
          </cell>
        </row>
        <row r="10">
          <cell r="C10" t="str">
            <v>WA new homes</v>
          </cell>
        </row>
        <row r="11">
          <cell r="C11" t="str">
            <v>WA existing homes</v>
          </cell>
        </row>
        <row r="12">
          <cell r="C12" t="str">
            <v>Region new homes</v>
          </cell>
        </row>
        <row r="13">
          <cell r="C13" t="str">
            <v>Region existing homes</v>
          </cell>
        </row>
      </sheetData>
      <sheetData sheetId="16">
        <row r="8">
          <cell r="B8" t="str">
            <v>Electric FAF - HZ1</v>
          </cell>
        </row>
        <row r="9">
          <cell r="B9" t="str">
            <v>Electric FAF - HZ23</v>
          </cell>
        </row>
        <row r="10">
          <cell r="B10" t="str">
            <v>Electric FAF - Region</v>
          </cell>
        </row>
        <row r="11">
          <cell r="B11" t="str">
            <v>Electric FAF w/ CAC - HZ1CZ1</v>
          </cell>
        </row>
        <row r="12">
          <cell r="B12" t="str">
            <v>Electric FAF w/ CAC - HZ1CZ23</v>
          </cell>
        </row>
        <row r="13">
          <cell r="B13" t="str">
            <v>Electric FAF w/ CAC - HZ23CZ1</v>
          </cell>
        </row>
        <row r="14">
          <cell r="B14" t="str">
            <v>Electric FAF w/ CAC - HZ23CZ23</v>
          </cell>
        </row>
        <row r="15">
          <cell r="B15" t="str">
            <v>Heat Pump - HZ1CZ1</v>
          </cell>
        </row>
        <row r="16">
          <cell r="B16" t="str">
            <v>Heat Pump - HZ1CZ23</v>
          </cell>
        </row>
        <row r="17">
          <cell r="B17" t="str">
            <v>Heat Pump - HZ23CZ1</v>
          </cell>
        </row>
        <row r="18">
          <cell r="B18" t="str">
            <v>Heat Pump - HZ23CZ23</v>
          </cell>
        </row>
        <row r="19">
          <cell r="B19" t="str">
            <v>Heat Pump - HZ1</v>
          </cell>
        </row>
        <row r="20">
          <cell r="B20" t="str">
            <v>Heat Pump - HZ23</v>
          </cell>
        </row>
        <row r="21">
          <cell r="B21" t="str">
            <v>Heat Pump - Region</v>
          </cell>
        </row>
        <row r="22">
          <cell r="B22" t="str">
            <v>Electric Zonal - HZ1CZ1</v>
          </cell>
        </row>
        <row r="23">
          <cell r="B23" t="str">
            <v>Electric Zonal - HZ1CZ23</v>
          </cell>
        </row>
        <row r="24">
          <cell r="B24" t="str">
            <v>Electric Zonal - HZ23CZ1</v>
          </cell>
        </row>
        <row r="25">
          <cell r="B25" t="str">
            <v>Electric Zonal - HZ23CZ23</v>
          </cell>
        </row>
        <row r="26">
          <cell r="B26" t="str">
            <v>Electric Zonal - HZ1</v>
          </cell>
        </row>
        <row r="27">
          <cell r="B27" t="str">
            <v>Electric Zonal - HZ23</v>
          </cell>
        </row>
        <row r="28">
          <cell r="B28" t="str">
            <v>Electric Zonal - Region</v>
          </cell>
        </row>
        <row r="29">
          <cell r="B29" t="str">
            <v>DHP - HZ1CZ1</v>
          </cell>
        </row>
        <row r="30">
          <cell r="B30" t="str">
            <v>DHP - HZ1CZ23</v>
          </cell>
        </row>
        <row r="31">
          <cell r="B31" t="str">
            <v>DHP - HZ23CZ1</v>
          </cell>
        </row>
        <row r="32">
          <cell r="B32" t="str">
            <v>DHP - HZ23CZ23</v>
          </cell>
        </row>
        <row r="33">
          <cell r="B33" t="str">
            <v>DHP - HZ1</v>
          </cell>
        </row>
        <row r="34">
          <cell r="B34" t="str">
            <v>DHP - HZ23</v>
          </cell>
        </row>
        <row r="35">
          <cell r="B35" t="str">
            <v>DHP - Region</v>
          </cell>
        </row>
        <row r="36">
          <cell r="B36" t="str">
            <v>Central AC - CZ1</v>
          </cell>
        </row>
        <row r="37">
          <cell r="B37" t="str">
            <v>Central AC - CZ23</v>
          </cell>
        </row>
        <row r="38">
          <cell r="B38" t="str">
            <v>Room A/C - CZ1</v>
          </cell>
        </row>
        <row r="39">
          <cell r="B39" t="str">
            <v>Room A/C - CZ23</v>
          </cell>
        </row>
        <row r="40">
          <cell r="B40" t="str">
            <v>DWH &lt;55 inside</v>
          </cell>
        </row>
        <row r="41">
          <cell r="B41" t="str">
            <v>DHW &lt;55 outside buffer</v>
          </cell>
        </row>
        <row r="42">
          <cell r="B42" t="str">
            <v>DHW &lt; 55 outside unbuffer</v>
          </cell>
        </row>
        <row r="43">
          <cell r="B43" t="str">
            <v>DHW &gt;55 inside</v>
          </cell>
        </row>
        <row r="44">
          <cell r="B44" t="str">
            <v>DHW &gt;55 outside buffer</v>
          </cell>
        </row>
        <row r="45">
          <cell r="B45" t="str">
            <v>DHW &gt;55 outside unbuffer</v>
          </cell>
        </row>
        <row r="46">
          <cell r="B46" t="str">
            <v>Refrigerator</v>
          </cell>
        </row>
        <row r="47">
          <cell r="B47" t="str">
            <v>Freezer</v>
          </cell>
        </row>
        <row r="48">
          <cell r="B48" t="str">
            <v>Clothes Washer</v>
          </cell>
        </row>
        <row r="49">
          <cell r="B49" t="str">
            <v>Clothes Dryer</v>
          </cell>
        </row>
        <row r="50">
          <cell r="B50" t="str">
            <v>Dishwasher</v>
          </cell>
        </row>
        <row r="51">
          <cell r="B51" t="str">
            <v>Microwave</v>
          </cell>
        </row>
        <row r="52">
          <cell r="B52" t="str">
            <v>Electric Oven</v>
          </cell>
        </row>
        <row r="53">
          <cell r="B53" t="str">
            <v>Computer</v>
          </cell>
        </row>
        <row r="54">
          <cell r="B54" t="str">
            <v>Monitor</v>
          </cell>
        </row>
        <row r="55">
          <cell r="B55" t="str">
            <v>EISA nx</v>
          </cell>
        </row>
        <row r="56">
          <cell r="B56" t="str">
            <v>EISA x</v>
          </cell>
        </row>
        <row r="57">
          <cell r="B57" t="str">
            <v>WallSqft</v>
          </cell>
        </row>
        <row r="58">
          <cell r="B58" t="str">
            <v>AtticSqft</v>
          </cell>
        </row>
        <row r="59">
          <cell r="B59" t="str">
            <v>FloorSqft</v>
          </cell>
        </row>
        <row r="60">
          <cell r="B60" t="str">
            <v>WindowSqft</v>
          </cell>
        </row>
        <row r="61">
          <cell r="B61" t="str">
            <v>HomeSqft</v>
          </cell>
        </row>
        <row r="62">
          <cell r="B62" t="str">
            <v>Lighting</v>
          </cell>
        </row>
        <row r="63">
          <cell r="B63">
            <v>0</v>
          </cell>
        </row>
        <row r="64">
          <cell r="B64">
            <v>0</v>
          </cell>
        </row>
        <row r="65">
          <cell r="B65">
            <v>0</v>
          </cell>
        </row>
        <row r="66">
          <cell r="B66">
            <v>0</v>
          </cell>
        </row>
        <row r="67">
          <cell r="B67">
            <v>0</v>
          </cell>
        </row>
        <row r="68">
          <cell r="B68">
            <v>0</v>
          </cell>
        </row>
      </sheetData>
      <sheetData sheetId="17">
        <row r="8">
          <cell r="B8" t="str">
            <v>HVAC</v>
          </cell>
          <cell r="C8" t="str">
            <v>Envelope</v>
          </cell>
          <cell r="D8" t="str">
            <v>Insulation</v>
          </cell>
          <cell r="E8" t="str">
            <v>Attic Insulation</v>
          </cell>
          <cell r="F8" t="str">
            <v>Low/No insulation</v>
          </cell>
        </row>
        <row r="9">
          <cell r="B9" t="str">
            <v>HVAC</v>
          </cell>
          <cell r="C9" t="str">
            <v>Envelope</v>
          </cell>
          <cell r="D9" t="str">
            <v>Insulation</v>
          </cell>
          <cell r="E9" t="str">
            <v>Wall Insulation</v>
          </cell>
          <cell r="F9" t="str">
            <v>Low/No insulation</v>
          </cell>
        </row>
        <row r="10">
          <cell r="B10" t="str">
            <v>HVAC</v>
          </cell>
          <cell r="C10" t="str">
            <v>Envelope</v>
          </cell>
          <cell r="D10" t="str">
            <v>Insulation</v>
          </cell>
          <cell r="E10" t="str">
            <v xml:space="preserve">Floor Insulation </v>
          </cell>
          <cell r="F10" t="str">
            <v>Low/No insulation</v>
          </cell>
        </row>
        <row r="11">
          <cell r="B11" t="str">
            <v>HVAC</v>
          </cell>
          <cell r="C11" t="str">
            <v>Envelope</v>
          </cell>
          <cell r="D11" t="str">
            <v>Insulation</v>
          </cell>
          <cell r="E11" t="str">
            <v>Windows</v>
          </cell>
          <cell r="F11" t="str">
            <v>Single/Double Pane</v>
          </cell>
        </row>
        <row r="12">
          <cell r="B12" t="str">
            <v>HVAC</v>
          </cell>
          <cell r="C12" t="str">
            <v>Envelope</v>
          </cell>
          <cell r="D12" t="str">
            <v>Insulation</v>
          </cell>
          <cell r="E12" t="str">
            <v>Infiltration</v>
          </cell>
          <cell r="F12" t="str">
            <v>High leakage</v>
          </cell>
        </row>
        <row r="13">
          <cell r="B13" t="str">
            <v>HVAC</v>
          </cell>
          <cell r="C13" t="str">
            <v>Envelope</v>
          </cell>
          <cell r="D13" t="str">
            <v>Insulation</v>
          </cell>
          <cell r="E13" t="str">
            <v>Attic Insulation</v>
          </cell>
          <cell r="F13" t="str">
            <v>Code-avg</v>
          </cell>
        </row>
        <row r="14">
          <cell r="B14" t="str">
            <v>HVAC</v>
          </cell>
          <cell r="C14" t="str">
            <v>Envelope</v>
          </cell>
          <cell r="D14" t="str">
            <v>Insulation</v>
          </cell>
          <cell r="E14" t="str">
            <v>Wall Insulation</v>
          </cell>
          <cell r="F14" t="str">
            <v>Code-avg</v>
          </cell>
        </row>
        <row r="15">
          <cell r="B15" t="str">
            <v>HVAC</v>
          </cell>
          <cell r="C15" t="str">
            <v>Envelope</v>
          </cell>
          <cell r="D15" t="str">
            <v>Insulation</v>
          </cell>
          <cell r="E15" t="str">
            <v xml:space="preserve">Floor Insulation </v>
          </cell>
          <cell r="F15" t="str">
            <v>Code-avg</v>
          </cell>
        </row>
        <row r="16">
          <cell r="B16" t="str">
            <v>HVAC</v>
          </cell>
          <cell r="C16" t="str">
            <v>Envelope</v>
          </cell>
          <cell r="D16" t="str">
            <v>Insulation</v>
          </cell>
          <cell r="E16" t="str">
            <v>Windows</v>
          </cell>
          <cell r="F16" t="str">
            <v>Code-avg</v>
          </cell>
        </row>
        <row r="17">
          <cell r="B17" t="str">
            <v>HVAC</v>
          </cell>
          <cell r="C17" t="str">
            <v>Envelope</v>
          </cell>
          <cell r="D17" t="str">
            <v>Insulation</v>
          </cell>
          <cell r="E17" t="str">
            <v>Infiltration</v>
          </cell>
          <cell r="F17" t="str">
            <v>Code-avg</v>
          </cell>
        </row>
        <row r="18">
          <cell r="B18" t="str">
            <v>HVAC</v>
          </cell>
          <cell r="C18" t="str">
            <v>Heat Recovery</v>
          </cell>
          <cell r="D18" t="str">
            <v>Heat Recovery Improvements</v>
          </cell>
          <cell r="E18" t="str">
            <v>HRV</v>
          </cell>
          <cell r="F18" t="str">
            <v>Natural Ventilation</v>
          </cell>
        </row>
        <row r="19">
          <cell r="B19" t="str">
            <v>HVAC</v>
          </cell>
          <cell r="C19" t="str">
            <v>HVAC System</v>
          </cell>
          <cell r="D19" t="str">
            <v>Variable Speed Heat Pumps</v>
          </cell>
          <cell r="E19" t="str">
            <v>VS ASHP 12.0 HSPF/18 SEER + PTCS</v>
          </cell>
          <cell r="F19" t="str">
            <v>8.5HSPF/14SEER</v>
          </cell>
        </row>
        <row r="20">
          <cell r="B20" t="str">
            <v>HVAC</v>
          </cell>
          <cell r="C20" t="str">
            <v>HVAC System</v>
          </cell>
          <cell r="D20" t="str">
            <v>Air Source Heat Pump</v>
          </cell>
          <cell r="E20" t="str">
            <v>ASHP 9.0 HSPF/14 SEER</v>
          </cell>
          <cell r="F20" t="str">
            <v>8.5HSPF/14SEER</v>
          </cell>
        </row>
        <row r="21">
          <cell r="B21" t="str">
            <v>HVAC</v>
          </cell>
          <cell r="C21" t="str">
            <v>HVAC System</v>
          </cell>
          <cell r="D21" t="str">
            <v>Air Source Heat Pump</v>
          </cell>
          <cell r="E21" t="str">
            <v>ASHP 8.5 HSPF/14 SEER</v>
          </cell>
          <cell r="F21" t="str">
            <v>Electric FAF</v>
          </cell>
        </row>
        <row r="22">
          <cell r="B22" t="str">
            <v>HVAC</v>
          </cell>
          <cell r="C22" t="str">
            <v>HVAC System</v>
          </cell>
          <cell r="D22" t="str">
            <v>Ductless Heat Pump</v>
          </cell>
          <cell r="E22" t="str">
            <v>DHP 9.5 HSPF</v>
          </cell>
          <cell r="F22" t="str">
            <v>Zonal</v>
          </cell>
        </row>
        <row r="23">
          <cell r="B23" t="str">
            <v>HVAC</v>
          </cell>
          <cell r="C23" t="str">
            <v>HVAC System</v>
          </cell>
          <cell r="D23" t="str">
            <v>Ductless Heat Pump</v>
          </cell>
          <cell r="E23" t="str">
            <v>DHP 9.5 HSPF</v>
          </cell>
          <cell r="F23" t="str">
            <v>Electric FAF</v>
          </cell>
        </row>
        <row r="24">
          <cell r="B24" t="str">
            <v>HVAC</v>
          </cell>
          <cell r="C24" t="str">
            <v>HVAC System</v>
          </cell>
          <cell r="D24" t="str">
            <v>Duct Sealing</v>
          </cell>
          <cell r="E24" t="str">
            <v>PTCS-level sealing</v>
          </cell>
          <cell r="F24" t="str">
            <v>Leaky ducts</v>
          </cell>
        </row>
        <row r="25">
          <cell r="B25" t="str">
            <v>HVAC</v>
          </cell>
          <cell r="C25" t="str">
            <v>HVAC System</v>
          </cell>
          <cell r="D25" t="str">
            <v>Furnace Fan</v>
          </cell>
          <cell r="E25" t="str">
            <v>BPM motor</v>
          </cell>
          <cell r="F25" t="str">
            <v>PSC motor</v>
          </cell>
        </row>
        <row r="26">
          <cell r="B26" t="str">
            <v>HVAC</v>
          </cell>
          <cell r="C26" t="str">
            <v>HVAC System</v>
          </cell>
          <cell r="D26" t="str">
            <v>Whole House Fan</v>
          </cell>
          <cell r="E26" t="str">
            <v>Whole House Fan</v>
          </cell>
          <cell r="F26" t="str">
            <v>No Fan</v>
          </cell>
        </row>
        <row r="27">
          <cell r="B27" t="str">
            <v>HVAC</v>
          </cell>
          <cell r="C27" t="str">
            <v>HVAC System Controls</v>
          </cell>
          <cell r="D27" t="str">
            <v>Thermostats</v>
          </cell>
          <cell r="E27" t="str">
            <v>WIFI enabled tstats</v>
          </cell>
          <cell r="F27" t="str">
            <v>Manual thermostat</v>
          </cell>
        </row>
        <row r="28">
          <cell r="B28" t="str">
            <v>HVAC/Water Heating</v>
          </cell>
          <cell r="C28" t="str">
            <v>HVAC System/Water Heaters</v>
          </cell>
          <cell r="D28" t="str">
            <v>Combo DHP/HPWH units</v>
          </cell>
          <cell r="E28" t="str">
            <v>DHP + HPWH</v>
          </cell>
          <cell r="F28" t="str">
            <v>ER space heat/0.95 EF WH</v>
          </cell>
        </row>
        <row r="29">
          <cell r="B29" t="str">
            <v>Lighting</v>
          </cell>
          <cell r="C29" t="str">
            <v>Lamps/Fixtures</v>
          </cell>
          <cell r="D29" t="str">
            <v>Lamps</v>
          </cell>
          <cell r="E29" t="str">
            <v>LED/CFL Standard</v>
          </cell>
          <cell r="F29" t="str">
            <v>EISA 2014 &amp; 2020</v>
          </cell>
        </row>
        <row r="30">
          <cell r="B30" t="str">
            <v>Lighting</v>
          </cell>
          <cell r="C30" t="str">
            <v>Lamps/Fixtures</v>
          </cell>
          <cell r="D30" t="str">
            <v>Lamps</v>
          </cell>
          <cell r="E30" t="str">
            <v>LED/CFL Specialty</v>
          </cell>
          <cell r="F30" t="str">
            <v>Incandescent</v>
          </cell>
        </row>
        <row r="31">
          <cell r="B31" t="str">
            <v>Lighting</v>
          </cell>
          <cell r="C31" t="str">
            <v>Lighting Controls</v>
          </cell>
          <cell r="D31" t="str">
            <v>Lighting Controls</v>
          </cell>
          <cell r="E31" t="str">
            <v>Daylighting/Occ Sensors</v>
          </cell>
          <cell r="F31" t="str">
            <v>No Controls</v>
          </cell>
        </row>
        <row r="32">
          <cell r="B32" t="str">
            <v>Motors/Drives</v>
          </cell>
          <cell r="C32" t="str">
            <v>Motors/Drives Controls</v>
          </cell>
          <cell r="D32" t="str">
            <v>Motors/Drives Control Improvements (VFD)</v>
          </cell>
          <cell r="E32" t="str">
            <v>VSD Pump for well water</v>
          </cell>
          <cell r="F32" t="str">
            <v>Single-Speed Motor</v>
          </cell>
        </row>
        <row r="33">
          <cell r="B33" t="str">
            <v>Refrigeration</v>
          </cell>
          <cell r="C33" t="str">
            <v>Freezers</v>
          </cell>
          <cell r="D33" t="str">
            <v>Freezers</v>
          </cell>
          <cell r="E33" t="str">
            <v>ENERGY STAR freezer</v>
          </cell>
          <cell r="F33" t="str">
            <v>Fed Std 2014</v>
          </cell>
        </row>
        <row r="34">
          <cell r="B34" t="str">
            <v>Refrigeration</v>
          </cell>
          <cell r="C34" t="str">
            <v>Refrigerators</v>
          </cell>
          <cell r="D34" t="str">
            <v>Refrigerators</v>
          </cell>
          <cell r="E34" t="str">
            <v>ENERGY STAR fridge</v>
          </cell>
          <cell r="F34" t="str">
            <v>Fed Std 2014</v>
          </cell>
        </row>
        <row r="35">
          <cell r="B35" t="str">
            <v>Water Heating</v>
          </cell>
          <cell r="C35" t="str">
            <v>Pipe Insulation</v>
          </cell>
          <cell r="D35" t="str">
            <v>Pipe Insulation</v>
          </cell>
          <cell r="E35" t="str">
            <v>R4 insulation</v>
          </cell>
          <cell r="F35" t="str">
            <v>No Insulation</v>
          </cell>
        </row>
        <row r="36">
          <cell r="B36" t="str">
            <v>Water Heating</v>
          </cell>
          <cell r="C36" t="str">
            <v>Water Heaters</v>
          </cell>
          <cell r="D36" t="str">
            <v>Drain Water Heat Recovery</v>
          </cell>
          <cell r="E36" t="str">
            <v>Heat recovery unit</v>
          </cell>
          <cell r="F36" t="str">
            <v>No Heat Recovery</v>
          </cell>
        </row>
        <row r="37">
          <cell r="B37" t="str">
            <v>Water Heating</v>
          </cell>
          <cell r="C37" t="str">
            <v>Water Heaters</v>
          </cell>
          <cell r="D37" t="str">
            <v>Heat Pump Water Heaters</v>
          </cell>
          <cell r="E37" t="str">
            <v>HPWH Tier 1+</v>
          </cell>
          <cell r="F37" t="str">
            <v>0.95 EF WH</v>
          </cell>
        </row>
        <row r="38">
          <cell r="B38" t="str">
            <v>Water Heating</v>
          </cell>
          <cell r="C38" t="str">
            <v>Water Heaters</v>
          </cell>
          <cell r="D38" t="str">
            <v>Solar Water Heaters</v>
          </cell>
          <cell r="E38" t="str">
            <v>SRCC certified SWH</v>
          </cell>
          <cell r="F38" t="str">
            <v>Standard WH</v>
          </cell>
        </row>
        <row r="39">
          <cell r="B39" t="str">
            <v>Water Heating</v>
          </cell>
          <cell r="C39" t="str">
            <v>Water Using Devices</v>
          </cell>
          <cell r="D39" t="str">
            <v>Dishwashers</v>
          </cell>
          <cell r="E39" t="str">
            <v>ENERGY STAR Dishwasher</v>
          </cell>
          <cell r="F39" t="str">
            <v>Fed Std 2013</v>
          </cell>
        </row>
        <row r="40">
          <cell r="B40" t="str">
            <v>Water Heating</v>
          </cell>
          <cell r="C40" t="str">
            <v>Water Using Devices</v>
          </cell>
          <cell r="D40" t="str">
            <v>Clothes Washers</v>
          </cell>
          <cell r="E40" t="str">
            <v>ENERGY STAR Clothes Washer</v>
          </cell>
          <cell r="F40" t="str">
            <v>Fed Std 2015</v>
          </cell>
        </row>
        <row r="41">
          <cell r="B41" t="str">
            <v>Water Heating</v>
          </cell>
          <cell r="C41" t="str">
            <v>Water Using Devices</v>
          </cell>
          <cell r="D41" t="str">
            <v>Showerheads</v>
          </cell>
          <cell r="E41" t="str">
            <v>1.5 GPM</v>
          </cell>
          <cell r="F41" t="str">
            <v>2.5 GPM</v>
          </cell>
        </row>
        <row r="42">
          <cell r="B42" t="str">
            <v>Water Heating</v>
          </cell>
          <cell r="C42" t="str">
            <v>Water Using Devices</v>
          </cell>
          <cell r="D42" t="str">
            <v>Aerators</v>
          </cell>
          <cell r="E42" t="str">
            <v>1.0 GPM</v>
          </cell>
          <cell r="F42" t="str">
            <v>2.5 GPM</v>
          </cell>
        </row>
        <row r="43">
          <cell r="B43" t="str">
            <v>Whole Bldg/Meter Level</v>
          </cell>
          <cell r="C43" t="str">
            <v>Whole Bldg/Meter Level System Improvements</v>
          </cell>
          <cell r="D43" t="str">
            <v>Photovoltaics</v>
          </cell>
          <cell r="E43" t="str">
            <v>PV system</v>
          </cell>
          <cell r="F43" t="str">
            <v>No PV system</v>
          </cell>
        </row>
        <row r="44">
          <cell r="B44" t="str">
            <v>Whole Bldg/Meter Level</v>
          </cell>
          <cell r="C44" t="str">
            <v>Whole Bldg/Meter Level System Improvements</v>
          </cell>
          <cell r="D44" t="str">
            <v>Behavioral</v>
          </cell>
          <cell r="E44" t="str">
            <v>Home Energy Reports</v>
          </cell>
          <cell r="F44" t="str">
            <v>No Report</v>
          </cell>
        </row>
        <row r="45">
          <cell r="B45" t="str">
            <v>Whole Bldg/Meter Level</v>
          </cell>
          <cell r="C45" t="str">
            <v>Whole Bldg/Meter Level System Improvements</v>
          </cell>
          <cell r="D45" t="str">
            <v>Automation</v>
          </cell>
          <cell r="E45" t="str">
            <v>Smart Devices</v>
          </cell>
          <cell r="F45" t="str">
            <v>Standard Home</v>
          </cell>
        </row>
        <row r="46">
          <cell r="B46" t="str">
            <v>Electronics</v>
          </cell>
          <cell r="C46" t="str">
            <v>Plug Load</v>
          </cell>
          <cell r="D46" t="str">
            <v>Electric Vehicle Supply Equipment</v>
          </cell>
          <cell r="E46" t="str">
            <v>Efficient EVSE</v>
          </cell>
          <cell r="F46" t="str">
            <v>Standard EVSE</v>
          </cell>
        </row>
        <row r="47">
          <cell r="B47" t="str">
            <v>HVAC</v>
          </cell>
          <cell r="C47" t="str">
            <v>HVAC System</v>
          </cell>
          <cell r="D47" t="str">
            <v>Geothermal Heat Pump</v>
          </cell>
          <cell r="E47" t="str">
            <v>ENERGY STAR qualified</v>
          </cell>
          <cell r="F47" t="str">
            <v>ASHP</v>
          </cell>
        </row>
        <row r="48">
          <cell r="B48" t="str">
            <v>HVAC</v>
          </cell>
          <cell r="C48" t="str">
            <v>HVAC System</v>
          </cell>
          <cell r="D48" t="str">
            <v>Commissioning Controls Sizing</v>
          </cell>
          <cell r="E48" t="str">
            <v>Controls Commissioning &amp; Sizing</v>
          </cell>
          <cell r="F48" t="str">
            <v>Standard installation</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F"/>
      <sheetName val="MF"/>
      <sheetName val="MH"/>
      <sheetName val="SF Estimates"/>
      <sheetName val="MH_Estimates"/>
      <sheetName val="MF_Estimates"/>
      <sheetName val="Estimates"/>
      <sheetName val="RBSA Saturations"/>
    </sheetNames>
    <sheetDataSet>
      <sheetData sheetId="0">
        <row r="12">
          <cell r="I12">
            <v>6.8910359437455118E-2</v>
          </cell>
          <cell r="O12">
            <v>3.1581870751261829E-2</v>
          </cell>
          <cell r="P12">
            <v>1.6300525975087153E-2</v>
          </cell>
        </row>
        <row r="13">
          <cell r="O13">
            <v>4.4567562228016852E-3</v>
          </cell>
          <cell r="P13">
            <v>7.5492766359286211E-3</v>
          </cell>
        </row>
        <row r="20">
          <cell r="R20">
            <v>7.1501203298525128E-3</v>
          </cell>
        </row>
        <row r="21">
          <cell r="R21">
            <v>0</v>
          </cell>
        </row>
        <row r="27">
          <cell r="O27">
            <v>6.2319315973103612E-2</v>
          </cell>
          <cell r="P27">
            <v>6.8731219288296411E-2</v>
          </cell>
          <cell r="R27">
            <v>0.13105053526140004</v>
          </cell>
        </row>
        <row r="28">
          <cell r="O28">
            <v>3.9083573500097715E-3</v>
          </cell>
          <cell r="P28">
            <v>2.3346062529113146E-2</v>
          </cell>
          <cell r="R28">
            <v>2.7254419879122912E-2</v>
          </cell>
        </row>
      </sheetData>
      <sheetData sheetId="1">
        <row r="11">
          <cell r="I11">
            <v>2.9671514740017984E-2</v>
          </cell>
        </row>
      </sheetData>
      <sheetData sheetId="2">
        <row r="12">
          <cell r="I12">
            <v>0.68310644913823848</v>
          </cell>
          <cell r="O12">
            <v>0.22531328019440805</v>
          </cell>
          <cell r="P12">
            <v>8.6679760686154031E-2</v>
          </cell>
        </row>
        <row r="13">
          <cell r="O13">
            <v>2.0993313974717535E-2</v>
          </cell>
          <cell r="P13">
            <v>4.7094008962669513E-2</v>
          </cell>
        </row>
        <row r="20">
          <cell r="R20">
            <v>6.6941684150890038E-2</v>
          </cell>
        </row>
        <row r="21">
          <cell r="R21">
            <v>2.5234724236022136E-2</v>
          </cell>
        </row>
        <row r="27">
          <cell r="O27">
            <v>3.6421181880854837E-2</v>
          </cell>
          <cell r="P27">
            <v>5.8638894993077145E-2</v>
          </cell>
          <cell r="R27">
            <v>0.12713733989304613</v>
          </cell>
        </row>
        <row r="28">
          <cell r="O28">
            <v>2.2277287053599419E-3</v>
          </cell>
          <cell r="P28">
            <v>7.8308969200946432E-3</v>
          </cell>
          <cell r="R28">
            <v>2.0779266825302251E-2</v>
          </cell>
        </row>
      </sheetData>
      <sheetData sheetId="3">
        <row r="4">
          <cell r="T4">
            <v>0.43481214645857158</v>
          </cell>
        </row>
      </sheetData>
      <sheetData sheetId="4"/>
      <sheetData sheetId="5"/>
      <sheetData sheetId="6" refreshError="1"/>
      <sheetData sheetId="7"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Measure Savings"/>
      <sheetName val="Presentation"/>
      <sheetName val="Presentation2"/>
      <sheetName val="ToDo"/>
      <sheetName val="AdjustedOutputsCooling"/>
      <sheetName val="Cooling"/>
      <sheetName val="CharacteristicScenariosRH"/>
      <sheetName val="RunNumbersRH"/>
      <sheetName val="InputMapRH"/>
      <sheetName val="SEEMoutputRH1"/>
      <sheetName val="AdjustedOutputsRH1"/>
      <sheetName val="RatiosRH1"/>
      <sheetName val="LMIsavingsRH1"/>
      <sheetName val="NonEsavingsRH1"/>
      <sheetName val="SEEMoutputRH2"/>
      <sheetName val="AdjustedOutputsRH2"/>
      <sheetName val="RatiosRH2"/>
      <sheetName val="LMIsavingsRH2"/>
      <sheetName val="NonEsavingsRH2"/>
      <sheetName val="SEEMoutputRH3"/>
      <sheetName val="AdjustedOutputsRH3"/>
      <sheetName val="RatiosRH3"/>
      <sheetName val="LMIsavingsRH3"/>
      <sheetName val="NonEsavingsRH3"/>
      <sheetName val="CharacteristicScenariosHP"/>
      <sheetName val="RunNumbersHP"/>
      <sheetName val="InputMapHP"/>
      <sheetName val="SEEMoutputHP1"/>
      <sheetName val="AdjustedOutputsHP1"/>
      <sheetName val="RatiosHP1"/>
      <sheetName val="LMIsavingsHP1"/>
      <sheetName val="NonEsavingsHP1"/>
      <sheetName val="SEEMoutputHP2"/>
      <sheetName val="AdjustedOutputsHP2"/>
      <sheetName val="RatiosHP2"/>
      <sheetName val="LMIsavingsHP2"/>
      <sheetName val="NonEsavingsHP2"/>
      <sheetName val="SEEMoutputHP3"/>
      <sheetName val="AdjustedOutputsHP3"/>
      <sheetName val="RatiosHP3"/>
      <sheetName val="LMIsavingsHP3"/>
      <sheetName val="NonEsavingsHP3"/>
      <sheetName val="Intro"/>
      <sheetName val="SEEMoutput"/>
      <sheetName val="SEEM"/>
      <sheetName val="SEEMinput"/>
      <sheetName val="RTF Guide to SEEM"/>
      <sheetName val="(QGains)"/>
      <sheetName val="(Tons) (Furnsize)"/>
      <sheetName val="(CFMmult) (HPcntrl) (Tcntrl)"/>
      <sheetName val="(SDLeak)(RDLeak)"/>
      <sheetName val="(SDRval) (RDRval)"/>
      <sheetName val="(Rfloor)"/>
      <sheetName val="(Rextwall)"/>
      <sheetName val="(Rceiling)"/>
      <sheetName val="(Uwindow)(SHGC)"/>
      <sheetName val="(CFM50)"/>
      <sheetName val="Constants"/>
      <sheetName val="RTF Prototypes"/>
      <sheetName val="Calibration"/>
      <sheetName val="setpointschedule_heat"/>
      <sheetName val="setpointschedule_cool"/>
      <sheetName val="Qgains_schedule"/>
      <sheetName val="Wgains_schedule"/>
      <sheetName val="fanschedule"/>
      <sheetName val="draw_schedule"/>
      <sheetName val="SEEMReadMe"/>
      <sheetName val="Reference"/>
      <sheetName val="About"/>
      <sheetName val="HP_Curves"/>
      <sheetName val="DHP_Curves"/>
    </sheetNames>
    <sheetDataSet>
      <sheetData sheetId="0">
        <row r="31">
          <cell r="D31">
            <v>763.51000910793528</v>
          </cell>
          <cell r="G31">
            <v>1087.8798245838907</v>
          </cell>
          <cell r="J31">
            <v>1204.2342686226373</v>
          </cell>
        </row>
        <row r="65">
          <cell r="D65">
            <v>0.7319920377867003</v>
          </cell>
          <cell r="G65">
            <v>-1.5212269330246903E-2</v>
          </cell>
          <cell r="J65">
            <v>1.3277322218245233</v>
          </cell>
        </row>
        <row r="133">
          <cell r="D133">
            <v>141.55320597047756</v>
          </cell>
          <cell r="G133">
            <v>174.1757770068445</v>
          </cell>
          <cell r="J133">
            <v>193.72742977482156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Introduction"/>
      <sheetName val="GDP Deflator"/>
      <sheetName val="Labor"/>
      <sheetName val="Equipment Mark-ups"/>
      <sheetName val="Equipment Rental Costs"/>
      <sheetName val="Water and Wastewater"/>
      <sheetName val="Water Energy"/>
      <sheetName val="Detergent"/>
      <sheetName val="Wood Fuel Credit"/>
      <sheetName val="Residential Lighting"/>
      <sheetName val="SF Insulation"/>
      <sheetName val="MF Insulation"/>
      <sheetName val="SF Window "/>
      <sheetName val="MF Window"/>
      <sheetName val="Air Source HP"/>
      <sheetName val="PTCS Duct Sealing"/>
      <sheetName val="PTCS HPC"/>
      <sheetName val="HP Water Heater"/>
      <sheetName val="Tank Water Heater"/>
      <sheetName val="Weighting Factors"/>
      <sheetName val="Com HVAC Interaction Factors"/>
      <sheetName val="Res HVAC Interaction Factors"/>
      <sheetName val="EER Values"/>
      <sheetName val="Water Heater Recovery Eff."/>
      <sheetName val="Lifetime Reference Table"/>
      <sheetName val="Sheet1"/>
      <sheetName val="RTFStandardInformationWorkbook_"/>
    </sheetNames>
    <sheetDataSet>
      <sheetData sheetId="0"/>
      <sheetData sheetId="1"/>
      <sheetData sheetId="2"/>
      <sheetData sheetId="3"/>
      <sheetData sheetId="4"/>
      <sheetData sheetId="5"/>
      <sheetData sheetId="6"/>
      <sheetData sheetId="7"/>
      <sheetData sheetId="8">
        <row r="28">
          <cell r="B28">
            <v>8.1390946695386157E-2</v>
          </cell>
        </row>
      </sheetData>
      <sheetData sheetId="9"/>
      <sheetData sheetId="10"/>
      <sheetData sheetId="11"/>
      <sheetData sheetId="12"/>
      <sheetData sheetId="13"/>
      <sheetData sheetId="14">
        <row r="23">
          <cell r="B23">
            <v>80.823411921055197</v>
          </cell>
        </row>
      </sheetData>
      <sheetData sheetId="15"/>
      <sheetData sheetId="16">
        <row r="18">
          <cell r="B18">
            <v>512.07444609794834</v>
          </cell>
        </row>
      </sheetData>
      <sheetData sheetId="17"/>
      <sheetData sheetId="18"/>
      <sheetData sheetId="19"/>
      <sheetData sheetId="20"/>
      <sheetData sheetId="21"/>
      <sheetData sheetId="22"/>
      <sheetData sheetId="23"/>
      <sheetData sheetId="24"/>
      <sheetData sheetId="25"/>
      <sheetData sheetId="2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B1:E18"/>
  <sheetViews>
    <sheetView workbookViewId="0">
      <selection activeCell="D6" sqref="D6"/>
    </sheetView>
  </sheetViews>
  <sheetFormatPr defaultRowHeight="12.75"/>
  <cols>
    <col min="1" max="1" width="9.140625" style="67"/>
    <col min="2" max="2" width="37.85546875" style="67" customWidth="1"/>
    <col min="3" max="3" width="53.42578125" style="67" customWidth="1"/>
    <col min="4" max="4" width="34.140625" style="67" customWidth="1"/>
    <col min="5" max="5" width="18.28515625" style="67" customWidth="1"/>
    <col min="6" max="256" width="9.140625" style="67"/>
    <col min="257" max="257" width="26.7109375" style="67" customWidth="1"/>
    <col min="258" max="258" width="73.7109375" style="67" customWidth="1"/>
    <col min="259" max="259" width="58.42578125" style="67" customWidth="1"/>
    <col min="260" max="260" width="28.85546875" style="67" customWidth="1"/>
    <col min="261" max="512" width="9.140625" style="67"/>
    <col min="513" max="513" width="26.7109375" style="67" customWidth="1"/>
    <col min="514" max="514" width="73.7109375" style="67" customWidth="1"/>
    <col min="515" max="515" width="58.42578125" style="67" customWidth="1"/>
    <col min="516" max="516" width="28.85546875" style="67" customWidth="1"/>
    <col min="517" max="768" width="9.140625" style="67"/>
    <col min="769" max="769" width="26.7109375" style="67" customWidth="1"/>
    <col min="770" max="770" width="73.7109375" style="67" customWidth="1"/>
    <col min="771" max="771" width="58.42578125" style="67" customWidth="1"/>
    <col min="772" max="772" width="28.85546875" style="67" customWidth="1"/>
    <col min="773" max="1024" width="9.140625" style="67"/>
    <col min="1025" max="1025" width="26.7109375" style="67" customWidth="1"/>
    <col min="1026" max="1026" width="73.7109375" style="67" customWidth="1"/>
    <col min="1027" max="1027" width="58.42578125" style="67" customWidth="1"/>
    <col min="1028" max="1028" width="28.85546875" style="67" customWidth="1"/>
    <col min="1029" max="1280" width="9.140625" style="67"/>
    <col min="1281" max="1281" width="26.7109375" style="67" customWidth="1"/>
    <col min="1282" max="1282" width="73.7109375" style="67" customWidth="1"/>
    <col min="1283" max="1283" width="58.42578125" style="67" customWidth="1"/>
    <col min="1284" max="1284" width="28.85546875" style="67" customWidth="1"/>
    <col min="1285" max="1536" width="9.140625" style="67"/>
    <col min="1537" max="1537" width="26.7109375" style="67" customWidth="1"/>
    <col min="1538" max="1538" width="73.7109375" style="67" customWidth="1"/>
    <col min="1539" max="1539" width="58.42578125" style="67" customWidth="1"/>
    <col min="1540" max="1540" width="28.85546875" style="67" customWidth="1"/>
    <col min="1541" max="1792" width="9.140625" style="67"/>
    <col min="1793" max="1793" width="26.7109375" style="67" customWidth="1"/>
    <col min="1794" max="1794" width="73.7109375" style="67" customWidth="1"/>
    <col min="1795" max="1795" width="58.42578125" style="67" customWidth="1"/>
    <col min="1796" max="1796" width="28.85546875" style="67" customWidth="1"/>
    <col min="1797" max="2048" width="9.140625" style="67"/>
    <col min="2049" max="2049" width="26.7109375" style="67" customWidth="1"/>
    <col min="2050" max="2050" width="73.7109375" style="67" customWidth="1"/>
    <col min="2051" max="2051" width="58.42578125" style="67" customWidth="1"/>
    <col min="2052" max="2052" width="28.85546875" style="67" customWidth="1"/>
    <col min="2053" max="2304" width="9.140625" style="67"/>
    <col min="2305" max="2305" width="26.7109375" style="67" customWidth="1"/>
    <col min="2306" max="2306" width="73.7109375" style="67" customWidth="1"/>
    <col min="2307" max="2307" width="58.42578125" style="67" customWidth="1"/>
    <col min="2308" max="2308" width="28.85546875" style="67" customWidth="1"/>
    <col min="2309" max="2560" width="9.140625" style="67"/>
    <col min="2561" max="2561" width="26.7109375" style="67" customWidth="1"/>
    <col min="2562" max="2562" width="73.7109375" style="67" customWidth="1"/>
    <col min="2563" max="2563" width="58.42578125" style="67" customWidth="1"/>
    <col min="2564" max="2564" width="28.85546875" style="67" customWidth="1"/>
    <col min="2565" max="2816" width="9.140625" style="67"/>
    <col min="2817" max="2817" width="26.7109375" style="67" customWidth="1"/>
    <col min="2818" max="2818" width="73.7109375" style="67" customWidth="1"/>
    <col min="2819" max="2819" width="58.42578125" style="67" customWidth="1"/>
    <col min="2820" max="2820" width="28.85546875" style="67" customWidth="1"/>
    <col min="2821" max="3072" width="9.140625" style="67"/>
    <col min="3073" max="3073" width="26.7109375" style="67" customWidth="1"/>
    <col min="3074" max="3074" width="73.7109375" style="67" customWidth="1"/>
    <col min="3075" max="3075" width="58.42578125" style="67" customWidth="1"/>
    <col min="3076" max="3076" width="28.85546875" style="67" customWidth="1"/>
    <col min="3077" max="3328" width="9.140625" style="67"/>
    <col min="3329" max="3329" width="26.7109375" style="67" customWidth="1"/>
    <col min="3330" max="3330" width="73.7109375" style="67" customWidth="1"/>
    <col min="3331" max="3331" width="58.42578125" style="67" customWidth="1"/>
    <col min="3332" max="3332" width="28.85546875" style="67" customWidth="1"/>
    <col min="3333" max="3584" width="9.140625" style="67"/>
    <col min="3585" max="3585" width="26.7109375" style="67" customWidth="1"/>
    <col min="3586" max="3586" width="73.7109375" style="67" customWidth="1"/>
    <col min="3587" max="3587" width="58.42578125" style="67" customWidth="1"/>
    <col min="3588" max="3588" width="28.85546875" style="67" customWidth="1"/>
    <col min="3589" max="3840" width="9.140625" style="67"/>
    <col min="3841" max="3841" width="26.7109375" style="67" customWidth="1"/>
    <col min="3842" max="3842" width="73.7109375" style="67" customWidth="1"/>
    <col min="3843" max="3843" width="58.42578125" style="67" customWidth="1"/>
    <col min="3844" max="3844" width="28.85546875" style="67" customWidth="1"/>
    <col min="3845" max="4096" width="9.140625" style="67"/>
    <col min="4097" max="4097" width="26.7109375" style="67" customWidth="1"/>
    <col min="4098" max="4098" width="73.7109375" style="67" customWidth="1"/>
    <col min="4099" max="4099" width="58.42578125" style="67" customWidth="1"/>
    <col min="4100" max="4100" width="28.85546875" style="67" customWidth="1"/>
    <col min="4101" max="4352" width="9.140625" style="67"/>
    <col min="4353" max="4353" width="26.7109375" style="67" customWidth="1"/>
    <col min="4354" max="4354" width="73.7109375" style="67" customWidth="1"/>
    <col min="4355" max="4355" width="58.42578125" style="67" customWidth="1"/>
    <col min="4356" max="4356" width="28.85546875" style="67" customWidth="1"/>
    <col min="4357" max="4608" width="9.140625" style="67"/>
    <col min="4609" max="4609" width="26.7109375" style="67" customWidth="1"/>
    <col min="4610" max="4610" width="73.7109375" style="67" customWidth="1"/>
    <col min="4611" max="4611" width="58.42578125" style="67" customWidth="1"/>
    <col min="4612" max="4612" width="28.85546875" style="67" customWidth="1"/>
    <col min="4613" max="4864" width="9.140625" style="67"/>
    <col min="4865" max="4865" width="26.7109375" style="67" customWidth="1"/>
    <col min="4866" max="4866" width="73.7109375" style="67" customWidth="1"/>
    <col min="4867" max="4867" width="58.42578125" style="67" customWidth="1"/>
    <col min="4868" max="4868" width="28.85546875" style="67" customWidth="1"/>
    <col min="4869" max="5120" width="9.140625" style="67"/>
    <col min="5121" max="5121" width="26.7109375" style="67" customWidth="1"/>
    <col min="5122" max="5122" width="73.7109375" style="67" customWidth="1"/>
    <col min="5123" max="5123" width="58.42578125" style="67" customWidth="1"/>
    <col min="5124" max="5124" width="28.85546875" style="67" customWidth="1"/>
    <col min="5125" max="5376" width="9.140625" style="67"/>
    <col min="5377" max="5377" width="26.7109375" style="67" customWidth="1"/>
    <col min="5378" max="5378" width="73.7109375" style="67" customWidth="1"/>
    <col min="5379" max="5379" width="58.42578125" style="67" customWidth="1"/>
    <col min="5380" max="5380" width="28.85546875" style="67" customWidth="1"/>
    <col min="5381" max="5632" width="9.140625" style="67"/>
    <col min="5633" max="5633" width="26.7109375" style="67" customWidth="1"/>
    <col min="5634" max="5634" width="73.7109375" style="67" customWidth="1"/>
    <col min="5635" max="5635" width="58.42578125" style="67" customWidth="1"/>
    <col min="5636" max="5636" width="28.85546875" style="67" customWidth="1"/>
    <col min="5637" max="5888" width="9.140625" style="67"/>
    <col min="5889" max="5889" width="26.7109375" style="67" customWidth="1"/>
    <col min="5890" max="5890" width="73.7109375" style="67" customWidth="1"/>
    <col min="5891" max="5891" width="58.42578125" style="67" customWidth="1"/>
    <col min="5892" max="5892" width="28.85546875" style="67" customWidth="1"/>
    <col min="5893" max="6144" width="9.140625" style="67"/>
    <col min="6145" max="6145" width="26.7109375" style="67" customWidth="1"/>
    <col min="6146" max="6146" width="73.7109375" style="67" customWidth="1"/>
    <col min="6147" max="6147" width="58.42578125" style="67" customWidth="1"/>
    <col min="6148" max="6148" width="28.85546875" style="67" customWidth="1"/>
    <col min="6149" max="6400" width="9.140625" style="67"/>
    <col min="6401" max="6401" width="26.7109375" style="67" customWidth="1"/>
    <col min="6402" max="6402" width="73.7109375" style="67" customWidth="1"/>
    <col min="6403" max="6403" width="58.42578125" style="67" customWidth="1"/>
    <col min="6404" max="6404" width="28.85546875" style="67" customWidth="1"/>
    <col min="6405" max="6656" width="9.140625" style="67"/>
    <col min="6657" max="6657" width="26.7109375" style="67" customWidth="1"/>
    <col min="6658" max="6658" width="73.7109375" style="67" customWidth="1"/>
    <col min="6659" max="6659" width="58.42578125" style="67" customWidth="1"/>
    <col min="6660" max="6660" width="28.85546875" style="67" customWidth="1"/>
    <col min="6661" max="6912" width="9.140625" style="67"/>
    <col min="6913" max="6913" width="26.7109375" style="67" customWidth="1"/>
    <col min="6914" max="6914" width="73.7109375" style="67" customWidth="1"/>
    <col min="6915" max="6915" width="58.42578125" style="67" customWidth="1"/>
    <col min="6916" max="6916" width="28.85546875" style="67" customWidth="1"/>
    <col min="6917" max="7168" width="9.140625" style="67"/>
    <col min="7169" max="7169" width="26.7109375" style="67" customWidth="1"/>
    <col min="7170" max="7170" width="73.7109375" style="67" customWidth="1"/>
    <col min="7171" max="7171" width="58.42578125" style="67" customWidth="1"/>
    <col min="7172" max="7172" width="28.85546875" style="67" customWidth="1"/>
    <col min="7173" max="7424" width="9.140625" style="67"/>
    <col min="7425" max="7425" width="26.7109375" style="67" customWidth="1"/>
    <col min="7426" max="7426" width="73.7109375" style="67" customWidth="1"/>
    <col min="7427" max="7427" width="58.42578125" style="67" customWidth="1"/>
    <col min="7428" max="7428" width="28.85546875" style="67" customWidth="1"/>
    <col min="7429" max="7680" width="9.140625" style="67"/>
    <col min="7681" max="7681" width="26.7109375" style="67" customWidth="1"/>
    <col min="7682" max="7682" width="73.7109375" style="67" customWidth="1"/>
    <col min="7683" max="7683" width="58.42578125" style="67" customWidth="1"/>
    <col min="7684" max="7684" width="28.85546875" style="67" customWidth="1"/>
    <col min="7685" max="7936" width="9.140625" style="67"/>
    <col min="7937" max="7937" width="26.7109375" style="67" customWidth="1"/>
    <col min="7938" max="7938" width="73.7109375" style="67" customWidth="1"/>
    <col min="7939" max="7939" width="58.42578125" style="67" customWidth="1"/>
    <col min="7940" max="7940" width="28.85546875" style="67" customWidth="1"/>
    <col min="7941" max="8192" width="9.140625" style="67"/>
    <col min="8193" max="8193" width="26.7109375" style="67" customWidth="1"/>
    <col min="8194" max="8194" width="73.7109375" style="67" customWidth="1"/>
    <col min="8195" max="8195" width="58.42578125" style="67" customWidth="1"/>
    <col min="8196" max="8196" width="28.85546875" style="67" customWidth="1"/>
    <col min="8197" max="8448" width="9.140625" style="67"/>
    <col min="8449" max="8449" width="26.7109375" style="67" customWidth="1"/>
    <col min="8450" max="8450" width="73.7109375" style="67" customWidth="1"/>
    <col min="8451" max="8451" width="58.42578125" style="67" customWidth="1"/>
    <col min="8452" max="8452" width="28.85546875" style="67" customWidth="1"/>
    <col min="8453" max="8704" width="9.140625" style="67"/>
    <col min="8705" max="8705" width="26.7109375" style="67" customWidth="1"/>
    <col min="8706" max="8706" width="73.7109375" style="67" customWidth="1"/>
    <col min="8707" max="8707" width="58.42578125" style="67" customWidth="1"/>
    <col min="8708" max="8708" width="28.85546875" style="67" customWidth="1"/>
    <col min="8709" max="8960" width="9.140625" style="67"/>
    <col min="8961" max="8961" width="26.7109375" style="67" customWidth="1"/>
    <col min="8962" max="8962" width="73.7109375" style="67" customWidth="1"/>
    <col min="8963" max="8963" width="58.42578125" style="67" customWidth="1"/>
    <col min="8964" max="8964" width="28.85546875" style="67" customWidth="1"/>
    <col min="8965" max="9216" width="9.140625" style="67"/>
    <col min="9217" max="9217" width="26.7109375" style="67" customWidth="1"/>
    <col min="9218" max="9218" width="73.7109375" style="67" customWidth="1"/>
    <col min="9219" max="9219" width="58.42578125" style="67" customWidth="1"/>
    <col min="9220" max="9220" width="28.85546875" style="67" customWidth="1"/>
    <col min="9221" max="9472" width="9.140625" style="67"/>
    <col min="9473" max="9473" width="26.7109375" style="67" customWidth="1"/>
    <col min="9474" max="9474" width="73.7109375" style="67" customWidth="1"/>
    <col min="9475" max="9475" width="58.42578125" style="67" customWidth="1"/>
    <col min="9476" max="9476" width="28.85546875" style="67" customWidth="1"/>
    <col min="9477" max="9728" width="9.140625" style="67"/>
    <col min="9729" max="9729" width="26.7109375" style="67" customWidth="1"/>
    <col min="9730" max="9730" width="73.7109375" style="67" customWidth="1"/>
    <col min="9731" max="9731" width="58.42578125" style="67" customWidth="1"/>
    <col min="9732" max="9732" width="28.85546875" style="67" customWidth="1"/>
    <col min="9733" max="9984" width="9.140625" style="67"/>
    <col min="9985" max="9985" width="26.7109375" style="67" customWidth="1"/>
    <col min="9986" max="9986" width="73.7109375" style="67" customWidth="1"/>
    <col min="9987" max="9987" width="58.42578125" style="67" customWidth="1"/>
    <col min="9988" max="9988" width="28.85546875" style="67" customWidth="1"/>
    <col min="9989" max="10240" width="9.140625" style="67"/>
    <col min="10241" max="10241" width="26.7109375" style="67" customWidth="1"/>
    <col min="10242" max="10242" width="73.7109375" style="67" customWidth="1"/>
    <col min="10243" max="10243" width="58.42578125" style="67" customWidth="1"/>
    <col min="10244" max="10244" width="28.85546875" style="67" customWidth="1"/>
    <col min="10245" max="10496" width="9.140625" style="67"/>
    <col min="10497" max="10497" width="26.7109375" style="67" customWidth="1"/>
    <col min="10498" max="10498" width="73.7109375" style="67" customWidth="1"/>
    <col min="10499" max="10499" width="58.42578125" style="67" customWidth="1"/>
    <col min="10500" max="10500" width="28.85546875" style="67" customWidth="1"/>
    <col min="10501" max="10752" width="9.140625" style="67"/>
    <col min="10753" max="10753" width="26.7109375" style="67" customWidth="1"/>
    <col min="10754" max="10754" width="73.7109375" style="67" customWidth="1"/>
    <col min="10755" max="10755" width="58.42578125" style="67" customWidth="1"/>
    <col min="10756" max="10756" width="28.85546875" style="67" customWidth="1"/>
    <col min="10757" max="11008" width="9.140625" style="67"/>
    <col min="11009" max="11009" width="26.7109375" style="67" customWidth="1"/>
    <col min="11010" max="11010" width="73.7109375" style="67" customWidth="1"/>
    <col min="11011" max="11011" width="58.42578125" style="67" customWidth="1"/>
    <col min="11012" max="11012" width="28.85546875" style="67" customWidth="1"/>
    <col min="11013" max="11264" width="9.140625" style="67"/>
    <col min="11265" max="11265" width="26.7109375" style="67" customWidth="1"/>
    <col min="11266" max="11266" width="73.7109375" style="67" customWidth="1"/>
    <col min="11267" max="11267" width="58.42578125" style="67" customWidth="1"/>
    <col min="11268" max="11268" width="28.85546875" style="67" customWidth="1"/>
    <col min="11269" max="11520" width="9.140625" style="67"/>
    <col min="11521" max="11521" width="26.7109375" style="67" customWidth="1"/>
    <col min="11522" max="11522" width="73.7109375" style="67" customWidth="1"/>
    <col min="11523" max="11523" width="58.42578125" style="67" customWidth="1"/>
    <col min="11524" max="11524" width="28.85546875" style="67" customWidth="1"/>
    <col min="11525" max="11776" width="9.140625" style="67"/>
    <col min="11777" max="11777" width="26.7109375" style="67" customWidth="1"/>
    <col min="11778" max="11778" width="73.7109375" style="67" customWidth="1"/>
    <col min="11779" max="11779" width="58.42578125" style="67" customWidth="1"/>
    <col min="11780" max="11780" width="28.85546875" style="67" customWidth="1"/>
    <col min="11781" max="12032" width="9.140625" style="67"/>
    <col min="12033" max="12033" width="26.7109375" style="67" customWidth="1"/>
    <col min="12034" max="12034" width="73.7109375" style="67" customWidth="1"/>
    <col min="12035" max="12035" width="58.42578125" style="67" customWidth="1"/>
    <col min="12036" max="12036" width="28.85546875" style="67" customWidth="1"/>
    <col min="12037" max="12288" width="9.140625" style="67"/>
    <col min="12289" max="12289" width="26.7109375" style="67" customWidth="1"/>
    <col min="12290" max="12290" width="73.7109375" style="67" customWidth="1"/>
    <col min="12291" max="12291" width="58.42578125" style="67" customWidth="1"/>
    <col min="12292" max="12292" width="28.85546875" style="67" customWidth="1"/>
    <col min="12293" max="12544" width="9.140625" style="67"/>
    <col min="12545" max="12545" width="26.7109375" style="67" customWidth="1"/>
    <col min="12546" max="12546" width="73.7109375" style="67" customWidth="1"/>
    <col min="12547" max="12547" width="58.42578125" style="67" customWidth="1"/>
    <col min="12548" max="12548" width="28.85546875" style="67" customWidth="1"/>
    <col min="12549" max="12800" width="9.140625" style="67"/>
    <col min="12801" max="12801" width="26.7109375" style="67" customWidth="1"/>
    <col min="12802" max="12802" width="73.7109375" style="67" customWidth="1"/>
    <col min="12803" max="12803" width="58.42578125" style="67" customWidth="1"/>
    <col min="12804" max="12804" width="28.85546875" style="67" customWidth="1"/>
    <col min="12805" max="13056" width="9.140625" style="67"/>
    <col min="13057" max="13057" width="26.7109375" style="67" customWidth="1"/>
    <col min="13058" max="13058" width="73.7109375" style="67" customWidth="1"/>
    <col min="13059" max="13059" width="58.42578125" style="67" customWidth="1"/>
    <col min="13060" max="13060" width="28.85546875" style="67" customWidth="1"/>
    <col min="13061" max="13312" width="9.140625" style="67"/>
    <col min="13313" max="13313" width="26.7109375" style="67" customWidth="1"/>
    <col min="13314" max="13314" width="73.7109375" style="67" customWidth="1"/>
    <col min="13315" max="13315" width="58.42578125" style="67" customWidth="1"/>
    <col min="13316" max="13316" width="28.85546875" style="67" customWidth="1"/>
    <col min="13317" max="13568" width="9.140625" style="67"/>
    <col min="13569" max="13569" width="26.7109375" style="67" customWidth="1"/>
    <col min="13570" max="13570" width="73.7109375" style="67" customWidth="1"/>
    <col min="13571" max="13571" width="58.42578125" style="67" customWidth="1"/>
    <col min="13572" max="13572" width="28.85546875" style="67" customWidth="1"/>
    <col min="13573" max="13824" width="9.140625" style="67"/>
    <col min="13825" max="13825" width="26.7109375" style="67" customWidth="1"/>
    <col min="13826" max="13826" width="73.7109375" style="67" customWidth="1"/>
    <col min="13827" max="13827" width="58.42578125" style="67" customWidth="1"/>
    <col min="13828" max="13828" width="28.85546875" style="67" customWidth="1"/>
    <col min="13829" max="14080" width="9.140625" style="67"/>
    <col min="14081" max="14081" width="26.7109375" style="67" customWidth="1"/>
    <col min="14082" max="14082" width="73.7109375" style="67" customWidth="1"/>
    <col min="14083" max="14083" width="58.42578125" style="67" customWidth="1"/>
    <col min="14084" max="14084" width="28.85546875" style="67" customWidth="1"/>
    <col min="14085" max="14336" width="9.140625" style="67"/>
    <col min="14337" max="14337" width="26.7109375" style="67" customWidth="1"/>
    <col min="14338" max="14338" width="73.7109375" style="67" customWidth="1"/>
    <col min="14339" max="14339" width="58.42578125" style="67" customWidth="1"/>
    <col min="14340" max="14340" width="28.85546875" style="67" customWidth="1"/>
    <col min="14341" max="14592" width="9.140625" style="67"/>
    <col min="14593" max="14593" width="26.7109375" style="67" customWidth="1"/>
    <col min="14594" max="14594" width="73.7109375" style="67" customWidth="1"/>
    <col min="14595" max="14595" width="58.42578125" style="67" customWidth="1"/>
    <col min="14596" max="14596" width="28.85546875" style="67" customWidth="1"/>
    <col min="14597" max="14848" width="9.140625" style="67"/>
    <col min="14849" max="14849" width="26.7109375" style="67" customWidth="1"/>
    <col min="14850" max="14850" width="73.7109375" style="67" customWidth="1"/>
    <col min="14851" max="14851" width="58.42578125" style="67" customWidth="1"/>
    <col min="14852" max="14852" width="28.85546875" style="67" customWidth="1"/>
    <col min="14853" max="15104" width="9.140625" style="67"/>
    <col min="15105" max="15105" width="26.7109375" style="67" customWidth="1"/>
    <col min="15106" max="15106" width="73.7109375" style="67" customWidth="1"/>
    <col min="15107" max="15107" width="58.42578125" style="67" customWidth="1"/>
    <col min="15108" max="15108" width="28.85546875" style="67" customWidth="1"/>
    <col min="15109" max="15360" width="9.140625" style="67"/>
    <col min="15361" max="15361" width="26.7109375" style="67" customWidth="1"/>
    <col min="15362" max="15362" width="73.7109375" style="67" customWidth="1"/>
    <col min="15363" max="15363" width="58.42578125" style="67" customWidth="1"/>
    <col min="15364" max="15364" width="28.85546875" style="67" customWidth="1"/>
    <col min="15365" max="15616" width="9.140625" style="67"/>
    <col min="15617" max="15617" width="26.7109375" style="67" customWidth="1"/>
    <col min="15618" max="15618" width="73.7109375" style="67" customWidth="1"/>
    <col min="15619" max="15619" width="58.42578125" style="67" customWidth="1"/>
    <col min="15620" max="15620" width="28.85546875" style="67" customWidth="1"/>
    <col min="15621" max="15872" width="9.140625" style="67"/>
    <col min="15873" max="15873" width="26.7109375" style="67" customWidth="1"/>
    <col min="15874" max="15874" width="73.7109375" style="67" customWidth="1"/>
    <col min="15875" max="15875" width="58.42578125" style="67" customWidth="1"/>
    <col min="15876" max="15876" width="28.85546875" style="67" customWidth="1"/>
    <col min="15877" max="16128" width="9.140625" style="67"/>
    <col min="16129" max="16129" width="26.7109375" style="67" customWidth="1"/>
    <col min="16130" max="16130" width="73.7109375" style="67" customWidth="1"/>
    <col min="16131" max="16131" width="58.42578125" style="67" customWidth="1"/>
    <col min="16132" max="16132" width="28.85546875" style="67" customWidth="1"/>
    <col min="16133" max="16384" width="9.140625" style="67"/>
  </cols>
  <sheetData>
    <row r="1" spans="2:5" ht="13.5" thickBot="1"/>
    <row r="2" spans="2:5" s="71" customFormat="1" ht="19.5" thickBot="1">
      <c r="B2" s="68" t="s">
        <v>136</v>
      </c>
      <c r="C2" s="69" t="s">
        <v>516</v>
      </c>
      <c r="D2" s="69"/>
      <c r="E2" s="70"/>
    </row>
    <row r="3" spans="2:5" s="71" customFormat="1" ht="15">
      <c r="B3" s="72" t="s">
        <v>137</v>
      </c>
      <c r="C3" s="72" t="s">
        <v>138</v>
      </c>
      <c r="D3" s="72" t="s">
        <v>139</v>
      </c>
      <c r="E3" s="72" t="s">
        <v>140</v>
      </c>
    </row>
    <row r="4" spans="2:5" ht="25.5">
      <c r="B4" s="73" t="s">
        <v>141</v>
      </c>
      <c r="C4" s="74" t="s">
        <v>588</v>
      </c>
      <c r="D4" s="74"/>
      <c r="E4" s="74" t="s">
        <v>571</v>
      </c>
    </row>
    <row r="5" spans="2:5" ht="63.75">
      <c r="B5" s="73" t="s">
        <v>142</v>
      </c>
      <c r="C5" s="75" t="s">
        <v>563</v>
      </c>
      <c r="D5" s="76" t="s">
        <v>564</v>
      </c>
      <c r="E5" s="76" t="s">
        <v>565</v>
      </c>
    </row>
    <row r="6" spans="2:5" ht="38.25">
      <c r="B6" s="73" t="s">
        <v>143</v>
      </c>
      <c r="C6" s="76" t="s">
        <v>566</v>
      </c>
      <c r="D6" s="75" t="s">
        <v>591</v>
      </c>
      <c r="E6" s="75"/>
    </row>
    <row r="7" spans="2:5">
      <c r="B7" s="73" t="s">
        <v>144</v>
      </c>
      <c r="C7" s="75" t="s">
        <v>570</v>
      </c>
      <c r="D7" s="80"/>
      <c r="E7" s="75"/>
    </row>
    <row r="8" spans="2:5" s="71" customFormat="1" ht="39.75" customHeight="1">
      <c r="B8" s="77" t="s">
        <v>145</v>
      </c>
      <c r="C8" s="78" t="s">
        <v>476</v>
      </c>
      <c r="D8" s="79"/>
      <c r="E8" s="79" t="s">
        <v>481</v>
      </c>
    </row>
    <row r="9" spans="2:5" ht="25.5">
      <c r="B9" s="73" t="s">
        <v>146</v>
      </c>
      <c r="C9" s="75" t="s">
        <v>569</v>
      </c>
      <c r="D9" s="75"/>
      <c r="E9" s="75" t="s">
        <v>482</v>
      </c>
    </row>
    <row r="10" spans="2:5">
      <c r="B10" s="73" t="s">
        <v>147</v>
      </c>
      <c r="C10" s="75" t="s">
        <v>480</v>
      </c>
      <c r="D10" s="75"/>
      <c r="E10" s="75"/>
    </row>
    <row r="11" spans="2:5">
      <c r="B11" s="73" t="s">
        <v>135</v>
      </c>
      <c r="C11" s="75" t="s">
        <v>477</v>
      </c>
      <c r="D11" s="75"/>
      <c r="E11" s="75"/>
    </row>
    <row r="12" spans="2:5">
      <c r="B12" s="73" t="s">
        <v>148</v>
      </c>
      <c r="C12" s="75" t="s">
        <v>478</v>
      </c>
      <c r="D12" s="75"/>
      <c r="E12" s="75"/>
    </row>
    <row r="13" spans="2:5" ht="38.25">
      <c r="B13" s="73" t="s">
        <v>149</v>
      </c>
      <c r="C13" s="75" t="s">
        <v>568</v>
      </c>
      <c r="D13" s="75" t="s">
        <v>567</v>
      </c>
      <c r="E13" s="75" t="s">
        <v>479</v>
      </c>
    </row>
    <row r="14" spans="2:5" customFormat="1"/>
    <row r="15" spans="2:5" customFormat="1"/>
    <row r="16" spans="2:5" customFormat="1"/>
    <row r="17" customFormat="1"/>
    <row r="18" customFormat="1"/>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8"/>
  <dimension ref="A4:C9"/>
  <sheetViews>
    <sheetView workbookViewId="0">
      <selection activeCell="C8" sqref="C8:C9"/>
    </sheetView>
  </sheetViews>
  <sheetFormatPr defaultRowHeight="12.75"/>
  <cols>
    <col min="1" max="1" width="30.140625" customWidth="1"/>
    <col min="3" max="3" width="20.5703125" bestFit="1" customWidth="1"/>
  </cols>
  <sheetData>
    <row r="4" spans="1:3">
      <c r="A4" t="s">
        <v>441</v>
      </c>
    </row>
    <row r="6" spans="1:3">
      <c r="A6" t="s">
        <v>439</v>
      </c>
      <c r="B6" t="s">
        <v>440</v>
      </c>
      <c r="C6" t="s">
        <v>442</v>
      </c>
    </row>
    <row r="7" spans="1:3">
      <c r="A7" s="155" t="s">
        <v>444</v>
      </c>
      <c r="B7" s="119">
        <v>0.75092686608104631</v>
      </c>
      <c r="C7" s="118">
        <v>1</v>
      </c>
    </row>
    <row r="8" spans="1:3">
      <c r="A8" s="155" t="s">
        <v>501</v>
      </c>
      <c r="B8" s="119">
        <v>0.16504711634982333</v>
      </c>
      <c r="C8" s="118">
        <f>B8/SUM($B$8:$B$9)</f>
        <v>0.66264519883354822</v>
      </c>
    </row>
    <row r="9" spans="1:3">
      <c r="A9" s="155" t="s">
        <v>502</v>
      </c>
      <c r="B9" s="119">
        <v>8.4026017569135317E-2</v>
      </c>
      <c r="C9" s="118">
        <f>B9/SUM($B$8:$B$9)</f>
        <v>0.33735480116645183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sheetPr codeName="Sheet9"/>
  <dimension ref="A4:DB147"/>
  <sheetViews>
    <sheetView topLeftCell="A10" workbookViewId="0">
      <selection activeCell="A31" sqref="A31:XFD36"/>
    </sheetView>
  </sheetViews>
  <sheetFormatPr defaultRowHeight="12.75"/>
  <cols>
    <col min="1" max="1" width="19.140625" customWidth="1"/>
    <col min="2" max="2" width="77.5703125" customWidth="1"/>
    <col min="3" max="3" width="35.5703125" customWidth="1"/>
    <col min="4" max="4" width="11.5703125" bestFit="1" customWidth="1"/>
    <col min="6" max="6" width="11.5703125" bestFit="1" customWidth="1"/>
    <col min="7" max="7" width="12.42578125" bestFit="1" customWidth="1"/>
    <col min="8" max="8" width="15.42578125" customWidth="1"/>
    <col min="16" max="16" width="11.140625" customWidth="1"/>
  </cols>
  <sheetData>
    <row r="4" spans="1:106">
      <c r="A4" s="42" t="s">
        <v>526</v>
      </c>
      <c r="B4">
        <v>1.107</v>
      </c>
      <c r="C4" t="s">
        <v>342</v>
      </c>
    </row>
    <row r="5" spans="1:106" s="7" customFormat="1">
      <c r="B5" s="12" t="s">
        <v>3</v>
      </c>
      <c r="C5" s="13"/>
      <c r="D5" s="13"/>
      <c r="E5" s="13"/>
      <c r="F5" s="13"/>
      <c r="G5" s="13"/>
      <c r="H5" s="14"/>
      <c r="I5" s="15"/>
      <c r="J5" s="197" t="s">
        <v>4</v>
      </c>
      <c r="K5" s="198"/>
      <c r="L5" s="198"/>
      <c r="M5" s="198"/>
      <c r="N5" s="198"/>
      <c r="O5" s="199"/>
      <c r="P5" s="200" t="s">
        <v>5</v>
      </c>
      <c r="Q5" s="201"/>
      <c r="R5" s="16"/>
      <c r="S5" s="17"/>
      <c r="T5" s="17"/>
      <c r="U5" s="17"/>
      <c r="V5" s="17"/>
      <c r="W5" s="17"/>
      <c r="X5" s="17"/>
      <c r="Y5" s="18"/>
      <c r="Z5" s="19"/>
      <c r="AA5" s="17"/>
      <c r="AB5" s="17"/>
      <c r="AC5" s="17"/>
      <c r="AD5" s="17"/>
      <c r="AE5" s="17"/>
      <c r="AF5" s="20"/>
      <c r="AG5" s="20"/>
      <c r="AH5" s="20"/>
      <c r="AI5" s="20"/>
      <c r="AJ5" s="20"/>
      <c r="AK5" s="20"/>
      <c r="AL5" s="20"/>
      <c r="AM5" s="20"/>
      <c r="AN5" s="20"/>
      <c r="AO5" s="20"/>
      <c r="AP5" s="20"/>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row>
    <row r="6" spans="1:106" s="7" customFormat="1" ht="25.5">
      <c r="A6" s="7" t="s">
        <v>498</v>
      </c>
      <c r="B6" s="21" t="s">
        <v>6</v>
      </c>
      <c r="C6" s="21" t="s">
        <v>7</v>
      </c>
      <c r="D6" s="21" t="s">
        <v>8</v>
      </c>
      <c r="E6" s="21" t="s">
        <v>9</v>
      </c>
      <c r="F6" s="21" t="s">
        <v>10</v>
      </c>
      <c r="G6" s="21" t="s">
        <v>11</v>
      </c>
      <c r="H6" s="21" t="s">
        <v>12</v>
      </c>
      <c r="I6" s="21" t="s">
        <v>13</v>
      </c>
      <c r="J6" s="21" t="s">
        <v>14</v>
      </c>
      <c r="K6" s="21" t="s">
        <v>15</v>
      </c>
      <c r="L6" s="21" t="s">
        <v>16</v>
      </c>
      <c r="M6" s="21" t="s">
        <v>17</v>
      </c>
      <c r="N6" s="21" t="s">
        <v>18</v>
      </c>
      <c r="O6" s="21" t="s">
        <v>19</v>
      </c>
      <c r="P6" s="22" t="s">
        <v>20</v>
      </c>
      <c r="Q6" s="21" t="s">
        <v>12</v>
      </c>
      <c r="R6" s="23"/>
      <c r="S6" s="23"/>
      <c r="T6" s="23"/>
      <c r="U6" s="23"/>
      <c r="V6" s="23"/>
      <c r="W6" s="23"/>
      <c r="X6" s="23"/>
      <c r="Y6" s="23"/>
      <c r="Z6" s="23"/>
      <c r="AA6" s="23"/>
      <c r="AB6" s="23"/>
      <c r="AC6" s="23"/>
      <c r="AD6" s="23"/>
      <c r="AE6" s="23"/>
      <c r="AF6" s="20"/>
      <c r="AG6" s="20"/>
      <c r="AH6" s="20"/>
      <c r="AI6" s="20"/>
      <c r="AJ6" s="20"/>
      <c r="AK6" s="20"/>
      <c r="AL6" s="20"/>
      <c r="AM6" s="20"/>
      <c r="AN6" s="20"/>
      <c r="AO6" s="20"/>
      <c r="AP6" s="20"/>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row>
    <row r="7" spans="1:106">
      <c r="A7" t="str">
        <f>RIGHT(B7,14)</f>
        <v>Heating Zone 1</v>
      </c>
      <c r="B7" s="24" t="str">
        <f>Raw!A8</f>
        <v>SF CC&amp;S - Heating Zone 1</v>
      </c>
      <c r="C7" s="24" t="str">
        <f>Raw!B8</f>
        <v>Heating Savings</v>
      </c>
      <c r="D7" s="24">
        <f>Raw!C8</f>
        <v>687.15900819714182</v>
      </c>
      <c r="E7" s="24">
        <f>Raw!D8</f>
        <v>15</v>
      </c>
      <c r="F7" s="153">
        <f>Raw!E8*$B$4</f>
        <v>566.86641183042877</v>
      </c>
      <c r="G7" s="24">
        <f>Raw!F8</f>
        <v>0</v>
      </c>
      <c r="H7" s="24" t="str">
        <f>Raw!G8</f>
        <v>ResSpHtFAFZ1</v>
      </c>
      <c r="I7" s="24">
        <f>Raw!H8</f>
        <v>10.369034497533741</v>
      </c>
      <c r="J7" s="24">
        <f>Raw!I8</f>
        <v>0</v>
      </c>
      <c r="K7" s="24">
        <f>Raw!J8</f>
        <v>0</v>
      </c>
      <c r="L7" s="24">
        <f>Raw!K8</f>
        <v>0</v>
      </c>
      <c r="M7" s="24">
        <f>Raw!L8</f>
        <v>0</v>
      </c>
      <c r="N7" s="24">
        <f>Raw!M8</f>
        <v>0</v>
      </c>
      <c r="O7" s="24">
        <f>Raw!N8</f>
        <v>0</v>
      </c>
      <c r="P7" s="24">
        <f>Raw!O8</f>
        <v>0</v>
      </c>
      <c r="Q7" s="24"/>
      <c r="R7" s="41"/>
      <c r="S7" s="41"/>
      <c r="T7" s="41"/>
      <c r="U7" s="41"/>
      <c r="V7" s="41"/>
      <c r="W7" s="41"/>
      <c r="X7" s="41"/>
      <c r="Y7" s="41"/>
      <c r="Z7" s="41"/>
      <c r="AA7" s="41"/>
      <c r="AB7" s="41"/>
      <c r="AC7" s="41"/>
      <c r="AD7" s="41"/>
      <c r="AE7" s="41"/>
      <c r="AF7" s="41"/>
      <c r="AG7" s="41"/>
      <c r="AH7" s="41"/>
      <c r="AI7" s="41"/>
      <c r="AJ7" s="41"/>
      <c r="AK7" s="41"/>
      <c r="AL7" s="41"/>
      <c r="AM7" s="41"/>
    </row>
    <row r="8" spans="1:106">
      <c r="A8" t="str">
        <f t="shared" ref="A8:A12" si="0">RIGHT(B8,14)</f>
        <v>Heating Zone 2</v>
      </c>
      <c r="B8" s="24" t="str">
        <f>Raw!A9</f>
        <v>SF CC&amp;S - Heating Zone 2</v>
      </c>
      <c r="C8" s="24" t="str">
        <f>Raw!B9</f>
        <v>Heating Savings</v>
      </c>
      <c r="D8" s="24">
        <f>Raw!C9</f>
        <v>979.09184212550167</v>
      </c>
      <c r="E8" s="24">
        <f>Raw!D9</f>
        <v>15</v>
      </c>
      <c r="F8" s="153">
        <f>Raw!E9*$B$4</f>
        <v>566.86641183042877</v>
      </c>
      <c r="G8" s="24">
        <f>Raw!F9</f>
        <v>0</v>
      </c>
      <c r="H8" s="24" t="str">
        <f>Raw!G9</f>
        <v>ResSpHtFAFZ2</v>
      </c>
      <c r="I8" s="24">
        <f>Raw!H9</f>
        <v>12.758698243792393</v>
      </c>
      <c r="J8" s="24">
        <f>Raw!I9</f>
        <v>0</v>
      </c>
      <c r="K8" s="24">
        <f>Raw!J9</f>
        <v>0</v>
      </c>
      <c r="L8" s="24">
        <f>Raw!K9</f>
        <v>0</v>
      </c>
      <c r="M8" s="24">
        <f>Raw!L9</f>
        <v>0</v>
      </c>
      <c r="N8" s="24">
        <f>Raw!M9</f>
        <v>0</v>
      </c>
      <c r="O8" s="24">
        <f>Raw!N9</f>
        <v>0</v>
      </c>
      <c r="P8" s="24">
        <f>Raw!O9</f>
        <v>0</v>
      </c>
      <c r="Q8" s="24"/>
      <c r="R8" s="41"/>
      <c r="S8" s="41"/>
      <c r="T8" s="41"/>
      <c r="U8" s="41"/>
      <c r="V8" s="41"/>
      <c r="W8" s="41"/>
      <c r="X8" s="41"/>
      <c r="Y8" s="41"/>
      <c r="Z8" s="41"/>
      <c r="AA8" s="41"/>
      <c r="AB8" s="41"/>
      <c r="AC8" s="41"/>
      <c r="AD8" s="41"/>
      <c r="AE8" s="41"/>
      <c r="AF8" s="41"/>
      <c r="AG8" s="41"/>
      <c r="AH8" s="41"/>
      <c r="AI8" s="41"/>
      <c r="AJ8" s="41"/>
      <c r="AK8" s="41"/>
      <c r="AL8" s="41"/>
      <c r="AM8" s="41"/>
    </row>
    <row r="9" spans="1:106">
      <c r="A9" t="str">
        <f t="shared" si="0"/>
        <v>Heating Zone 3</v>
      </c>
      <c r="B9" s="24" t="str">
        <f>Raw!A10</f>
        <v>SF CC&amp;S - Heating Zone 3</v>
      </c>
      <c r="C9" s="24" t="str">
        <f>Raw!B10</f>
        <v>Heating Savings</v>
      </c>
      <c r="D9" s="24">
        <f>Raw!C10</f>
        <v>1083.8108417603735</v>
      </c>
      <c r="E9" s="24">
        <f>Raw!D10</f>
        <v>15</v>
      </c>
      <c r="F9" s="153">
        <f>Raw!E10*$B$4</f>
        <v>566.86641183042877</v>
      </c>
      <c r="G9" s="24">
        <f>Raw!F10</f>
        <v>0</v>
      </c>
      <c r="H9" s="24" t="str">
        <f>Raw!G10</f>
        <v>ResSpHtFAFZ3</v>
      </c>
      <c r="I9" s="24">
        <f>Raw!H10</f>
        <v>14.190893019213</v>
      </c>
      <c r="J9" s="24">
        <f>Raw!I10</f>
        <v>0</v>
      </c>
      <c r="K9" s="24">
        <f>Raw!J10</f>
        <v>0</v>
      </c>
      <c r="L9" s="24">
        <f>Raw!K10</f>
        <v>0</v>
      </c>
      <c r="M9" s="24">
        <f>Raw!L10</f>
        <v>0</v>
      </c>
      <c r="N9" s="24">
        <f>Raw!M10</f>
        <v>0</v>
      </c>
      <c r="O9" s="24">
        <f>Raw!N10</f>
        <v>0</v>
      </c>
      <c r="P9" s="24">
        <f>Raw!O10</f>
        <v>0</v>
      </c>
      <c r="Q9" s="24"/>
    </row>
    <row r="10" spans="1:106">
      <c r="A10" t="str">
        <f t="shared" si="0"/>
        <v>Heating Zone 1</v>
      </c>
      <c r="B10" s="24" t="str">
        <f>Raw!A11</f>
        <v>SF CC&amp;S - Heating Zone 1</v>
      </c>
      <c r="C10" s="24" t="str">
        <f>Raw!B11</f>
        <v>Cooling Savings</v>
      </c>
      <c r="D10" s="24">
        <f>Raw!C11</f>
        <v>0.65879283400803024</v>
      </c>
      <c r="E10" s="24">
        <f>Raw!D11</f>
        <v>15</v>
      </c>
      <c r="F10" s="153">
        <f>Raw!E11*$B$4</f>
        <v>0</v>
      </c>
      <c r="G10" s="24">
        <f>Raw!F11</f>
        <v>0</v>
      </c>
      <c r="H10" s="24" t="str">
        <f>Raw!G11</f>
        <v>ResCACPNW</v>
      </c>
      <c r="I10" s="24">
        <f>Raw!H11</f>
        <v>0</v>
      </c>
      <c r="J10" s="24">
        <f>Raw!I11</f>
        <v>0</v>
      </c>
      <c r="K10" s="24">
        <f>Raw!J11</f>
        <v>0</v>
      </c>
      <c r="L10" s="24">
        <f>Raw!K11</f>
        <v>0</v>
      </c>
      <c r="M10" s="24">
        <f>Raw!L11</f>
        <v>0</v>
      </c>
      <c r="N10" s="24">
        <f>Raw!M11</f>
        <v>0</v>
      </c>
      <c r="O10" s="24">
        <f>Raw!N11</f>
        <v>0</v>
      </c>
      <c r="P10" s="24">
        <f>Raw!O11</f>
        <v>0</v>
      </c>
      <c r="Q10" s="24"/>
    </row>
    <row r="11" spans="1:106">
      <c r="A11" t="str">
        <f t="shared" si="0"/>
        <v>Heating Zone 2</v>
      </c>
      <c r="B11" s="24" t="str">
        <f>Raw!A12</f>
        <v>SF CC&amp;S - Heating Zone 2</v>
      </c>
      <c r="C11" s="24" t="str">
        <f>Raw!B12</f>
        <v>Cooling Savings</v>
      </c>
      <c r="D11" s="24">
        <f>Raw!C12</f>
        <v>-1.3691042397222214E-2</v>
      </c>
      <c r="E11" s="24">
        <f>Raw!D12</f>
        <v>15</v>
      </c>
      <c r="F11" s="153">
        <f>Raw!E12*$B$4</f>
        <v>0</v>
      </c>
      <c r="G11" s="24">
        <f>Raw!F12</f>
        <v>0</v>
      </c>
      <c r="H11" s="24" t="str">
        <f>Raw!G12</f>
        <v>ResCACPNW</v>
      </c>
      <c r="I11" s="24">
        <f>Raw!H12</f>
        <v>0</v>
      </c>
      <c r="J11" s="24">
        <f>Raw!I12</f>
        <v>0</v>
      </c>
      <c r="K11" s="24">
        <f>Raw!J12</f>
        <v>0</v>
      </c>
      <c r="L11" s="24">
        <f>Raw!K12</f>
        <v>0</v>
      </c>
      <c r="M11" s="24">
        <f>Raw!L12</f>
        <v>0</v>
      </c>
      <c r="N11" s="24">
        <f>Raw!M12</f>
        <v>0</v>
      </c>
      <c r="O11" s="24">
        <f>Raw!N12</f>
        <v>0</v>
      </c>
      <c r="P11" s="24">
        <f>Raw!O12</f>
        <v>0</v>
      </c>
      <c r="Q11" s="24"/>
    </row>
    <row r="12" spans="1:106">
      <c r="A12" t="str">
        <f t="shared" si="0"/>
        <v>Heating Zone 3</v>
      </c>
      <c r="B12" s="24" t="str">
        <f>Raw!A13</f>
        <v>SF CC&amp;S - Heating Zone 3</v>
      </c>
      <c r="C12" s="24" t="str">
        <f>Raw!B13</f>
        <v>Cooling Savings</v>
      </c>
      <c r="D12" s="24">
        <f>Raw!C13</f>
        <v>1.1949589996420711</v>
      </c>
      <c r="E12" s="24">
        <f>Raw!D13</f>
        <v>15</v>
      </c>
      <c r="F12" s="153">
        <f>Raw!E13*$B$4</f>
        <v>0</v>
      </c>
      <c r="G12" s="24">
        <f>Raw!F13</f>
        <v>0</v>
      </c>
      <c r="H12" s="24" t="str">
        <f>Raw!G13</f>
        <v>ResCACPNW</v>
      </c>
      <c r="I12" s="24">
        <f>Raw!H13</f>
        <v>0</v>
      </c>
      <c r="J12" s="24">
        <f>Raw!I13</f>
        <v>0</v>
      </c>
      <c r="K12" s="24">
        <f>Raw!J13</f>
        <v>0</v>
      </c>
      <c r="L12" s="24">
        <f>Raw!K13</f>
        <v>0</v>
      </c>
      <c r="M12" s="24">
        <f>Raw!L13</f>
        <v>0</v>
      </c>
      <c r="N12" s="24">
        <f>Raw!M13</f>
        <v>0</v>
      </c>
      <c r="O12" s="24">
        <f>Raw!N13</f>
        <v>0</v>
      </c>
      <c r="P12" s="24">
        <f>Raw!O13</f>
        <v>0</v>
      </c>
      <c r="Q12" s="24"/>
    </row>
    <row r="13" spans="1:106">
      <c r="A13" t="str">
        <f>RIGHT(B13,14)</f>
        <v>Heating Zone 1</v>
      </c>
      <c r="B13" s="24" t="str">
        <f>Raw!A14</f>
        <v>MH CC&amp;S - Heating Zone 1</v>
      </c>
      <c r="C13" s="24" t="str">
        <f>Raw!B14</f>
        <v>Heating Savings</v>
      </c>
      <c r="D13" s="24">
        <f>Raw!C14</f>
        <v>450.87119309019425</v>
      </c>
      <c r="E13" s="24">
        <f>Raw!D14</f>
        <v>15</v>
      </c>
      <c r="F13" s="153">
        <f>Raw!E14*$B$4</f>
        <v>566.86641183042877</v>
      </c>
      <c r="G13" s="24">
        <f>Raw!F14</f>
        <v>0</v>
      </c>
      <c r="H13" s="24" t="str">
        <f>Raw!G14</f>
        <v>ResSpHtFAFZ1</v>
      </c>
      <c r="I13" s="24">
        <f>Raw!H14</f>
        <v>3.1646541938342141</v>
      </c>
      <c r="J13" s="24">
        <f>Raw!I14</f>
        <v>0</v>
      </c>
      <c r="K13" s="24">
        <f>Raw!J14</f>
        <v>0</v>
      </c>
      <c r="L13" s="24">
        <f>Raw!K14</f>
        <v>0</v>
      </c>
      <c r="M13" s="24">
        <f>Raw!L14</f>
        <v>0</v>
      </c>
      <c r="N13" s="24">
        <f>Raw!M14</f>
        <v>0</v>
      </c>
      <c r="O13" s="24">
        <f>Raw!N14</f>
        <v>0</v>
      </c>
      <c r="P13" s="24">
        <f>Raw!O14</f>
        <v>0</v>
      </c>
      <c r="Q13" s="24"/>
      <c r="R13" s="41"/>
      <c r="S13" s="41"/>
      <c r="T13" s="41"/>
      <c r="U13" s="41"/>
      <c r="V13" s="41"/>
      <c r="W13" s="41"/>
      <c r="X13" s="41"/>
      <c r="Y13" s="41"/>
      <c r="Z13" s="41"/>
      <c r="AA13" s="41"/>
      <c r="AB13" s="41"/>
      <c r="AC13" s="41"/>
      <c r="AD13" s="41"/>
      <c r="AE13" s="41"/>
      <c r="AF13" s="41"/>
      <c r="AG13" s="41"/>
      <c r="AH13" s="41"/>
      <c r="AI13" s="41"/>
      <c r="AJ13" s="41"/>
      <c r="AK13" s="41"/>
      <c r="AL13" s="41"/>
      <c r="AM13" s="41"/>
    </row>
    <row r="14" spans="1:106">
      <c r="A14" t="str">
        <f t="shared" ref="A14:A18" si="1">RIGHT(B14,14)</f>
        <v>Heating Zone 2</v>
      </c>
      <c r="B14" s="24" t="str">
        <f>Raw!A15</f>
        <v>MH CC&amp;S - Heating Zone 2</v>
      </c>
      <c r="C14" s="24" t="str">
        <f>Raw!B15</f>
        <v>Heating Savings</v>
      </c>
      <c r="D14" s="24">
        <f>Raw!C15</f>
        <v>235.04186455568859</v>
      </c>
      <c r="E14" s="24">
        <f>Raw!D15</f>
        <v>15</v>
      </c>
      <c r="F14" s="153">
        <f>Raw!E15*$B$4</f>
        <v>566.86641183042877</v>
      </c>
      <c r="G14" s="24">
        <f>Raw!F15</f>
        <v>0</v>
      </c>
      <c r="H14" s="24" t="str">
        <f>Raw!G15</f>
        <v>ResSpHtFAFZ2</v>
      </c>
      <c r="I14" s="24">
        <f>Raw!H15</f>
        <v>3.7432933477017776</v>
      </c>
      <c r="J14" s="24">
        <f>Raw!I15</f>
        <v>0</v>
      </c>
      <c r="K14" s="24">
        <f>Raw!J15</f>
        <v>0</v>
      </c>
      <c r="L14" s="24">
        <f>Raw!K15</f>
        <v>0</v>
      </c>
      <c r="M14" s="24">
        <f>Raw!L15</f>
        <v>0</v>
      </c>
      <c r="N14" s="24">
        <f>Raw!M15</f>
        <v>0</v>
      </c>
      <c r="O14" s="24">
        <f>Raw!N15</f>
        <v>0</v>
      </c>
      <c r="P14" s="24">
        <f>Raw!O15</f>
        <v>0</v>
      </c>
      <c r="Q14" s="24"/>
      <c r="R14" s="41"/>
      <c r="S14" s="41"/>
      <c r="T14" s="41"/>
      <c r="U14" s="41"/>
      <c r="V14" s="41"/>
      <c r="W14" s="41"/>
      <c r="X14" s="41"/>
      <c r="Y14" s="41"/>
      <c r="Z14" s="41"/>
      <c r="AA14" s="41"/>
      <c r="AB14" s="41"/>
      <c r="AC14" s="41"/>
      <c r="AD14" s="41"/>
      <c r="AE14" s="41"/>
      <c r="AF14" s="41"/>
      <c r="AG14" s="41"/>
      <c r="AH14" s="41"/>
      <c r="AI14" s="41"/>
      <c r="AJ14" s="41"/>
      <c r="AK14" s="41"/>
      <c r="AL14" s="41"/>
      <c r="AM14" s="41"/>
    </row>
    <row r="15" spans="1:106">
      <c r="A15" t="str">
        <f t="shared" si="1"/>
        <v>Heating Zone 3</v>
      </c>
      <c r="B15" s="24" t="str">
        <f>Raw!A16</f>
        <v>MH CC&amp;S - Heating Zone 3</v>
      </c>
      <c r="C15" s="24" t="str">
        <f>Raw!B16</f>
        <v>Heating Savings</v>
      </c>
      <c r="D15" s="24">
        <f>Raw!C16</f>
        <v>107.29548177908664</v>
      </c>
      <c r="E15" s="24">
        <f>Raw!D16</f>
        <v>15</v>
      </c>
      <c r="F15" s="153">
        <f>Raw!E16*$B$4</f>
        <v>566.86641183042877</v>
      </c>
      <c r="G15" s="24">
        <f>Raw!F16</f>
        <v>0</v>
      </c>
      <c r="H15" s="24" t="str">
        <f>Raw!G16</f>
        <v>ResSpHtFAFZ3</v>
      </c>
      <c r="I15" s="24">
        <f>Raw!H16</f>
        <v>1.708795426471577</v>
      </c>
      <c r="J15" s="24">
        <f>Raw!I16</f>
        <v>0</v>
      </c>
      <c r="K15" s="24">
        <f>Raw!J16</f>
        <v>0</v>
      </c>
      <c r="L15" s="24">
        <f>Raw!K16</f>
        <v>0</v>
      </c>
      <c r="M15" s="24">
        <f>Raw!L16</f>
        <v>0</v>
      </c>
      <c r="N15" s="24">
        <f>Raw!M16</f>
        <v>0</v>
      </c>
      <c r="O15" s="24">
        <f>Raw!N16</f>
        <v>0</v>
      </c>
      <c r="P15" s="24">
        <f>Raw!O16</f>
        <v>0</v>
      </c>
      <c r="Q15" s="24"/>
    </row>
    <row r="16" spans="1:106">
      <c r="A16" t="str">
        <f t="shared" si="1"/>
        <v>Heating Zone 1</v>
      </c>
      <c r="B16" s="24" t="str">
        <f>Raw!A17</f>
        <v>MH CC&amp;S - Heating Zone 1</v>
      </c>
      <c r="C16" s="24" t="str">
        <f>Raw!B17</f>
        <v>Cooling Savings</v>
      </c>
      <c r="D16" s="24">
        <f>Raw!C17</f>
        <v>-5.701840043619403</v>
      </c>
      <c r="E16" s="24">
        <f>Raw!D17</f>
        <v>15</v>
      </c>
      <c r="F16" s="153">
        <f>Raw!E17*$B$4</f>
        <v>0</v>
      </c>
      <c r="G16" s="24">
        <f>Raw!F17</f>
        <v>0</v>
      </c>
      <c r="H16" s="24" t="str">
        <f>Raw!G17</f>
        <v>ResCACPNW</v>
      </c>
      <c r="I16" s="24">
        <f>Raw!H17</f>
        <v>0</v>
      </c>
      <c r="J16" s="24">
        <f>Raw!I17</f>
        <v>0</v>
      </c>
      <c r="K16" s="24">
        <f>Raw!J17</f>
        <v>0</v>
      </c>
      <c r="L16" s="24">
        <f>Raw!K17</f>
        <v>0</v>
      </c>
      <c r="M16" s="24">
        <f>Raw!L17</f>
        <v>0</v>
      </c>
      <c r="N16" s="24">
        <f>Raw!M17</f>
        <v>0</v>
      </c>
      <c r="O16" s="24">
        <f>Raw!N17</f>
        <v>0</v>
      </c>
      <c r="P16" s="24">
        <f>Raw!O17</f>
        <v>0</v>
      </c>
      <c r="Q16" s="24"/>
    </row>
    <row r="17" spans="1:106">
      <c r="A17" t="str">
        <f t="shared" si="1"/>
        <v>Heating Zone 2</v>
      </c>
      <c r="B17" s="24" t="str">
        <f>Raw!A18</f>
        <v>MH CC&amp;S - Heating Zone 2</v>
      </c>
      <c r="C17" s="24" t="str">
        <f>Raw!B18</f>
        <v>Cooling Savings</v>
      </c>
      <c r="D17" s="24">
        <f>Raw!C18</f>
        <v>-12.52263407749142</v>
      </c>
      <c r="E17" s="24">
        <f>Raw!D18</f>
        <v>15</v>
      </c>
      <c r="F17" s="153">
        <f>Raw!E18*$B$4</f>
        <v>0</v>
      </c>
      <c r="G17" s="24">
        <f>Raw!F18</f>
        <v>0</v>
      </c>
      <c r="H17" s="24" t="str">
        <f>Raw!G18</f>
        <v>ResCACPNW</v>
      </c>
      <c r="I17" s="24">
        <f>Raw!H18</f>
        <v>0</v>
      </c>
      <c r="J17" s="24">
        <f>Raw!I18</f>
        <v>0</v>
      </c>
      <c r="K17" s="24">
        <f>Raw!J18</f>
        <v>0</v>
      </c>
      <c r="L17" s="24">
        <f>Raw!K18</f>
        <v>0</v>
      </c>
      <c r="M17" s="24">
        <f>Raw!L18</f>
        <v>0</v>
      </c>
      <c r="N17" s="24">
        <f>Raw!M18</f>
        <v>0</v>
      </c>
      <c r="O17" s="24">
        <f>Raw!N18</f>
        <v>0</v>
      </c>
      <c r="P17" s="24">
        <f>Raw!O18</f>
        <v>0</v>
      </c>
      <c r="Q17" s="24"/>
    </row>
    <row r="18" spans="1:106">
      <c r="A18" t="str">
        <f t="shared" si="1"/>
        <v>Heating Zone 3</v>
      </c>
      <c r="B18" s="24" t="str">
        <f>Raw!A19</f>
        <v>MH CC&amp;S - Heating Zone 3</v>
      </c>
      <c r="C18" s="24" t="str">
        <f>Raw!B19</f>
        <v>Cooling Savings</v>
      </c>
      <c r="D18" s="24">
        <f>Raw!C19</f>
        <v>-30.49171922529472</v>
      </c>
      <c r="E18" s="24">
        <f>Raw!D19</f>
        <v>15</v>
      </c>
      <c r="F18" s="153">
        <f>Raw!E19*$B$4</f>
        <v>0</v>
      </c>
      <c r="G18" s="24">
        <f>Raw!F19</f>
        <v>0</v>
      </c>
      <c r="H18" s="24" t="str">
        <f>Raw!G19</f>
        <v>ResCACPNW</v>
      </c>
      <c r="I18" s="24">
        <f>Raw!H19</f>
        <v>0</v>
      </c>
      <c r="J18" s="24">
        <f>Raw!I19</f>
        <v>0</v>
      </c>
      <c r="K18" s="24">
        <f>Raw!J19</f>
        <v>0</v>
      </c>
      <c r="L18" s="24">
        <f>Raw!K19</f>
        <v>0</v>
      </c>
      <c r="M18" s="24">
        <f>Raw!L19</f>
        <v>0</v>
      </c>
      <c r="N18" s="24">
        <f>Raw!M19</f>
        <v>0</v>
      </c>
      <c r="O18" s="24">
        <f>Raw!N19</f>
        <v>0</v>
      </c>
      <c r="P18" s="24">
        <f>Raw!O19</f>
        <v>0</v>
      </c>
      <c r="Q18" s="24"/>
    </row>
    <row r="22" spans="1:106">
      <c r="A22" s="42" t="s">
        <v>515</v>
      </c>
      <c r="B22" s="24"/>
      <c r="C22" s="24"/>
      <c r="D22" s="24"/>
      <c r="E22" s="24"/>
      <c r="F22" s="24"/>
      <c r="G22" s="24"/>
      <c r="H22" s="24"/>
      <c r="I22" s="24"/>
      <c r="J22" s="24"/>
      <c r="K22" s="24"/>
      <c r="L22" s="24"/>
      <c r="M22" s="24"/>
      <c r="N22" s="24"/>
      <c r="O22" s="24"/>
      <c r="P22" s="24"/>
      <c r="Q22" s="24"/>
    </row>
    <row r="23" spans="1:106" s="7" customFormat="1">
      <c r="B23" s="12" t="s">
        <v>3</v>
      </c>
      <c r="C23" s="13"/>
      <c r="D23" s="13"/>
      <c r="E23" s="13"/>
      <c r="F23" s="13"/>
      <c r="G23" s="13"/>
      <c r="H23" s="14"/>
      <c r="I23" s="15"/>
      <c r="J23" s="206" t="s">
        <v>4</v>
      </c>
      <c r="K23" s="207"/>
      <c r="L23" s="207"/>
      <c r="M23" s="207"/>
      <c r="N23" s="207"/>
      <c r="O23" s="208"/>
      <c r="P23" s="211" t="s">
        <v>5</v>
      </c>
      <c r="Q23" s="212"/>
      <c r="R23" s="16"/>
      <c r="S23" s="17"/>
      <c r="T23" s="17"/>
      <c r="U23" s="17"/>
      <c r="V23" s="17"/>
      <c r="W23" s="17"/>
      <c r="X23" s="17"/>
      <c r="Y23" s="18"/>
      <c r="Z23" s="19"/>
      <c r="AA23" s="17"/>
      <c r="AB23" s="17"/>
      <c r="AC23" s="17"/>
      <c r="AD23" s="17"/>
      <c r="AE23" s="17"/>
      <c r="AF23" s="20"/>
      <c r="AG23" s="20"/>
      <c r="AH23" s="20"/>
      <c r="AI23" s="20"/>
      <c r="AJ23" s="20"/>
      <c r="AK23" s="20"/>
      <c r="AL23" s="20"/>
      <c r="AM23" s="20"/>
      <c r="AN23" s="20"/>
      <c r="AO23" s="20"/>
      <c r="AP23" s="20"/>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row>
    <row r="24" spans="1:106" s="7" customFormat="1" ht="25.5">
      <c r="A24" s="7" t="s">
        <v>498</v>
      </c>
      <c r="B24" s="21" t="s">
        <v>6</v>
      </c>
      <c r="C24" s="21" t="s">
        <v>7</v>
      </c>
      <c r="D24" s="21" t="s">
        <v>8</v>
      </c>
      <c r="E24" s="21" t="s">
        <v>9</v>
      </c>
      <c r="F24" s="21" t="s">
        <v>10</v>
      </c>
      <c r="G24" s="21" t="s">
        <v>11</v>
      </c>
      <c r="H24" s="21" t="s">
        <v>12</v>
      </c>
      <c r="I24" s="21" t="s">
        <v>13</v>
      </c>
      <c r="J24" s="21" t="s">
        <v>14</v>
      </c>
      <c r="K24" s="21" t="s">
        <v>15</v>
      </c>
      <c r="L24" s="21" t="s">
        <v>16</v>
      </c>
      <c r="M24" s="21" t="s">
        <v>17</v>
      </c>
      <c r="N24" s="21" t="s">
        <v>18</v>
      </c>
      <c r="O24" s="21" t="s">
        <v>19</v>
      </c>
      <c r="P24" s="22" t="s">
        <v>20</v>
      </c>
      <c r="Q24" s="21" t="s">
        <v>12</v>
      </c>
      <c r="R24" s="23"/>
      <c r="S24" s="23"/>
      <c r="T24" s="23"/>
      <c r="U24" s="23"/>
      <c r="V24" s="23"/>
      <c r="W24" s="23"/>
      <c r="X24" s="23"/>
      <c r="Y24" s="23"/>
      <c r="Z24" s="23"/>
      <c r="AA24" s="23"/>
      <c r="AB24" s="23"/>
      <c r="AC24" s="23"/>
      <c r="AD24" s="23"/>
      <c r="AE24" s="23"/>
      <c r="AF24" s="20"/>
      <c r="AG24" s="20"/>
      <c r="AH24" s="20"/>
      <c r="AI24" s="20"/>
      <c r="AJ24" s="20"/>
      <c r="AK24" s="20"/>
      <c r="AL24" s="20"/>
      <c r="AM24" s="20"/>
      <c r="AN24" s="20"/>
      <c r="AO24" s="20"/>
      <c r="AP24" s="20"/>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row>
    <row r="25" spans="1:106">
      <c r="A25" t="str">
        <f>CONCATENATE(" + HZ",RIGHT(A7,1))</f>
        <v xml:space="preserve"> + HZ1</v>
      </c>
      <c r="B25" s="24" t="str">
        <f>LEFT(Composite!B7,LEN(Composite!B7)-LEN(Composite!A7)-3)</f>
        <v>SF CC&amp;S</v>
      </c>
      <c r="C25" s="24" t="str">
        <f t="shared" ref="C25:Q25" si="2">C7</f>
        <v>Heating Savings</v>
      </c>
      <c r="D25" s="24">
        <f t="shared" si="2"/>
        <v>687.15900819714182</v>
      </c>
      <c r="E25" s="24">
        <f t="shared" si="2"/>
        <v>15</v>
      </c>
      <c r="F25" s="154">
        <f t="shared" si="2"/>
        <v>566.86641183042877</v>
      </c>
      <c r="G25" s="24">
        <f t="shared" si="2"/>
        <v>0</v>
      </c>
      <c r="H25" s="24" t="str">
        <f t="shared" si="2"/>
        <v>ResSpHtFAFZ1</v>
      </c>
      <c r="I25" s="24">
        <f t="shared" si="2"/>
        <v>10.369034497533741</v>
      </c>
      <c r="J25" s="24">
        <f t="shared" si="2"/>
        <v>0</v>
      </c>
      <c r="K25" s="24">
        <f t="shared" si="2"/>
        <v>0</v>
      </c>
      <c r="L25" s="24">
        <f t="shared" si="2"/>
        <v>0</v>
      </c>
      <c r="M25" s="24">
        <f t="shared" si="2"/>
        <v>0</v>
      </c>
      <c r="N25" s="24">
        <f t="shared" si="2"/>
        <v>0</v>
      </c>
      <c r="O25" s="24">
        <f t="shared" si="2"/>
        <v>0</v>
      </c>
      <c r="P25" s="24">
        <f t="shared" si="2"/>
        <v>0</v>
      </c>
      <c r="Q25" s="24">
        <f t="shared" si="2"/>
        <v>0</v>
      </c>
    </row>
    <row r="26" spans="1:106">
      <c r="A26" t="str">
        <f>CONCATENATE(" + HZ",RIGHT(A8,1))</f>
        <v xml:space="preserve"> + HZ2</v>
      </c>
      <c r="B26" s="24" t="str">
        <f>LEFT(Composite!B8,LEN(Composite!B8)-LEN(Composite!A8)-3)</f>
        <v>SF CC&amp;S</v>
      </c>
      <c r="C26" s="24" t="str">
        <f t="shared" ref="C26:Q26" si="3">C8</f>
        <v>Heating Savings</v>
      </c>
      <c r="D26" s="24">
        <f t="shared" si="3"/>
        <v>979.09184212550167</v>
      </c>
      <c r="E26" s="24">
        <f t="shared" si="3"/>
        <v>15</v>
      </c>
      <c r="F26" s="154">
        <f t="shared" si="3"/>
        <v>566.86641183042877</v>
      </c>
      <c r="G26" s="24">
        <f t="shared" si="3"/>
        <v>0</v>
      </c>
      <c r="H26" s="24" t="str">
        <f t="shared" si="3"/>
        <v>ResSpHtFAFZ2</v>
      </c>
      <c r="I26" s="24">
        <f t="shared" si="3"/>
        <v>12.758698243792393</v>
      </c>
      <c r="J26" s="24">
        <f t="shared" si="3"/>
        <v>0</v>
      </c>
      <c r="K26" s="24">
        <f t="shared" si="3"/>
        <v>0</v>
      </c>
      <c r="L26" s="24">
        <f t="shared" si="3"/>
        <v>0</v>
      </c>
      <c r="M26" s="24">
        <f t="shared" si="3"/>
        <v>0</v>
      </c>
      <c r="N26" s="24">
        <f t="shared" si="3"/>
        <v>0</v>
      </c>
      <c r="O26" s="24">
        <f t="shared" si="3"/>
        <v>0</v>
      </c>
      <c r="P26" s="24">
        <f t="shared" si="3"/>
        <v>0</v>
      </c>
      <c r="Q26" s="24">
        <f t="shared" si="3"/>
        <v>0</v>
      </c>
    </row>
    <row r="27" spans="1:106">
      <c r="A27" t="str">
        <f>CONCATENATE(" + HZ",RIGHT(A9,1))</f>
        <v xml:space="preserve"> + HZ3</v>
      </c>
      <c r="B27" s="24" t="str">
        <f>LEFT(Composite!B9,LEN(Composite!B9)-LEN(Composite!A9)-3)</f>
        <v>SF CC&amp;S</v>
      </c>
      <c r="C27" s="24" t="str">
        <f t="shared" ref="C27:Q27" si="4">C9</f>
        <v>Heating Savings</v>
      </c>
      <c r="D27" s="24">
        <f t="shared" si="4"/>
        <v>1083.8108417603735</v>
      </c>
      <c r="E27" s="24">
        <f t="shared" si="4"/>
        <v>15</v>
      </c>
      <c r="F27" s="154">
        <f t="shared" si="4"/>
        <v>566.86641183042877</v>
      </c>
      <c r="G27" s="24">
        <f t="shared" si="4"/>
        <v>0</v>
      </c>
      <c r="H27" s="24" t="str">
        <f t="shared" si="4"/>
        <v>ResSpHtFAFZ3</v>
      </c>
      <c r="I27" s="24">
        <f t="shared" si="4"/>
        <v>14.190893019213</v>
      </c>
      <c r="J27" s="24">
        <f t="shared" si="4"/>
        <v>0</v>
      </c>
      <c r="K27" s="24">
        <f t="shared" si="4"/>
        <v>0</v>
      </c>
      <c r="L27" s="24">
        <f t="shared" si="4"/>
        <v>0</v>
      </c>
      <c r="M27" s="24">
        <f t="shared" si="4"/>
        <v>0</v>
      </c>
      <c r="N27" s="24">
        <f t="shared" si="4"/>
        <v>0</v>
      </c>
      <c r="O27" s="24">
        <f t="shared" si="4"/>
        <v>0</v>
      </c>
      <c r="P27" s="24">
        <f t="shared" si="4"/>
        <v>0</v>
      </c>
      <c r="Q27" s="24">
        <f t="shared" si="4"/>
        <v>0</v>
      </c>
    </row>
    <row r="28" spans="1:106">
      <c r="A28" t="str">
        <f t="shared" ref="A28:A30" si="5">CONCATENATE(" + HZ",RIGHT(A10,1))</f>
        <v xml:space="preserve"> + HZ1</v>
      </c>
      <c r="B28" s="24" t="str">
        <f>LEFT(Composite!B10,LEN(Composite!B10)-LEN(Composite!A10)-3)</f>
        <v>SF CC&amp;S</v>
      </c>
      <c r="C28" s="24" t="str">
        <f t="shared" ref="C28:Q28" si="6">C10</f>
        <v>Cooling Savings</v>
      </c>
      <c r="D28" s="24">
        <f t="shared" si="6"/>
        <v>0.65879283400803024</v>
      </c>
      <c r="E28" s="24">
        <f t="shared" si="6"/>
        <v>15</v>
      </c>
      <c r="F28" s="24">
        <f t="shared" si="6"/>
        <v>0</v>
      </c>
      <c r="G28" s="24">
        <f t="shared" si="6"/>
        <v>0</v>
      </c>
      <c r="H28" s="24" t="str">
        <f t="shared" si="6"/>
        <v>ResCACPNW</v>
      </c>
      <c r="I28" s="24">
        <f t="shared" si="6"/>
        <v>0</v>
      </c>
      <c r="J28" s="24">
        <f t="shared" si="6"/>
        <v>0</v>
      </c>
      <c r="K28" s="24">
        <f t="shared" si="6"/>
        <v>0</v>
      </c>
      <c r="L28" s="24">
        <f t="shared" si="6"/>
        <v>0</v>
      </c>
      <c r="M28" s="24">
        <f t="shared" si="6"/>
        <v>0</v>
      </c>
      <c r="N28" s="24">
        <f t="shared" si="6"/>
        <v>0</v>
      </c>
      <c r="O28" s="24">
        <f t="shared" si="6"/>
        <v>0</v>
      </c>
      <c r="P28" s="24">
        <f t="shared" si="6"/>
        <v>0</v>
      </c>
      <c r="Q28" s="24">
        <f t="shared" si="6"/>
        <v>0</v>
      </c>
    </row>
    <row r="29" spans="1:106">
      <c r="A29" t="str">
        <f t="shared" si="5"/>
        <v xml:space="preserve"> + HZ2</v>
      </c>
      <c r="B29" s="24" t="str">
        <f>LEFT(Composite!B11,LEN(Composite!B11)-LEN(Composite!A11)-3)</f>
        <v>SF CC&amp;S</v>
      </c>
      <c r="C29" s="24" t="str">
        <f t="shared" ref="C29:Q29" si="7">C11</f>
        <v>Cooling Savings</v>
      </c>
      <c r="D29" s="24">
        <f t="shared" si="7"/>
        <v>-1.3691042397222214E-2</v>
      </c>
      <c r="E29" s="24">
        <f t="shared" si="7"/>
        <v>15</v>
      </c>
      <c r="F29" s="24">
        <f t="shared" si="7"/>
        <v>0</v>
      </c>
      <c r="G29" s="24">
        <f t="shared" si="7"/>
        <v>0</v>
      </c>
      <c r="H29" s="24" t="str">
        <f t="shared" si="7"/>
        <v>ResCACPNW</v>
      </c>
      <c r="I29" s="24">
        <f t="shared" si="7"/>
        <v>0</v>
      </c>
      <c r="J29" s="24">
        <f t="shared" si="7"/>
        <v>0</v>
      </c>
      <c r="K29" s="24">
        <f t="shared" si="7"/>
        <v>0</v>
      </c>
      <c r="L29" s="24">
        <f t="shared" si="7"/>
        <v>0</v>
      </c>
      <c r="M29" s="24">
        <f t="shared" si="7"/>
        <v>0</v>
      </c>
      <c r="N29" s="24">
        <f t="shared" si="7"/>
        <v>0</v>
      </c>
      <c r="O29" s="24">
        <f t="shared" si="7"/>
        <v>0</v>
      </c>
      <c r="P29" s="24">
        <f t="shared" si="7"/>
        <v>0</v>
      </c>
      <c r="Q29" s="24">
        <f t="shared" si="7"/>
        <v>0</v>
      </c>
    </row>
    <row r="30" spans="1:106">
      <c r="A30" t="str">
        <f t="shared" si="5"/>
        <v xml:space="preserve"> + HZ3</v>
      </c>
      <c r="B30" s="24" t="str">
        <f>LEFT(Composite!B12,LEN(Composite!B12)-LEN(Composite!A12)-3)</f>
        <v>SF CC&amp;S</v>
      </c>
      <c r="C30" s="24" t="str">
        <f t="shared" ref="C30:Q30" si="8">C12</f>
        <v>Cooling Savings</v>
      </c>
      <c r="D30" s="24">
        <f t="shared" si="8"/>
        <v>1.1949589996420711</v>
      </c>
      <c r="E30" s="24">
        <f t="shared" si="8"/>
        <v>15</v>
      </c>
      <c r="F30" s="24">
        <f t="shared" si="8"/>
        <v>0</v>
      </c>
      <c r="G30" s="24">
        <f t="shared" si="8"/>
        <v>0</v>
      </c>
      <c r="H30" s="24" t="str">
        <f t="shared" si="8"/>
        <v>ResCACPNW</v>
      </c>
      <c r="I30" s="24">
        <f t="shared" si="8"/>
        <v>0</v>
      </c>
      <c r="J30" s="24">
        <f t="shared" si="8"/>
        <v>0</v>
      </c>
      <c r="K30" s="24">
        <f t="shared" si="8"/>
        <v>0</v>
      </c>
      <c r="L30" s="24">
        <f t="shared" si="8"/>
        <v>0</v>
      </c>
      <c r="M30" s="24">
        <f t="shared" si="8"/>
        <v>0</v>
      </c>
      <c r="N30" s="24">
        <f t="shared" si="8"/>
        <v>0</v>
      </c>
      <c r="O30" s="24">
        <f t="shared" si="8"/>
        <v>0</v>
      </c>
      <c r="P30" s="24">
        <f t="shared" si="8"/>
        <v>0</v>
      </c>
      <c r="Q30" s="24">
        <f t="shared" si="8"/>
        <v>0</v>
      </c>
    </row>
    <row r="31" spans="1:106">
      <c r="A31" t="str">
        <f>CONCATENATE(" + HZ",RIGHT(A13,1))</f>
        <v xml:space="preserve"> + HZ1</v>
      </c>
      <c r="B31" s="24" t="str">
        <f>LEFT(Composite!B13,LEN(Composite!B13)-LEN(Composite!A13)-3)</f>
        <v>MH CC&amp;S</v>
      </c>
      <c r="C31" s="24" t="str">
        <f t="shared" ref="C31:Q31" si="9">C13</f>
        <v>Heating Savings</v>
      </c>
      <c r="D31" s="24">
        <f t="shared" si="9"/>
        <v>450.87119309019425</v>
      </c>
      <c r="E31" s="24">
        <f t="shared" si="9"/>
        <v>15</v>
      </c>
      <c r="F31" s="154">
        <f t="shared" si="9"/>
        <v>566.86641183042877</v>
      </c>
      <c r="G31" s="24">
        <f t="shared" si="9"/>
        <v>0</v>
      </c>
      <c r="H31" s="24" t="str">
        <f t="shared" si="9"/>
        <v>ResSpHtFAFZ1</v>
      </c>
      <c r="I31" s="24">
        <f t="shared" si="9"/>
        <v>3.1646541938342141</v>
      </c>
      <c r="J31" s="24">
        <f t="shared" si="9"/>
        <v>0</v>
      </c>
      <c r="K31" s="24">
        <f t="shared" si="9"/>
        <v>0</v>
      </c>
      <c r="L31" s="24">
        <f t="shared" si="9"/>
        <v>0</v>
      </c>
      <c r="M31" s="24">
        <f t="shared" si="9"/>
        <v>0</v>
      </c>
      <c r="N31" s="24">
        <f t="shared" si="9"/>
        <v>0</v>
      </c>
      <c r="O31" s="24">
        <f t="shared" si="9"/>
        <v>0</v>
      </c>
      <c r="P31" s="24">
        <f t="shared" si="9"/>
        <v>0</v>
      </c>
      <c r="Q31" s="24">
        <f t="shared" si="9"/>
        <v>0</v>
      </c>
    </row>
    <row r="32" spans="1:106">
      <c r="A32" t="str">
        <f>CONCATENATE(" + HZ",RIGHT(A14,1))</f>
        <v xml:space="preserve"> + HZ2</v>
      </c>
      <c r="B32" s="24" t="str">
        <f>LEFT(Composite!B14,LEN(Composite!B14)-LEN(Composite!A14)-3)</f>
        <v>MH CC&amp;S</v>
      </c>
      <c r="C32" s="24" t="str">
        <f t="shared" ref="C32:Q32" si="10">C14</f>
        <v>Heating Savings</v>
      </c>
      <c r="D32" s="24">
        <f t="shared" si="10"/>
        <v>235.04186455568859</v>
      </c>
      <c r="E32" s="24">
        <f t="shared" si="10"/>
        <v>15</v>
      </c>
      <c r="F32" s="154">
        <f t="shared" si="10"/>
        <v>566.86641183042877</v>
      </c>
      <c r="G32" s="24">
        <f t="shared" si="10"/>
        <v>0</v>
      </c>
      <c r="H32" s="24" t="str">
        <f t="shared" si="10"/>
        <v>ResSpHtFAFZ2</v>
      </c>
      <c r="I32" s="24">
        <f t="shared" si="10"/>
        <v>3.7432933477017776</v>
      </c>
      <c r="J32" s="24">
        <f t="shared" si="10"/>
        <v>0</v>
      </c>
      <c r="K32" s="24">
        <f t="shared" si="10"/>
        <v>0</v>
      </c>
      <c r="L32" s="24">
        <f t="shared" si="10"/>
        <v>0</v>
      </c>
      <c r="M32" s="24">
        <f t="shared" si="10"/>
        <v>0</v>
      </c>
      <c r="N32" s="24">
        <f t="shared" si="10"/>
        <v>0</v>
      </c>
      <c r="O32" s="24">
        <f t="shared" si="10"/>
        <v>0</v>
      </c>
      <c r="P32" s="24">
        <f t="shared" si="10"/>
        <v>0</v>
      </c>
      <c r="Q32" s="24">
        <f t="shared" si="10"/>
        <v>0</v>
      </c>
    </row>
    <row r="33" spans="1:17">
      <c r="A33" t="str">
        <f>CONCATENATE(" + HZ",RIGHT(A15,1))</f>
        <v xml:space="preserve"> + HZ3</v>
      </c>
      <c r="B33" s="24" t="str">
        <f>LEFT(Composite!B15,LEN(Composite!B15)-LEN(Composite!A15)-3)</f>
        <v>MH CC&amp;S</v>
      </c>
      <c r="C33" s="24" t="str">
        <f t="shared" ref="C33:Q33" si="11">C15</f>
        <v>Heating Savings</v>
      </c>
      <c r="D33" s="24">
        <f t="shared" si="11"/>
        <v>107.29548177908664</v>
      </c>
      <c r="E33" s="24">
        <f t="shared" si="11"/>
        <v>15</v>
      </c>
      <c r="F33" s="154">
        <f t="shared" si="11"/>
        <v>566.86641183042877</v>
      </c>
      <c r="G33" s="24">
        <f t="shared" si="11"/>
        <v>0</v>
      </c>
      <c r="H33" s="24" t="str">
        <f t="shared" si="11"/>
        <v>ResSpHtFAFZ3</v>
      </c>
      <c r="I33" s="24">
        <f t="shared" si="11"/>
        <v>1.708795426471577</v>
      </c>
      <c r="J33" s="24">
        <f t="shared" si="11"/>
        <v>0</v>
      </c>
      <c r="K33" s="24">
        <f t="shared" si="11"/>
        <v>0</v>
      </c>
      <c r="L33" s="24">
        <f t="shared" si="11"/>
        <v>0</v>
      </c>
      <c r="M33" s="24">
        <f t="shared" si="11"/>
        <v>0</v>
      </c>
      <c r="N33" s="24">
        <f t="shared" si="11"/>
        <v>0</v>
      </c>
      <c r="O33" s="24">
        <f t="shared" si="11"/>
        <v>0</v>
      </c>
      <c r="P33" s="24">
        <f t="shared" si="11"/>
        <v>0</v>
      </c>
      <c r="Q33" s="24">
        <f t="shared" si="11"/>
        <v>0</v>
      </c>
    </row>
    <row r="34" spans="1:17">
      <c r="A34" t="str">
        <f t="shared" ref="A34:A36" si="12">CONCATENATE(" + HZ",RIGHT(A16,1))</f>
        <v xml:space="preserve"> + HZ1</v>
      </c>
      <c r="B34" s="24" t="str">
        <f>LEFT(Composite!B16,LEN(Composite!B16)-LEN(Composite!A16)-3)</f>
        <v>MH CC&amp;S</v>
      </c>
      <c r="C34" s="24" t="str">
        <f t="shared" ref="C34:Q34" si="13">C16</f>
        <v>Cooling Savings</v>
      </c>
      <c r="D34" s="24">
        <f t="shared" si="13"/>
        <v>-5.701840043619403</v>
      </c>
      <c r="E34" s="24">
        <f t="shared" si="13"/>
        <v>15</v>
      </c>
      <c r="F34" s="24">
        <f t="shared" si="13"/>
        <v>0</v>
      </c>
      <c r="G34" s="24">
        <f t="shared" si="13"/>
        <v>0</v>
      </c>
      <c r="H34" s="24" t="str">
        <f t="shared" si="13"/>
        <v>ResCACPNW</v>
      </c>
      <c r="I34" s="24">
        <f t="shared" si="13"/>
        <v>0</v>
      </c>
      <c r="J34" s="24">
        <f t="shared" si="13"/>
        <v>0</v>
      </c>
      <c r="K34" s="24">
        <f t="shared" si="13"/>
        <v>0</v>
      </c>
      <c r="L34" s="24">
        <f t="shared" si="13"/>
        <v>0</v>
      </c>
      <c r="M34" s="24">
        <f t="shared" si="13"/>
        <v>0</v>
      </c>
      <c r="N34" s="24">
        <f t="shared" si="13"/>
        <v>0</v>
      </c>
      <c r="O34" s="24">
        <f t="shared" si="13"/>
        <v>0</v>
      </c>
      <c r="P34" s="24">
        <f t="shared" si="13"/>
        <v>0</v>
      </c>
      <c r="Q34" s="24">
        <f t="shared" si="13"/>
        <v>0</v>
      </c>
    </row>
    <row r="35" spans="1:17">
      <c r="A35" t="str">
        <f t="shared" si="12"/>
        <v xml:space="preserve"> + HZ2</v>
      </c>
      <c r="B35" s="24" t="str">
        <f>LEFT(Composite!B17,LEN(Composite!B17)-LEN(Composite!A17)-3)</f>
        <v>MH CC&amp;S</v>
      </c>
      <c r="C35" s="24" t="str">
        <f t="shared" ref="C35:Q35" si="14">C17</f>
        <v>Cooling Savings</v>
      </c>
      <c r="D35" s="24">
        <f t="shared" si="14"/>
        <v>-12.52263407749142</v>
      </c>
      <c r="E35" s="24">
        <f t="shared" si="14"/>
        <v>15</v>
      </c>
      <c r="F35" s="24">
        <f t="shared" si="14"/>
        <v>0</v>
      </c>
      <c r="G35" s="24">
        <f t="shared" si="14"/>
        <v>0</v>
      </c>
      <c r="H35" s="24" t="str">
        <f t="shared" si="14"/>
        <v>ResCACPNW</v>
      </c>
      <c r="I35" s="24">
        <f t="shared" si="14"/>
        <v>0</v>
      </c>
      <c r="J35" s="24">
        <f t="shared" si="14"/>
        <v>0</v>
      </c>
      <c r="K35" s="24">
        <f t="shared" si="14"/>
        <v>0</v>
      </c>
      <c r="L35" s="24">
        <f t="shared" si="14"/>
        <v>0</v>
      </c>
      <c r="M35" s="24">
        <f t="shared" si="14"/>
        <v>0</v>
      </c>
      <c r="N35" s="24">
        <f t="shared" si="14"/>
        <v>0</v>
      </c>
      <c r="O35" s="24">
        <f t="shared" si="14"/>
        <v>0</v>
      </c>
      <c r="P35" s="24">
        <f t="shared" si="14"/>
        <v>0</v>
      </c>
      <c r="Q35" s="24">
        <f t="shared" si="14"/>
        <v>0</v>
      </c>
    </row>
    <row r="36" spans="1:17">
      <c r="A36" t="str">
        <f t="shared" si="12"/>
        <v xml:space="preserve"> + HZ3</v>
      </c>
      <c r="B36" s="24" t="str">
        <f>LEFT(Composite!B18,LEN(Composite!B18)-LEN(Composite!A18)-3)</f>
        <v>MH CC&amp;S</v>
      </c>
      <c r="C36" s="24" t="str">
        <f t="shared" ref="C36:Q36" si="15">C18</f>
        <v>Cooling Savings</v>
      </c>
      <c r="D36" s="24">
        <f t="shared" si="15"/>
        <v>-30.49171922529472</v>
      </c>
      <c r="E36" s="24">
        <f t="shared" si="15"/>
        <v>15</v>
      </c>
      <c r="F36" s="24">
        <f t="shared" si="15"/>
        <v>0</v>
      </c>
      <c r="G36" s="24">
        <f t="shared" si="15"/>
        <v>0</v>
      </c>
      <c r="H36" s="24" t="str">
        <f t="shared" si="15"/>
        <v>ResCACPNW</v>
      </c>
      <c r="I36" s="24">
        <f t="shared" si="15"/>
        <v>0</v>
      </c>
      <c r="J36" s="24">
        <f t="shared" si="15"/>
        <v>0</v>
      </c>
      <c r="K36" s="24">
        <f t="shared" si="15"/>
        <v>0</v>
      </c>
      <c r="L36" s="24">
        <f t="shared" si="15"/>
        <v>0</v>
      </c>
      <c r="M36" s="24">
        <f t="shared" si="15"/>
        <v>0</v>
      </c>
      <c r="N36" s="24">
        <f t="shared" si="15"/>
        <v>0</v>
      </c>
      <c r="O36" s="24">
        <f t="shared" si="15"/>
        <v>0</v>
      </c>
      <c r="P36" s="24">
        <f t="shared" si="15"/>
        <v>0</v>
      </c>
      <c r="Q36" s="24">
        <f t="shared" si="15"/>
        <v>0</v>
      </c>
    </row>
    <row r="37" spans="1:17">
      <c r="B37" s="24"/>
      <c r="C37" s="24"/>
      <c r="D37" s="25"/>
      <c r="E37" s="25"/>
      <c r="F37" s="25"/>
      <c r="G37" s="25"/>
      <c r="H37" s="24"/>
      <c r="I37" s="24"/>
      <c r="J37" s="24"/>
      <c r="K37" s="24"/>
      <c r="L37" s="24"/>
      <c r="M37" s="24"/>
      <c r="N37" s="24"/>
      <c r="O37" s="24"/>
      <c r="P37" s="24"/>
      <c r="Q37" s="24"/>
    </row>
    <row r="38" spans="1:17">
      <c r="B38" s="24"/>
      <c r="C38" s="24"/>
      <c r="D38" s="25"/>
      <c r="E38" s="25"/>
      <c r="F38" s="25"/>
      <c r="G38" s="25"/>
      <c r="H38" s="24"/>
      <c r="I38" s="24"/>
      <c r="J38" s="24"/>
      <c r="K38" s="24"/>
      <c r="L38" s="24"/>
      <c r="M38" s="24"/>
      <c r="N38" s="24"/>
      <c r="O38" s="24"/>
      <c r="P38" s="24"/>
      <c r="Q38" s="24"/>
    </row>
    <row r="39" spans="1:17">
      <c r="B39" s="24"/>
      <c r="C39" s="24"/>
      <c r="D39" s="25"/>
      <c r="E39" s="25"/>
      <c r="F39" s="25"/>
      <c r="G39" s="25"/>
      <c r="H39" s="24"/>
      <c r="I39" s="24"/>
      <c r="J39" s="24"/>
      <c r="K39" s="24"/>
      <c r="L39" s="24"/>
      <c r="M39" s="24"/>
      <c r="N39" s="24"/>
      <c r="O39" s="24"/>
      <c r="P39" s="24"/>
      <c r="Q39" s="24"/>
    </row>
    <row r="40" spans="1:17">
      <c r="B40" s="24"/>
      <c r="C40" s="24"/>
      <c r="D40" s="25"/>
      <c r="E40" s="25"/>
      <c r="F40" s="25"/>
      <c r="G40" s="25"/>
      <c r="H40" s="24"/>
      <c r="I40" s="25"/>
      <c r="J40" s="24"/>
      <c r="K40" s="24"/>
      <c r="L40" s="24"/>
      <c r="M40" s="24"/>
      <c r="N40" s="24"/>
      <c r="O40" s="24"/>
      <c r="P40" s="24"/>
      <c r="Q40" s="24"/>
    </row>
    <row r="41" spans="1:17">
      <c r="B41" s="24"/>
      <c r="C41" s="24"/>
      <c r="D41" s="25"/>
      <c r="E41" s="25"/>
      <c r="F41" s="25"/>
      <c r="G41" s="25"/>
      <c r="H41" s="24"/>
      <c r="I41" s="25"/>
      <c r="J41" s="24"/>
      <c r="K41" s="24"/>
      <c r="L41" s="24"/>
      <c r="M41" s="24"/>
      <c r="N41" s="24"/>
      <c r="O41" s="24"/>
      <c r="P41" s="24"/>
      <c r="Q41" s="24"/>
    </row>
    <row r="42" spans="1:17">
      <c r="B42" s="24"/>
      <c r="C42" s="24"/>
      <c r="D42" s="25"/>
      <c r="E42" s="25"/>
      <c r="F42" s="25"/>
      <c r="G42" s="25"/>
      <c r="H42" s="24"/>
      <c r="I42" s="25"/>
      <c r="J42" s="24"/>
      <c r="K42" s="24"/>
      <c r="L42" s="24"/>
      <c r="M42" s="24"/>
      <c r="N42" s="24"/>
      <c r="O42" s="24"/>
      <c r="P42" s="24"/>
      <c r="Q42" s="24"/>
    </row>
    <row r="43" spans="1:17">
      <c r="B43" s="24"/>
      <c r="C43" s="24"/>
      <c r="D43" s="25"/>
      <c r="E43" s="25"/>
      <c r="F43" s="25"/>
      <c r="G43" s="25"/>
      <c r="H43" s="24"/>
      <c r="I43" s="25"/>
      <c r="J43" s="24"/>
      <c r="K43" s="24"/>
      <c r="L43" s="24"/>
      <c r="M43" s="24"/>
      <c r="N43" s="24"/>
      <c r="O43" s="24"/>
      <c r="P43" s="24"/>
      <c r="Q43" s="24"/>
    </row>
    <row r="44" spans="1:17">
      <c r="B44" s="24"/>
      <c r="C44" s="24"/>
      <c r="D44" s="25"/>
      <c r="E44" s="25"/>
      <c r="F44" s="25"/>
      <c r="G44" s="25"/>
      <c r="H44" s="24"/>
      <c r="I44" s="25"/>
      <c r="J44" s="24"/>
      <c r="K44" s="24"/>
      <c r="L44" s="24"/>
      <c r="M44" s="24"/>
      <c r="N44" s="24"/>
      <c r="O44" s="24"/>
      <c r="P44" s="24"/>
      <c r="Q44" s="24"/>
    </row>
    <row r="45" spans="1:17">
      <c r="B45" s="24"/>
      <c r="C45" s="24"/>
      <c r="D45" s="25"/>
      <c r="E45" s="25"/>
      <c r="F45" s="25"/>
      <c r="G45" s="25"/>
      <c r="H45" s="24"/>
      <c r="I45" s="25"/>
      <c r="J45" s="24"/>
      <c r="K45" s="24"/>
      <c r="L45" s="24"/>
      <c r="M45" s="24"/>
      <c r="N45" s="24"/>
      <c r="O45" s="24"/>
      <c r="P45" s="24"/>
      <c r="Q45" s="24"/>
    </row>
    <row r="46" spans="1:17">
      <c r="B46" s="24"/>
      <c r="C46" s="24"/>
      <c r="D46" s="25"/>
      <c r="E46" s="25"/>
      <c r="F46" s="25"/>
      <c r="G46" s="25"/>
      <c r="H46" s="24"/>
      <c r="I46" s="25"/>
      <c r="J46" s="24"/>
      <c r="K46" s="24"/>
      <c r="L46" s="24"/>
      <c r="M46" s="24"/>
      <c r="N46" s="24"/>
      <c r="O46" s="24"/>
      <c r="P46" s="24"/>
      <c r="Q46" s="24"/>
    </row>
    <row r="47" spans="1:17">
      <c r="B47" s="24"/>
      <c r="C47" s="24"/>
      <c r="D47" s="25"/>
      <c r="E47" s="25"/>
      <c r="F47" s="25"/>
      <c r="G47" s="25"/>
      <c r="H47" s="24"/>
      <c r="I47" s="25"/>
      <c r="J47" s="24"/>
      <c r="K47" s="24"/>
      <c r="L47" s="24"/>
      <c r="M47" s="24"/>
      <c r="N47" s="24"/>
      <c r="O47" s="24"/>
      <c r="P47" s="24"/>
      <c r="Q47" s="24"/>
    </row>
    <row r="48" spans="1:17">
      <c r="B48" s="24"/>
      <c r="C48" s="24"/>
      <c r="D48" s="25"/>
      <c r="E48" s="25"/>
      <c r="F48" s="25"/>
      <c r="G48" s="25"/>
      <c r="H48" s="24"/>
      <c r="I48" s="25"/>
      <c r="J48" s="24"/>
      <c r="K48" s="24"/>
      <c r="L48" s="24"/>
      <c r="M48" s="24"/>
      <c r="N48" s="24"/>
      <c r="O48" s="24"/>
      <c r="P48" s="24"/>
      <c r="Q48" s="24"/>
    </row>
    <row r="49" spans="2:17">
      <c r="B49" s="24"/>
      <c r="C49" s="24"/>
      <c r="D49" s="25"/>
      <c r="E49" s="25"/>
      <c r="F49" s="25"/>
      <c r="G49" s="25"/>
      <c r="H49" s="24"/>
      <c r="I49" s="24"/>
      <c r="J49" s="24"/>
      <c r="K49" s="24"/>
      <c r="L49" s="24"/>
      <c r="M49" s="24"/>
      <c r="N49" s="24"/>
      <c r="O49" s="24"/>
      <c r="P49" s="24"/>
      <c r="Q49" s="24"/>
    </row>
    <row r="50" spans="2:17">
      <c r="B50" s="24"/>
      <c r="C50" s="24"/>
      <c r="D50" s="25"/>
      <c r="E50" s="25"/>
      <c r="F50" s="25"/>
      <c r="G50" s="25"/>
      <c r="H50" s="24"/>
      <c r="I50" s="24"/>
      <c r="J50" s="24"/>
      <c r="K50" s="24"/>
      <c r="L50" s="24"/>
      <c r="M50" s="24"/>
      <c r="N50" s="24"/>
      <c r="O50" s="24"/>
      <c r="P50" s="24"/>
      <c r="Q50" s="24"/>
    </row>
    <row r="51" spans="2:17">
      <c r="B51" s="24"/>
      <c r="C51" s="24"/>
      <c r="D51" s="25"/>
      <c r="E51" s="25"/>
      <c r="F51" s="25"/>
      <c r="G51" s="25"/>
      <c r="H51" s="24"/>
      <c r="I51" s="24"/>
      <c r="J51" s="24"/>
      <c r="K51" s="24"/>
      <c r="L51" s="24"/>
      <c r="M51" s="24"/>
      <c r="N51" s="24"/>
      <c r="O51" s="24"/>
      <c r="P51" s="24"/>
      <c r="Q51" s="24"/>
    </row>
    <row r="52" spans="2:17">
      <c r="B52" s="24"/>
      <c r="C52" s="24"/>
      <c r="D52" s="25"/>
      <c r="E52" s="25"/>
      <c r="F52" s="25"/>
      <c r="G52" s="25"/>
      <c r="H52" s="24"/>
      <c r="I52" s="24"/>
      <c r="J52" s="24"/>
      <c r="K52" s="24"/>
      <c r="L52" s="24"/>
      <c r="M52" s="24"/>
      <c r="N52" s="24"/>
      <c r="O52" s="24"/>
      <c r="P52" s="24"/>
      <c r="Q52" s="24"/>
    </row>
    <row r="53" spans="2:17">
      <c r="B53" s="24"/>
      <c r="C53" s="24"/>
      <c r="D53" s="25"/>
      <c r="E53" s="25"/>
      <c r="F53" s="25"/>
      <c r="G53" s="25"/>
      <c r="H53" s="24"/>
      <c r="I53" s="24"/>
      <c r="J53" s="24"/>
      <c r="K53" s="24"/>
      <c r="L53" s="24"/>
      <c r="M53" s="24"/>
      <c r="N53" s="24"/>
      <c r="O53" s="24"/>
      <c r="P53" s="24"/>
      <c r="Q53" s="24"/>
    </row>
    <row r="54" spans="2:17">
      <c r="B54" s="24"/>
      <c r="C54" s="24"/>
      <c r="D54" s="25"/>
      <c r="E54" s="25"/>
      <c r="F54" s="25"/>
      <c r="G54" s="25"/>
      <c r="H54" s="24"/>
      <c r="I54" s="24"/>
      <c r="J54" s="24"/>
      <c r="K54" s="24"/>
      <c r="L54" s="24"/>
      <c r="M54" s="24"/>
      <c r="N54" s="24"/>
      <c r="O54" s="24"/>
      <c r="P54" s="24"/>
      <c r="Q54" s="24"/>
    </row>
    <row r="55" spans="2:17">
      <c r="B55" s="24"/>
      <c r="C55" s="24"/>
      <c r="D55" s="25"/>
      <c r="E55" s="25"/>
      <c r="F55" s="25"/>
      <c r="G55" s="25"/>
      <c r="H55" s="24"/>
      <c r="I55" s="24"/>
      <c r="J55" s="24"/>
      <c r="K55" s="24"/>
      <c r="L55" s="24"/>
      <c r="M55" s="24"/>
      <c r="N55" s="24"/>
      <c r="O55" s="24"/>
      <c r="P55" s="24"/>
      <c r="Q55" s="24"/>
    </row>
    <row r="56" spans="2:17">
      <c r="B56" s="24"/>
      <c r="C56" s="24"/>
      <c r="D56" s="25"/>
      <c r="E56" s="25"/>
      <c r="F56" s="25"/>
      <c r="G56" s="25"/>
      <c r="H56" s="24"/>
      <c r="I56" s="24"/>
      <c r="J56" s="24"/>
      <c r="K56" s="24"/>
      <c r="L56" s="24"/>
      <c r="M56" s="24"/>
      <c r="N56" s="24"/>
      <c r="O56" s="24"/>
      <c r="P56" s="24"/>
      <c r="Q56" s="24"/>
    </row>
    <row r="57" spans="2:17">
      <c r="B57" s="24"/>
      <c r="C57" s="24"/>
      <c r="D57" s="25"/>
      <c r="E57" s="25"/>
      <c r="F57" s="25"/>
      <c r="G57" s="25"/>
      <c r="H57" s="24"/>
      <c r="I57" s="24"/>
      <c r="J57" s="24"/>
      <c r="K57" s="24"/>
      <c r="L57" s="24"/>
      <c r="M57" s="24"/>
      <c r="N57" s="24"/>
      <c r="O57" s="24"/>
      <c r="P57" s="24"/>
      <c r="Q57" s="24"/>
    </row>
    <row r="58" spans="2:17">
      <c r="B58" s="24"/>
      <c r="C58" s="24"/>
      <c r="D58" s="25"/>
      <c r="E58" s="25"/>
      <c r="F58" s="25"/>
      <c r="G58" s="25"/>
      <c r="H58" s="24"/>
      <c r="I58" s="24"/>
      <c r="J58" s="24"/>
      <c r="K58" s="24"/>
      <c r="L58" s="24"/>
      <c r="M58" s="24"/>
      <c r="N58" s="24"/>
      <c r="O58" s="24"/>
      <c r="P58" s="24"/>
      <c r="Q58" s="24"/>
    </row>
    <row r="59" spans="2:17">
      <c r="B59" s="24"/>
      <c r="C59" s="24"/>
      <c r="D59" s="25"/>
      <c r="E59" s="25"/>
      <c r="F59" s="25"/>
      <c r="G59" s="25"/>
      <c r="H59" s="24"/>
      <c r="I59" s="24"/>
      <c r="J59" s="24"/>
      <c r="K59" s="24"/>
      <c r="L59" s="24"/>
      <c r="M59" s="24"/>
      <c r="N59" s="24"/>
      <c r="O59" s="24"/>
      <c r="P59" s="24"/>
      <c r="Q59" s="24"/>
    </row>
    <row r="60" spans="2:17">
      <c r="B60" s="24"/>
      <c r="C60" s="24"/>
      <c r="D60" s="25"/>
      <c r="E60" s="25"/>
      <c r="F60" s="25"/>
      <c r="G60" s="25"/>
      <c r="H60" s="24"/>
      <c r="I60" s="24"/>
      <c r="J60" s="24"/>
      <c r="K60" s="24"/>
      <c r="L60" s="24"/>
      <c r="M60" s="24"/>
      <c r="N60" s="24"/>
      <c r="O60" s="24"/>
      <c r="P60" s="24"/>
      <c r="Q60" s="24"/>
    </row>
    <row r="61" spans="2:17">
      <c r="B61" s="24"/>
      <c r="C61" s="24"/>
      <c r="D61" s="25"/>
      <c r="E61" s="25"/>
      <c r="F61" s="25"/>
      <c r="G61" s="25"/>
      <c r="H61" s="24"/>
      <c r="I61" s="24"/>
      <c r="J61" s="24"/>
      <c r="K61" s="24"/>
      <c r="L61" s="24"/>
      <c r="M61" s="24"/>
      <c r="N61" s="24"/>
      <c r="O61" s="24"/>
      <c r="P61" s="24"/>
      <c r="Q61" s="24"/>
    </row>
    <row r="62" spans="2:17">
      <c r="B62" s="24"/>
      <c r="C62" s="24"/>
      <c r="D62" s="25"/>
      <c r="E62" s="25"/>
      <c r="F62" s="25"/>
      <c r="G62" s="25"/>
      <c r="H62" s="24"/>
      <c r="I62" s="24"/>
      <c r="J62" s="24"/>
      <c r="K62" s="24"/>
      <c r="L62" s="24"/>
      <c r="M62" s="24"/>
      <c r="N62" s="24"/>
      <c r="O62" s="24"/>
      <c r="P62" s="24"/>
      <c r="Q62" s="24"/>
    </row>
    <row r="63" spans="2:17">
      <c r="B63" s="24"/>
      <c r="C63" s="24"/>
      <c r="D63" s="25"/>
      <c r="E63" s="25"/>
      <c r="F63" s="25"/>
      <c r="G63" s="25"/>
      <c r="H63" s="24"/>
      <c r="I63" s="24"/>
      <c r="J63" s="24"/>
      <c r="K63" s="24"/>
      <c r="L63" s="24"/>
      <c r="M63" s="24"/>
      <c r="N63" s="24"/>
      <c r="O63" s="24"/>
      <c r="P63" s="24"/>
      <c r="Q63" s="24"/>
    </row>
    <row r="64" spans="2:17">
      <c r="B64" s="24"/>
      <c r="C64" s="24"/>
      <c r="D64" s="25"/>
      <c r="E64" s="25"/>
      <c r="F64" s="25"/>
      <c r="G64" s="25"/>
      <c r="H64" s="24"/>
      <c r="I64" s="24"/>
      <c r="J64" s="24"/>
      <c r="K64" s="24"/>
      <c r="L64" s="24"/>
      <c r="M64" s="24"/>
      <c r="N64" s="24"/>
      <c r="O64" s="24"/>
      <c r="P64" s="24"/>
      <c r="Q64" s="24"/>
    </row>
    <row r="65" spans="2:17">
      <c r="B65" s="24"/>
      <c r="C65" s="24"/>
      <c r="D65" s="25"/>
      <c r="E65" s="25"/>
      <c r="F65" s="25"/>
      <c r="G65" s="25"/>
      <c r="H65" s="24"/>
      <c r="I65" s="24"/>
      <c r="J65" s="24"/>
      <c r="K65" s="24"/>
      <c r="L65" s="24"/>
      <c r="M65" s="24"/>
      <c r="N65" s="24"/>
      <c r="O65" s="24"/>
      <c r="P65" s="24"/>
      <c r="Q65" s="24"/>
    </row>
    <row r="66" spans="2:17">
      <c r="B66" s="24"/>
      <c r="C66" s="24"/>
      <c r="D66" s="25"/>
      <c r="E66" s="25"/>
      <c r="F66" s="25"/>
      <c r="G66" s="25"/>
      <c r="H66" s="24"/>
      <c r="I66" s="24"/>
      <c r="J66" s="24"/>
      <c r="K66" s="24"/>
      <c r="L66" s="24"/>
      <c r="M66" s="24"/>
      <c r="N66" s="24"/>
      <c r="O66" s="24"/>
      <c r="P66" s="24"/>
      <c r="Q66" s="24"/>
    </row>
    <row r="67" spans="2:17">
      <c r="B67" s="24"/>
      <c r="C67" s="24"/>
      <c r="D67" s="25"/>
      <c r="E67" s="25"/>
      <c r="F67" s="25"/>
      <c r="G67" s="25"/>
      <c r="H67" s="24"/>
      <c r="I67" s="24"/>
      <c r="J67" s="24"/>
      <c r="K67" s="24"/>
      <c r="L67" s="24"/>
      <c r="M67" s="24"/>
      <c r="N67" s="24"/>
      <c r="O67" s="24"/>
      <c r="P67" s="24"/>
      <c r="Q67" s="24"/>
    </row>
    <row r="68" spans="2:17">
      <c r="B68" s="24"/>
      <c r="C68" s="24"/>
      <c r="D68" s="25"/>
      <c r="E68" s="25"/>
      <c r="F68" s="25"/>
      <c r="G68" s="25"/>
      <c r="H68" s="24"/>
      <c r="I68" s="24"/>
      <c r="J68" s="24"/>
      <c r="K68" s="24"/>
      <c r="L68" s="24"/>
      <c r="M68" s="24"/>
      <c r="N68" s="24"/>
      <c r="O68" s="24"/>
      <c r="P68" s="24"/>
      <c r="Q68" s="24"/>
    </row>
    <row r="69" spans="2:17">
      <c r="B69" s="24"/>
      <c r="C69" s="24"/>
      <c r="D69" s="25"/>
      <c r="E69" s="25"/>
      <c r="F69" s="25"/>
      <c r="G69" s="25"/>
      <c r="H69" s="24"/>
      <c r="I69" s="24"/>
      <c r="J69" s="24"/>
      <c r="K69" s="24"/>
      <c r="L69" s="24"/>
      <c r="M69" s="24"/>
      <c r="N69" s="24"/>
      <c r="O69" s="24"/>
      <c r="P69" s="24"/>
      <c r="Q69" s="24"/>
    </row>
    <row r="70" spans="2:17">
      <c r="B70" s="24"/>
      <c r="C70" s="24"/>
      <c r="D70" s="25"/>
      <c r="E70" s="25"/>
      <c r="F70" s="25"/>
      <c r="G70" s="25"/>
      <c r="H70" s="24"/>
      <c r="I70" s="24"/>
      <c r="J70" s="24"/>
      <c r="K70" s="24"/>
      <c r="L70" s="24"/>
      <c r="M70" s="24"/>
      <c r="N70" s="24"/>
      <c r="O70" s="24"/>
      <c r="P70" s="24"/>
      <c r="Q70" s="24"/>
    </row>
    <row r="71" spans="2:17">
      <c r="B71" s="24"/>
      <c r="C71" s="24"/>
      <c r="D71" s="25"/>
      <c r="E71" s="25"/>
      <c r="F71" s="25"/>
      <c r="G71" s="25"/>
      <c r="H71" s="24"/>
      <c r="I71" s="24"/>
      <c r="J71" s="24"/>
      <c r="K71" s="24"/>
      <c r="L71" s="24"/>
      <c r="M71" s="24"/>
      <c r="N71" s="24"/>
      <c r="O71" s="24"/>
      <c r="P71" s="24"/>
      <c r="Q71" s="24"/>
    </row>
    <row r="72" spans="2:17">
      <c r="B72" s="24"/>
      <c r="C72" s="24"/>
      <c r="D72" s="25"/>
      <c r="E72" s="25"/>
      <c r="F72" s="25"/>
      <c r="G72" s="25"/>
      <c r="H72" s="24"/>
      <c r="I72" s="24"/>
      <c r="J72" s="24"/>
      <c r="K72" s="24"/>
      <c r="L72" s="24"/>
      <c r="M72" s="24"/>
      <c r="N72" s="24"/>
      <c r="O72" s="24"/>
      <c r="P72" s="24"/>
      <c r="Q72" s="24"/>
    </row>
    <row r="73" spans="2:17">
      <c r="B73" s="24"/>
      <c r="C73" s="24"/>
      <c r="D73" s="25"/>
      <c r="E73" s="25"/>
      <c r="F73" s="25"/>
      <c r="G73" s="25"/>
      <c r="H73" s="24"/>
      <c r="I73" s="25"/>
      <c r="J73" s="25"/>
      <c r="K73" s="24"/>
      <c r="L73" s="25"/>
      <c r="M73" s="24"/>
      <c r="N73" s="25"/>
      <c r="O73" s="24"/>
      <c r="P73" s="25"/>
      <c r="Q73" s="24"/>
    </row>
    <row r="74" spans="2:17">
      <c r="B74" s="24"/>
      <c r="C74" s="24"/>
      <c r="D74" s="25"/>
      <c r="E74" s="25"/>
      <c r="F74" s="25"/>
      <c r="G74" s="25"/>
      <c r="H74" s="24"/>
      <c r="I74" s="25"/>
      <c r="J74" s="25"/>
      <c r="K74" s="24"/>
      <c r="L74" s="25"/>
      <c r="M74" s="24"/>
      <c r="N74" s="25"/>
      <c r="O74" s="24"/>
      <c r="P74" s="25"/>
      <c r="Q74" s="24"/>
    </row>
    <row r="75" spans="2:17">
      <c r="B75" s="24"/>
      <c r="C75" s="24"/>
      <c r="D75" s="25"/>
      <c r="E75" s="25"/>
      <c r="F75" s="25"/>
      <c r="G75" s="25"/>
      <c r="H75" s="24"/>
      <c r="I75" s="25"/>
      <c r="J75" s="25"/>
      <c r="K75" s="24"/>
      <c r="L75" s="25"/>
      <c r="M75" s="24"/>
      <c r="N75" s="25"/>
      <c r="O75" s="24"/>
      <c r="P75" s="25"/>
      <c r="Q75" s="24"/>
    </row>
    <row r="76" spans="2:17">
      <c r="B76" s="24"/>
      <c r="C76" s="24"/>
      <c r="D76" s="25"/>
      <c r="E76" s="25"/>
      <c r="F76" s="25"/>
      <c r="G76" s="25"/>
      <c r="H76" s="24"/>
      <c r="I76" s="25"/>
      <c r="J76" s="25"/>
      <c r="K76" s="24"/>
      <c r="L76" s="25"/>
      <c r="M76" s="24"/>
      <c r="N76" s="25"/>
      <c r="O76" s="24"/>
      <c r="P76" s="25"/>
      <c r="Q76" s="24"/>
    </row>
    <row r="77" spans="2:17">
      <c r="B77" s="24"/>
      <c r="C77" s="24"/>
      <c r="D77" s="25"/>
      <c r="E77" s="25"/>
      <c r="F77" s="25"/>
      <c r="G77" s="25"/>
      <c r="H77" s="24"/>
      <c r="I77" s="25"/>
      <c r="J77" s="25"/>
      <c r="K77" s="24"/>
      <c r="L77" s="25"/>
      <c r="M77" s="24"/>
      <c r="N77" s="25"/>
      <c r="O77" s="24"/>
      <c r="P77" s="25"/>
      <c r="Q77" s="24"/>
    </row>
    <row r="78" spans="2:17">
      <c r="B78" s="24"/>
      <c r="C78" s="24"/>
      <c r="D78" s="25"/>
      <c r="E78" s="25"/>
      <c r="F78" s="25"/>
      <c r="G78" s="25"/>
      <c r="H78" s="24"/>
      <c r="I78" s="25"/>
      <c r="J78" s="25"/>
      <c r="K78" s="24"/>
      <c r="L78" s="25"/>
      <c r="M78" s="24"/>
      <c r="N78" s="25"/>
      <c r="O78" s="24"/>
      <c r="P78" s="25"/>
      <c r="Q78" s="24"/>
    </row>
    <row r="79" spans="2:17">
      <c r="B79" s="24"/>
      <c r="C79" s="24"/>
      <c r="D79" s="25"/>
      <c r="E79" s="25"/>
      <c r="F79" s="25"/>
      <c r="G79" s="25"/>
      <c r="H79" s="24"/>
      <c r="I79" s="25"/>
      <c r="J79" s="25"/>
      <c r="K79" s="24"/>
      <c r="L79" s="25"/>
      <c r="M79" s="24"/>
      <c r="N79" s="25"/>
      <c r="O79" s="24"/>
      <c r="P79" s="25"/>
      <c r="Q79" s="24"/>
    </row>
    <row r="80" spans="2:17">
      <c r="B80" s="24"/>
      <c r="C80" s="24"/>
      <c r="D80" s="25"/>
      <c r="E80" s="25"/>
      <c r="F80" s="25"/>
      <c r="G80" s="25"/>
      <c r="H80" s="24"/>
      <c r="I80" s="25"/>
      <c r="J80" s="25"/>
      <c r="K80" s="24"/>
      <c r="L80" s="25"/>
      <c r="M80" s="24"/>
      <c r="N80" s="25"/>
      <c r="O80" s="24"/>
      <c r="P80" s="25"/>
      <c r="Q80" s="24"/>
    </row>
    <row r="81" spans="2:17">
      <c r="B81" s="24"/>
      <c r="C81" s="24"/>
      <c r="D81" s="25"/>
      <c r="E81" s="25"/>
      <c r="F81" s="25"/>
      <c r="G81" s="25"/>
      <c r="H81" s="24"/>
      <c r="I81" s="25"/>
      <c r="J81" s="25"/>
      <c r="K81" s="24"/>
      <c r="L81" s="25"/>
      <c r="M81" s="24"/>
      <c r="N81" s="25"/>
      <c r="O81" s="24"/>
      <c r="P81" s="25"/>
      <c r="Q81" s="24"/>
    </row>
    <row r="82" spans="2:17">
      <c r="B82" s="24"/>
      <c r="C82" s="24"/>
      <c r="D82" s="25"/>
      <c r="E82" s="25"/>
      <c r="F82" s="25"/>
      <c r="G82" s="25"/>
      <c r="H82" s="25"/>
      <c r="I82" s="25"/>
      <c r="J82" s="25"/>
      <c r="K82" s="25"/>
      <c r="L82" s="25"/>
      <c r="M82" s="25"/>
      <c r="N82" s="25"/>
      <c r="O82" s="25"/>
      <c r="P82" s="25"/>
      <c r="Q82" s="25"/>
    </row>
    <row r="83" spans="2:17">
      <c r="B83" s="24"/>
      <c r="C83" s="24"/>
      <c r="D83" s="25"/>
      <c r="E83" s="25"/>
      <c r="F83" s="25"/>
      <c r="G83" s="25"/>
      <c r="H83" s="25"/>
      <c r="I83" s="25"/>
      <c r="J83" s="25"/>
      <c r="K83" s="25"/>
      <c r="L83" s="25"/>
      <c r="M83" s="25"/>
      <c r="N83" s="25"/>
      <c r="O83" s="25"/>
      <c r="P83" s="25"/>
      <c r="Q83" s="25"/>
    </row>
    <row r="84" spans="2:17">
      <c r="B84" s="24"/>
      <c r="C84" s="24"/>
      <c r="D84" s="25"/>
      <c r="E84" s="25"/>
      <c r="F84" s="25"/>
      <c r="G84" s="25"/>
      <c r="H84" s="25"/>
      <c r="I84" s="25"/>
      <c r="J84" s="25"/>
      <c r="K84" s="25"/>
      <c r="L84" s="25"/>
      <c r="M84" s="25"/>
      <c r="N84" s="25"/>
      <c r="O84" s="25"/>
      <c r="P84" s="25"/>
      <c r="Q84" s="25"/>
    </row>
    <row r="85" spans="2:17">
      <c r="B85" s="24"/>
      <c r="C85" s="24"/>
      <c r="D85" s="25"/>
      <c r="E85" s="25"/>
      <c r="F85" s="25"/>
      <c r="G85" s="25"/>
      <c r="H85" s="25"/>
      <c r="I85" s="25"/>
      <c r="J85" s="25"/>
      <c r="K85" s="25"/>
      <c r="L85" s="25"/>
      <c r="M85" s="25"/>
      <c r="N85" s="25"/>
      <c r="O85" s="25"/>
      <c r="P85" s="25"/>
      <c r="Q85" s="25"/>
    </row>
    <row r="86" spans="2:17">
      <c r="B86" s="24"/>
      <c r="C86" s="24"/>
      <c r="D86" s="25"/>
      <c r="E86" s="25"/>
      <c r="F86" s="25"/>
      <c r="G86" s="25"/>
      <c r="H86" s="25"/>
      <c r="I86" s="25"/>
      <c r="J86" s="25"/>
      <c r="K86" s="25"/>
      <c r="L86" s="25"/>
      <c r="M86" s="25"/>
      <c r="N86" s="25"/>
      <c r="O86" s="25"/>
      <c r="P86" s="25"/>
      <c r="Q86" s="25"/>
    </row>
    <row r="87" spans="2:17">
      <c r="B87" s="24"/>
      <c r="C87" s="24"/>
      <c r="D87" s="25"/>
      <c r="E87" s="25"/>
      <c r="F87" s="25"/>
      <c r="G87" s="25"/>
      <c r="H87" s="25"/>
      <c r="I87" s="25"/>
      <c r="J87" s="25"/>
      <c r="K87" s="25"/>
      <c r="L87" s="25"/>
      <c r="M87" s="25"/>
      <c r="N87" s="25"/>
      <c r="O87" s="25"/>
      <c r="P87" s="25"/>
      <c r="Q87" s="25"/>
    </row>
    <row r="88" spans="2:17">
      <c r="B88" s="24"/>
      <c r="C88" s="24"/>
      <c r="D88" s="25"/>
      <c r="E88" s="25"/>
      <c r="F88" s="25"/>
      <c r="G88" s="25"/>
      <c r="H88" s="25"/>
      <c r="I88" s="25"/>
      <c r="J88" s="25"/>
      <c r="K88" s="25"/>
      <c r="L88" s="25"/>
      <c r="M88" s="25"/>
      <c r="N88" s="25"/>
      <c r="O88" s="25"/>
      <c r="P88" s="25"/>
      <c r="Q88" s="25"/>
    </row>
    <row r="89" spans="2:17">
      <c r="B89" s="24"/>
      <c r="C89" s="24"/>
      <c r="D89" s="25"/>
      <c r="E89" s="25"/>
      <c r="F89" s="25"/>
      <c r="G89" s="25"/>
      <c r="H89" s="25"/>
      <c r="I89" s="25"/>
      <c r="J89" s="25"/>
      <c r="K89" s="25"/>
      <c r="L89" s="25"/>
      <c r="M89" s="25"/>
      <c r="N89" s="25"/>
      <c r="O89" s="25"/>
      <c r="P89" s="25"/>
      <c r="Q89" s="25"/>
    </row>
    <row r="90" spans="2:17">
      <c r="B90" s="24"/>
      <c r="C90" s="24"/>
      <c r="D90" s="25"/>
      <c r="E90" s="25"/>
      <c r="F90" s="25"/>
      <c r="G90" s="25"/>
      <c r="H90" s="25"/>
      <c r="I90" s="25"/>
      <c r="J90" s="25"/>
      <c r="K90" s="25"/>
      <c r="L90" s="25"/>
      <c r="M90" s="25"/>
      <c r="N90" s="25"/>
      <c r="O90" s="25"/>
      <c r="P90" s="25"/>
      <c r="Q90" s="25"/>
    </row>
    <row r="91" spans="2:17">
      <c r="B91" s="24"/>
      <c r="C91" s="24"/>
      <c r="D91" s="25"/>
      <c r="E91" s="25"/>
      <c r="F91" s="25"/>
      <c r="G91" s="25"/>
      <c r="H91" s="24"/>
      <c r="I91" s="26"/>
      <c r="J91" s="26"/>
      <c r="K91" s="24"/>
      <c r="L91" s="26"/>
      <c r="M91" s="24"/>
      <c r="N91" s="26"/>
      <c r="O91" s="24"/>
      <c r="P91" s="26"/>
      <c r="Q91" s="24"/>
    </row>
    <row r="92" spans="2:17">
      <c r="B92" s="24"/>
      <c r="C92" s="24"/>
      <c r="D92" s="25"/>
      <c r="E92" s="25"/>
      <c r="F92" s="25"/>
      <c r="G92" s="25"/>
      <c r="H92" s="24"/>
      <c r="I92" s="26"/>
      <c r="J92" s="26"/>
      <c r="K92" s="24"/>
      <c r="L92" s="26"/>
      <c r="M92" s="24"/>
      <c r="N92" s="26"/>
      <c r="O92" s="24"/>
      <c r="P92" s="26"/>
      <c r="Q92" s="24"/>
    </row>
    <row r="93" spans="2:17">
      <c r="B93" s="24"/>
      <c r="C93" s="24"/>
      <c r="D93" s="25"/>
      <c r="E93" s="25"/>
      <c r="F93" s="25"/>
      <c r="G93" s="25"/>
      <c r="H93" s="24"/>
      <c r="I93" s="26"/>
      <c r="J93" s="26"/>
      <c r="K93" s="24"/>
      <c r="L93" s="26"/>
      <c r="M93" s="24"/>
      <c r="N93" s="26"/>
      <c r="O93" s="24"/>
      <c r="P93" s="26"/>
      <c r="Q93" s="24"/>
    </row>
    <row r="94" spans="2:17">
      <c r="B94" s="24"/>
      <c r="C94" s="24"/>
      <c r="D94" s="25"/>
      <c r="E94" s="25"/>
      <c r="F94" s="25"/>
      <c r="G94" s="25"/>
      <c r="H94" s="24"/>
      <c r="I94" s="26"/>
      <c r="J94" s="26"/>
      <c r="K94" s="24"/>
      <c r="L94" s="26"/>
      <c r="M94" s="24"/>
      <c r="N94" s="26"/>
      <c r="O94" s="24"/>
      <c r="P94" s="26"/>
      <c r="Q94" s="24"/>
    </row>
    <row r="95" spans="2:17">
      <c r="B95" s="24"/>
      <c r="C95" s="24"/>
      <c r="D95" s="25"/>
      <c r="E95" s="25"/>
      <c r="F95" s="25"/>
      <c r="G95" s="25"/>
      <c r="H95" s="24"/>
      <c r="I95" s="26"/>
      <c r="J95" s="26"/>
      <c r="K95" s="24"/>
      <c r="L95" s="26"/>
      <c r="M95" s="24"/>
      <c r="N95" s="26"/>
      <c r="O95" s="24"/>
      <c r="P95" s="26"/>
      <c r="Q95" s="24"/>
    </row>
    <row r="96" spans="2:17">
      <c r="B96" s="24"/>
      <c r="C96" s="24"/>
      <c r="D96" s="25"/>
      <c r="E96" s="25"/>
      <c r="F96" s="25"/>
      <c r="G96" s="25"/>
      <c r="H96" s="24"/>
      <c r="I96" s="26"/>
      <c r="J96" s="26"/>
      <c r="K96" s="24"/>
      <c r="L96" s="26"/>
      <c r="M96" s="24"/>
      <c r="N96" s="26"/>
      <c r="O96" s="24"/>
      <c r="P96" s="26"/>
      <c r="Q96" s="24"/>
    </row>
    <row r="97" spans="2:17">
      <c r="B97" s="24"/>
      <c r="C97" s="24"/>
      <c r="D97" s="25"/>
      <c r="E97" s="25"/>
      <c r="F97" s="25"/>
      <c r="G97" s="25"/>
      <c r="H97" s="24"/>
      <c r="I97" s="26"/>
      <c r="J97" s="26"/>
      <c r="K97" s="24"/>
      <c r="L97" s="26"/>
      <c r="M97" s="24"/>
      <c r="N97" s="26"/>
      <c r="O97" s="24"/>
      <c r="P97" s="26"/>
      <c r="Q97" s="24"/>
    </row>
    <row r="98" spans="2:17">
      <c r="B98" s="24"/>
      <c r="C98" s="24"/>
      <c r="D98" s="25"/>
      <c r="E98" s="25"/>
      <c r="F98" s="25"/>
      <c r="G98" s="25"/>
      <c r="H98" s="24"/>
      <c r="I98" s="26"/>
      <c r="J98" s="26"/>
      <c r="K98" s="24"/>
      <c r="L98" s="26"/>
      <c r="M98" s="24"/>
      <c r="N98" s="26"/>
      <c r="O98" s="24"/>
      <c r="P98" s="26"/>
      <c r="Q98" s="24"/>
    </row>
    <row r="99" spans="2:17">
      <c r="B99" s="24"/>
      <c r="C99" s="24"/>
      <c r="D99" s="25"/>
      <c r="E99" s="25"/>
      <c r="F99" s="25"/>
      <c r="G99" s="25"/>
      <c r="H99" s="24"/>
      <c r="I99" s="26"/>
      <c r="J99" s="26"/>
      <c r="K99" s="24"/>
      <c r="L99" s="26"/>
      <c r="M99" s="24"/>
      <c r="N99" s="26"/>
      <c r="O99" s="24"/>
      <c r="P99" s="26"/>
      <c r="Q99" s="24"/>
    </row>
    <row r="100" spans="2:17">
      <c r="B100" s="24"/>
      <c r="C100" s="24"/>
      <c r="D100" s="25"/>
      <c r="E100" s="25"/>
      <c r="F100" s="25"/>
      <c r="G100" s="25"/>
      <c r="H100" s="24"/>
      <c r="I100" s="26"/>
      <c r="J100" s="26"/>
      <c r="K100" s="24"/>
      <c r="L100" s="26"/>
      <c r="M100" s="24"/>
      <c r="N100" s="26"/>
      <c r="O100" s="24"/>
      <c r="P100" s="26"/>
      <c r="Q100" s="24"/>
    </row>
    <row r="101" spans="2:17">
      <c r="B101" s="24"/>
      <c r="C101" s="24"/>
      <c r="D101" s="25"/>
      <c r="E101" s="25"/>
      <c r="F101" s="25"/>
      <c r="G101" s="25"/>
      <c r="H101" s="24"/>
      <c r="I101" s="26"/>
      <c r="J101" s="26"/>
      <c r="K101" s="24"/>
      <c r="L101" s="26"/>
      <c r="M101" s="24"/>
      <c r="N101" s="26"/>
      <c r="O101" s="24"/>
      <c r="P101" s="26"/>
      <c r="Q101" s="24"/>
    </row>
    <row r="102" spans="2:17">
      <c r="B102" s="24"/>
      <c r="C102" s="24"/>
      <c r="D102" s="25"/>
      <c r="E102" s="25"/>
      <c r="F102" s="25"/>
      <c r="G102" s="25"/>
      <c r="H102" s="24"/>
      <c r="I102" s="26"/>
      <c r="J102" s="26"/>
      <c r="K102" s="24"/>
      <c r="L102" s="26"/>
      <c r="M102" s="24"/>
      <c r="N102" s="26"/>
      <c r="O102" s="24"/>
      <c r="P102" s="26"/>
      <c r="Q102" s="24"/>
    </row>
    <row r="103" spans="2:17">
      <c r="B103" s="24"/>
      <c r="C103" s="24"/>
      <c r="D103" s="25"/>
      <c r="E103" s="25"/>
      <c r="F103" s="25"/>
      <c r="G103" s="25"/>
      <c r="H103" s="24"/>
      <c r="I103" s="26"/>
      <c r="J103" s="26"/>
      <c r="K103" s="24"/>
      <c r="L103" s="26"/>
      <c r="M103" s="24"/>
      <c r="N103" s="26"/>
      <c r="O103" s="24"/>
      <c r="P103" s="26"/>
      <c r="Q103" s="24"/>
    </row>
    <row r="104" spans="2:17">
      <c r="B104" s="24"/>
      <c r="C104" s="24"/>
      <c r="D104" s="25"/>
      <c r="E104" s="25"/>
      <c r="F104" s="25"/>
      <c r="G104" s="25"/>
      <c r="H104" s="24"/>
      <c r="I104" s="26"/>
      <c r="J104" s="26"/>
      <c r="K104" s="24"/>
      <c r="L104" s="26"/>
      <c r="M104" s="24"/>
      <c r="N104" s="26"/>
      <c r="O104" s="24"/>
      <c r="P104" s="26"/>
      <c r="Q104" s="24"/>
    </row>
    <row r="105" spans="2:17">
      <c r="B105" s="24"/>
      <c r="C105" s="24"/>
      <c r="D105" s="25"/>
      <c r="E105" s="25"/>
      <c r="F105" s="25"/>
      <c r="G105" s="25"/>
      <c r="H105" s="24"/>
      <c r="I105" s="26"/>
      <c r="J105" s="26"/>
      <c r="K105" s="24"/>
      <c r="L105" s="26"/>
      <c r="M105" s="24"/>
      <c r="N105" s="26"/>
      <c r="O105" s="24"/>
      <c r="P105" s="26"/>
      <c r="Q105" s="24"/>
    </row>
    <row r="106" spans="2:17">
      <c r="B106" s="24"/>
      <c r="C106" s="24"/>
      <c r="D106" s="25"/>
      <c r="E106" s="25"/>
      <c r="F106" s="25"/>
      <c r="G106" s="25"/>
      <c r="H106" s="24"/>
      <c r="I106" s="26"/>
      <c r="J106" s="26"/>
      <c r="K106" s="24"/>
      <c r="L106" s="26"/>
      <c r="M106" s="24"/>
      <c r="N106" s="26"/>
      <c r="O106" s="24"/>
      <c r="P106" s="26"/>
      <c r="Q106" s="24"/>
    </row>
    <row r="107" spans="2:17">
      <c r="B107" s="24"/>
      <c r="C107" s="24"/>
      <c r="D107" s="25"/>
      <c r="E107" s="25"/>
      <c r="F107" s="25"/>
      <c r="G107" s="25"/>
      <c r="H107" s="24"/>
      <c r="I107" s="26"/>
      <c r="J107" s="26"/>
      <c r="K107" s="24"/>
      <c r="L107" s="26"/>
      <c r="M107" s="24"/>
      <c r="N107" s="26"/>
      <c r="O107" s="24"/>
      <c r="P107" s="26"/>
      <c r="Q107" s="24"/>
    </row>
    <row r="108" spans="2:17">
      <c r="B108" s="24"/>
      <c r="C108" s="24"/>
      <c r="D108" s="25"/>
      <c r="E108" s="25"/>
      <c r="F108" s="25"/>
      <c r="G108" s="25"/>
      <c r="H108" s="24"/>
      <c r="I108" s="26"/>
      <c r="J108" s="26"/>
      <c r="K108" s="24"/>
      <c r="L108" s="26"/>
      <c r="M108" s="24"/>
      <c r="N108" s="26"/>
      <c r="O108" s="24"/>
      <c r="P108" s="26"/>
      <c r="Q108" s="24"/>
    </row>
    <row r="109" spans="2:17">
      <c r="B109" s="24"/>
      <c r="C109" s="24"/>
      <c r="D109" s="25"/>
      <c r="E109" s="25"/>
      <c r="F109" s="25"/>
      <c r="G109" s="25"/>
      <c r="H109" s="24"/>
      <c r="I109" s="26"/>
      <c r="J109" s="26"/>
      <c r="K109" s="24"/>
      <c r="L109" s="26"/>
      <c r="M109" s="24"/>
      <c r="N109" s="26"/>
      <c r="O109" s="24"/>
      <c r="P109" s="26"/>
      <c r="Q109" s="24"/>
    </row>
    <row r="110" spans="2:17">
      <c r="B110" s="24"/>
      <c r="C110" s="24"/>
      <c r="D110" s="25"/>
      <c r="E110" s="25"/>
      <c r="F110" s="25"/>
      <c r="G110" s="25"/>
      <c r="H110" s="24"/>
      <c r="I110" s="26"/>
      <c r="J110" s="26"/>
      <c r="K110" s="24"/>
      <c r="L110" s="26"/>
      <c r="M110" s="24"/>
      <c r="N110" s="26"/>
      <c r="O110" s="24"/>
      <c r="P110" s="26"/>
      <c r="Q110" s="24"/>
    </row>
    <row r="111" spans="2:17">
      <c r="B111" s="24"/>
      <c r="C111" s="24"/>
      <c r="D111" s="25"/>
      <c r="E111" s="25"/>
      <c r="F111" s="25"/>
      <c r="G111" s="25"/>
      <c r="H111" s="24"/>
      <c r="I111" s="26"/>
      <c r="J111" s="26"/>
      <c r="K111" s="24"/>
      <c r="L111" s="26"/>
      <c r="M111" s="24"/>
      <c r="N111" s="26"/>
      <c r="O111" s="24"/>
      <c r="P111" s="26"/>
      <c r="Q111" s="24"/>
    </row>
    <row r="112" spans="2:17">
      <c r="B112" s="24"/>
      <c r="C112" s="24"/>
      <c r="D112" s="25"/>
      <c r="E112" s="25"/>
      <c r="F112" s="25"/>
      <c r="G112" s="25"/>
      <c r="H112" s="24"/>
      <c r="I112" s="26"/>
      <c r="J112" s="26"/>
      <c r="K112" s="24"/>
      <c r="L112" s="26"/>
      <c r="M112" s="24"/>
      <c r="N112" s="26"/>
      <c r="O112" s="24"/>
      <c r="P112" s="26"/>
      <c r="Q112" s="24"/>
    </row>
    <row r="113" spans="2:17">
      <c r="B113" s="24"/>
      <c r="C113" s="24"/>
      <c r="D113" s="25"/>
      <c r="E113" s="25"/>
      <c r="F113" s="25"/>
      <c r="G113" s="25"/>
      <c r="H113" s="24"/>
      <c r="I113" s="26"/>
      <c r="J113" s="26"/>
      <c r="K113" s="24"/>
      <c r="L113" s="26"/>
      <c r="M113" s="24"/>
      <c r="N113" s="26"/>
      <c r="O113" s="24"/>
      <c r="P113" s="26"/>
      <c r="Q113" s="24"/>
    </row>
    <row r="114" spans="2:17">
      <c r="B114" s="24"/>
      <c r="C114" s="24"/>
      <c r="D114" s="25"/>
      <c r="E114" s="25"/>
      <c r="F114" s="25"/>
      <c r="G114" s="25"/>
      <c r="H114" s="24"/>
      <c r="I114" s="26"/>
      <c r="J114" s="26"/>
      <c r="K114" s="24"/>
      <c r="L114" s="26"/>
      <c r="M114" s="24"/>
      <c r="N114" s="26"/>
      <c r="O114" s="24"/>
      <c r="P114" s="26"/>
      <c r="Q114" s="24"/>
    </row>
    <row r="115" spans="2:17">
      <c r="B115" s="24"/>
      <c r="C115" s="24"/>
      <c r="D115" s="25"/>
      <c r="E115" s="25"/>
      <c r="F115" s="25"/>
      <c r="G115" s="25"/>
      <c r="H115" s="24"/>
      <c r="I115" s="26"/>
      <c r="J115" s="26"/>
      <c r="K115" s="24"/>
      <c r="L115" s="26"/>
      <c r="M115" s="24"/>
      <c r="N115" s="26"/>
      <c r="O115" s="24"/>
      <c r="P115" s="26"/>
      <c r="Q115" s="24"/>
    </row>
    <row r="116" spans="2:17">
      <c r="B116" s="24"/>
      <c r="C116" s="24"/>
      <c r="D116" s="25"/>
      <c r="E116" s="25"/>
      <c r="F116" s="25"/>
      <c r="G116" s="25"/>
      <c r="H116" s="24"/>
      <c r="I116" s="26"/>
      <c r="J116" s="26"/>
      <c r="K116" s="24"/>
      <c r="L116" s="26"/>
      <c r="M116" s="24"/>
      <c r="N116" s="26"/>
      <c r="O116" s="24"/>
      <c r="P116" s="26"/>
      <c r="Q116" s="24"/>
    </row>
    <row r="117" spans="2:17">
      <c r="B117" s="24"/>
      <c r="C117" s="24"/>
      <c r="D117" s="25"/>
      <c r="E117" s="25"/>
      <c r="F117" s="25"/>
      <c r="G117" s="25"/>
      <c r="H117" s="24"/>
      <c r="I117" s="26"/>
      <c r="J117" s="26"/>
      <c r="K117" s="24"/>
      <c r="L117" s="26"/>
      <c r="M117" s="24"/>
      <c r="N117" s="26"/>
      <c r="O117" s="24"/>
      <c r="P117" s="26"/>
      <c r="Q117" s="24"/>
    </row>
    <row r="118" spans="2:17">
      <c r="B118" s="24"/>
      <c r="C118" s="24"/>
      <c r="D118" s="25"/>
      <c r="E118" s="25"/>
      <c r="F118" s="25"/>
      <c r="G118" s="25"/>
      <c r="H118" s="24"/>
      <c r="I118" s="26"/>
      <c r="J118" s="26"/>
      <c r="K118" s="24"/>
      <c r="L118" s="26"/>
      <c r="M118" s="24"/>
      <c r="N118" s="26"/>
      <c r="O118" s="24"/>
      <c r="P118" s="26"/>
      <c r="Q118" s="24"/>
    </row>
    <row r="119" spans="2:17">
      <c r="B119" s="24"/>
      <c r="C119" s="24"/>
      <c r="D119" s="25"/>
      <c r="E119" s="25"/>
      <c r="F119" s="25"/>
      <c r="G119" s="25"/>
      <c r="H119" s="24"/>
      <c r="I119" s="26"/>
      <c r="J119" s="26"/>
      <c r="K119" s="24"/>
      <c r="L119" s="26"/>
      <c r="M119" s="24"/>
      <c r="N119" s="26"/>
      <c r="O119" s="24"/>
      <c r="P119" s="26"/>
      <c r="Q119" s="24"/>
    </row>
    <row r="120" spans="2:17">
      <c r="B120" s="24"/>
      <c r="C120" s="24"/>
      <c r="D120" s="25"/>
      <c r="E120" s="25"/>
      <c r="F120" s="25"/>
      <c r="G120" s="25"/>
      <c r="H120" s="24"/>
      <c r="I120" s="26"/>
      <c r="J120" s="26"/>
      <c r="K120" s="24"/>
      <c r="L120" s="26"/>
      <c r="M120" s="24"/>
      <c r="N120" s="26"/>
      <c r="O120" s="24"/>
      <c r="P120" s="26"/>
      <c r="Q120" s="24"/>
    </row>
    <row r="121" spans="2:17">
      <c r="B121" s="24"/>
      <c r="C121" s="24"/>
      <c r="D121" s="25"/>
      <c r="E121" s="25"/>
      <c r="F121" s="25"/>
      <c r="G121" s="25"/>
      <c r="H121" s="24"/>
      <c r="I121" s="26"/>
      <c r="J121" s="26"/>
      <c r="K121" s="24"/>
      <c r="L121" s="26"/>
      <c r="M121" s="24"/>
      <c r="N121" s="26"/>
      <c r="O121" s="24"/>
      <c r="P121" s="26"/>
      <c r="Q121" s="24"/>
    </row>
    <row r="122" spans="2:17">
      <c r="B122" s="24"/>
      <c r="C122" s="24"/>
      <c r="D122" s="25"/>
      <c r="E122" s="25"/>
      <c r="F122" s="25"/>
      <c r="G122" s="25"/>
      <c r="H122" s="24"/>
      <c r="I122" s="26"/>
      <c r="J122" s="26"/>
      <c r="K122" s="24"/>
      <c r="L122" s="26"/>
      <c r="M122" s="24"/>
      <c r="N122" s="26"/>
      <c r="O122" s="24"/>
      <c r="P122" s="26"/>
      <c r="Q122" s="24"/>
    </row>
    <row r="123" spans="2:17">
      <c r="B123" s="24"/>
      <c r="C123" s="24"/>
      <c r="D123" s="25"/>
      <c r="E123" s="25"/>
      <c r="F123" s="25"/>
      <c r="G123" s="25"/>
      <c r="H123" s="24"/>
      <c r="I123" s="26"/>
      <c r="J123" s="26"/>
      <c r="K123" s="24"/>
      <c r="L123" s="26"/>
      <c r="M123" s="24"/>
      <c r="N123" s="26"/>
      <c r="O123" s="24"/>
      <c r="P123" s="26"/>
      <c r="Q123" s="24"/>
    </row>
    <row r="124" spans="2:17">
      <c r="B124" s="24"/>
      <c r="C124" s="24"/>
      <c r="D124" s="25"/>
      <c r="E124" s="25"/>
      <c r="F124" s="25"/>
      <c r="G124" s="25"/>
      <c r="H124" s="24"/>
      <c r="I124" s="26"/>
      <c r="J124" s="26"/>
      <c r="K124" s="24"/>
      <c r="L124" s="26"/>
      <c r="M124" s="24"/>
      <c r="N124" s="26"/>
      <c r="O124" s="24"/>
      <c r="P124" s="26"/>
      <c r="Q124" s="24"/>
    </row>
    <row r="125" spans="2:17">
      <c r="B125" s="24"/>
      <c r="C125" s="24"/>
      <c r="D125" s="25"/>
      <c r="E125" s="25"/>
      <c r="F125" s="25"/>
      <c r="G125" s="25"/>
      <c r="H125" s="24"/>
      <c r="I125" s="26"/>
      <c r="J125" s="26"/>
      <c r="K125" s="24"/>
      <c r="L125" s="26"/>
      <c r="M125" s="24"/>
      <c r="N125" s="26"/>
      <c r="O125" s="24"/>
      <c r="P125" s="26"/>
      <c r="Q125" s="24"/>
    </row>
    <row r="126" spans="2:17">
      <c r="B126" s="24"/>
      <c r="C126" s="24"/>
      <c r="D126" s="25"/>
      <c r="E126" s="25"/>
      <c r="F126" s="25"/>
      <c r="G126" s="25"/>
      <c r="H126" s="24"/>
      <c r="I126" s="26"/>
      <c r="J126" s="26"/>
      <c r="K126" s="24"/>
      <c r="L126" s="26"/>
      <c r="M126" s="24"/>
      <c r="N126" s="26"/>
      <c r="O126" s="24"/>
      <c r="P126" s="26"/>
      <c r="Q126" s="24"/>
    </row>
    <row r="127" spans="2:17">
      <c r="B127" s="24"/>
      <c r="C127" s="24"/>
      <c r="D127" s="25"/>
      <c r="E127" s="25"/>
      <c r="F127" s="25"/>
      <c r="G127" s="25"/>
      <c r="H127" s="24"/>
      <c r="I127" s="26"/>
      <c r="J127" s="26"/>
      <c r="K127" s="24"/>
      <c r="L127" s="26"/>
      <c r="M127" s="24"/>
      <c r="N127" s="26"/>
      <c r="O127" s="24"/>
      <c r="P127" s="26"/>
      <c r="Q127" s="24"/>
    </row>
    <row r="128" spans="2:17">
      <c r="B128" s="24"/>
      <c r="C128" s="24"/>
      <c r="D128" s="25"/>
      <c r="E128" s="25"/>
      <c r="F128" s="25"/>
      <c r="G128" s="25"/>
      <c r="H128" s="24"/>
      <c r="I128" s="26"/>
      <c r="J128" s="26"/>
      <c r="K128" s="24"/>
      <c r="L128" s="26"/>
      <c r="M128" s="24"/>
      <c r="N128" s="26"/>
      <c r="O128" s="24"/>
      <c r="P128" s="26"/>
      <c r="Q128" s="24"/>
    </row>
    <row r="129" spans="2:17">
      <c r="B129" s="24"/>
      <c r="C129" s="24"/>
      <c r="D129" s="25"/>
      <c r="E129" s="25"/>
      <c r="F129" s="25"/>
      <c r="G129" s="25"/>
      <c r="H129" s="24"/>
      <c r="I129" s="26"/>
      <c r="J129" s="26"/>
      <c r="K129" s="24"/>
      <c r="L129" s="26"/>
      <c r="M129" s="24"/>
      <c r="N129" s="26"/>
      <c r="O129" s="24"/>
      <c r="P129" s="26"/>
      <c r="Q129" s="24"/>
    </row>
    <row r="130" spans="2:17">
      <c r="B130" s="24"/>
      <c r="C130" s="24"/>
      <c r="D130" s="25"/>
      <c r="E130" s="25"/>
      <c r="F130" s="25"/>
      <c r="G130" s="25"/>
      <c r="H130" s="24"/>
      <c r="I130" s="26"/>
      <c r="J130" s="26"/>
      <c r="K130" s="24"/>
      <c r="L130" s="26"/>
      <c r="M130" s="24"/>
      <c r="N130" s="26"/>
      <c r="O130" s="24"/>
      <c r="P130" s="26"/>
      <c r="Q130" s="24"/>
    </row>
    <row r="131" spans="2:17">
      <c r="B131" s="24"/>
      <c r="C131" s="24"/>
      <c r="D131" s="25"/>
      <c r="E131" s="25"/>
      <c r="F131" s="25"/>
      <c r="G131" s="25"/>
      <c r="H131" s="24"/>
      <c r="I131" s="26"/>
      <c r="J131" s="26"/>
      <c r="K131" s="24"/>
      <c r="L131" s="26"/>
      <c r="M131" s="24"/>
      <c r="N131" s="26"/>
      <c r="O131" s="24"/>
      <c r="P131" s="26"/>
      <c r="Q131" s="24"/>
    </row>
    <row r="132" spans="2:17">
      <c r="B132" s="24"/>
      <c r="C132" s="24"/>
      <c r="D132" s="25"/>
      <c r="E132" s="25"/>
      <c r="F132" s="25"/>
      <c r="G132" s="25"/>
      <c r="H132" s="24"/>
      <c r="I132" s="26"/>
      <c r="J132" s="26"/>
      <c r="K132" s="24"/>
      <c r="L132" s="26"/>
      <c r="M132" s="24"/>
      <c r="N132" s="26"/>
      <c r="O132" s="24"/>
      <c r="P132" s="26"/>
      <c r="Q132" s="24"/>
    </row>
    <row r="133" spans="2:17">
      <c r="B133" s="24"/>
      <c r="C133" s="24"/>
      <c r="D133" s="25"/>
      <c r="E133" s="25"/>
      <c r="F133" s="25"/>
      <c r="G133" s="25"/>
      <c r="H133" s="24"/>
      <c r="I133" s="26"/>
      <c r="J133" s="26"/>
      <c r="K133" s="24"/>
      <c r="L133" s="26"/>
      <c r="M133" s="24"/>
      <c r="N133" s="26"/>
      <c r="O133" s="24"/>
      <c r="P133" s="26"/>
      <c r="Q133" s="24"/>
    </row>
    <row r="134" spans="2:17">
      <c r="B134" s="24"/>
      <c r="C134" s="24"/>
      <c r="D134" s="25"/>
      <c r="E134" s="25"/>
      <c r="F134" s="25"/>
      <c r="G134" s="25"/>
      <c r="H134" s="24"/>
      <c r="I134" s="26"/>
      <c r="J134" s="26"/>
      <c r="K134" s="24"/>
      <c r="L134" s="26"/>
      <c r="M134" s="24"/>
      <c r="N134" s="26"/>
      <c r="O134" s="24"/>
      <c r="P134" s="26"/>
      <c r="Q134" s="24"/>
    </row>
    <row r="135" spans="2:17">
      <c r="B135" s="24"/>
      <c r="C135" s="24"/>
      <c r="D135" s="25"/>
      <c r="E135" s="25"/>
      <c r="F135" s="25"/>
      <c r="G135" s="25"/>
      <c r="H135" s="24"/>
      <c r="I135" s="26"/>
      <c r="J135" s="26"/>
      <c r="K135" s="24"/>
      <c r="L135" s="26"/>
      <c r="M135" s="24"/>
      <c r="N135" s="26"/>
      <c r="O135" s="24"/>
      <c r="P135" s="26"/>
      <c r="Q135" s="24"/>
    </row>
    <row r="136" spans="2:17">
      <c r="B136" s="24"/>
      <c r="C136" s="24"/>
      <c r="D136" s="25"/>
      <c r="E136" s="25"/>
      <c r="F136" s="25"/>
      <c r="G136" s="25"/>
      <c r="H136" s="24"/>
      <c r="I136" s="26"/>
      <c r="J136" s="26"/>
      <c r="K136" s="24"/>
      <c r="L136" s="26"/>
      <c r="M136" s="24"/>
      <c r="N136" s="26"/>
      <c r="O136" s="24"/>
      <c r="P136" s="26"/>
      <c r="Q136" s="24"/>
    </row>
    <row r="137" spans="2:17">
      <c r="B137" s="24"/>
      <c r="C137" s="24"/>
      <c r="D137" s="25"/>
      <c r="E137" s="25"/>
      <c r="F137" s="25"/>
      <c r="G137" s="25"/>
      <c r="H137" s="24"/>
      <c r="I137" s="26"/>
      <c r="J137" s="26"/>
      <c r="K137" s="24"/>
      <c r="L137" s="26"/>
      <c r="M137" s="24"/>
      <c r="N137" s="26"/>
      <c r="O137" s="24"/>
      <c r="P137" s="26"/>
      <c r="Q137" s="24"/>
    </row>
    <row r="138" spans="2:17">
      <c r="B138" s="24"/>
      <c r="C138" s="24"/>
      <c r="D138" s="25"/>
      <c r="E138" s="25"/>
      <c r="F138" s="25"/>
      <c r="G138" s="25"/>
      <c r="H138" s="24"/>
      <c r="I138" s="26"/>
      <c r="J138" s="26"/>
      <c r="K138" s="24"/>
      <c r="L138" s="26"/>
      <c r="M138" s="24"/>
      <c r="N138" s="26"/>
      <c r="O138" s="24"/>
      <c r="P138" s="26"/>
      <c r="Q138" s="24"/>
    </row>
    <row r="139" spans="2:17">
      <c r="B139" s="24"/>
      <c r="C139" s="24"/>
      <c r="D139" s="25"/>
      <c r="E139" s="25"/>
      <c r="F139" s="25"/>
      <c r="G139" s="25"/>
      <c r="H139" s="24"/>
      <c r="I139" s="26"/>
      <c r="J139" s="26"/>
      <c r="K139" s="24"/>
      <c r="L139" s="26"/>
      <c r="M139" s="24"/>
      <c r="N139" s="26"/>
      <c r="O139" s="24"/>
      <c r="P139" s="26"/>
      <c r="Q139" s="24"/>
    </row>
    <row r="140" spans="2:17">
      <c r="B140" s="24"/>
      <c r="C140" s="24"/>
      <c r="D140" s="25"/>
      <c r="E140" s="25"/>
      <c r="F140" s="25"/>
      <c r="G140" s="25"/>
      <c r="H140" s="24"/>
      <c r="I140" s="26"/>
      <c r="J140" s="26"/>
      <c r="K140" s="24"/>
      <c r="L140" s="26"/>
      <c r="M140" s="24"/>
      <c r="N140" s="26"/>
      <c r="O140" s="24"/>
      <c r="P140" s="26"/>
      <c r="Q140" s="24"/>
    </row>
    <row r="141" spans="2:17">
      <c r="B141" s="24"/>
      <c r="C141" s="24"/>
      <c r="D141" s="25"/>
      <c r="E141" s="25"/>
      <c r="F141" s="25"/>
      <c r="G141" s="25"/>
      <c r="H141" s="24"/>
      <c r="I141" s="26"/>
      <c r="J141" s="26"/>
      <c r="K141" s="24"/>
      <c r="L141" s="26"/>
      <c r="M141" s="24"/>
      <c r="N141" s="26"/>
      <c r="O141" s="24"/>
      <c r="P141" s="26"/>
      <c r="Q141" s="24"/>
    </row>
    <row r="142" spans="2:17">
      <c r="B142" s="24"/>
      <c r="C142" s="24"/>
      <c r="D142" s="25"/>
      <c r="E142" s="25"/>
      <c r="F142" s="25"/>
      <c r="G142" s="25"/>
      <c r="H142" s="24"/>
      <c r="I142" s="26"/>
      <c r="J142" s="26"/>
      <c r="K142" s="24"/>
      <c r="L142" s="26"/>
      <c r="M142" s="24"/>
      <c r="N142" s="26"/>
      <c r="O142" s="24"/>
      <c r="P142" s="26"/>
      <c r="Q142" s="24"/>
    </row>
    <row r="143" spans="2:17">
      <c r="B143" s="24"/>
      <c r="C143" s="24"/>
      <c r="D143" s="25"/>
      <c r="E143" s="25"/>
      <c r="F143" s="25"/>
      <c r="G143" s="25"/>
      <c r="H143" s="24"/>
      <c r="I143" s="26"/>
      <c r="J143" s="26"/>
      <c r="K143" s="24"/>
      <c r="L143" s="26"/>
      <c r="M143" s="24"/>
      <c r="N143" s="26"/>
      <c r="O143" s="24"/>
      <c r="P143" s="26"/>
      <c r="Q143" s="24"/>
    </row>
    <row r="144" spans="2:17">
      <c r="B144" s="24"/>
      <c r="C144" s="24"/>
      <c r="D144" s="25"/>
      <c r="E144" s="25"/>
      <c r="F144" s="25"/>
      <c r="G144" s="25"/>
      <c r="H144" s="24"/>
      <c r="I144" s="26"/>
      <c r="J144" s="26"/>
      <c r="K144" s="24"/>
      <c r="L144" s="26"/>
      <c r="M144" s="24"/>
      <c r="N144" s="26"/>
      <c r="O144" s="24"/>
      <c r="P144" s="26"/>
      <c r="Q144" s="24"/>
    </row>
    <row r="145" spans="2:17">
      <c r="B145" s="24"/>
      <c r="C145" s="24"/>
      <c r="D145" s="25"/>
      <c r="E145" s="25"/>
      <c r="F145" s="25"/>
      <c r="G145" s="25"/>
      <c r="H145" s="24"/>
      <c r="I145" s="26"/>
      <c r="J145" s="26"/>
      <c r="K145" s="24"/>
      <c r="L145" s="26"/>
      <c r="M145" s="24"/>
      <c r="N145" s="26"/>
      <c r="O145" s="24"/>
      <c r="P145" s="26"/>
      <c r="Q145" s="24"/>
    </row>
    <row r="146" spans="2:17">
      <c r="B146" s="24"/>
      <c r="C146" s="24"/>
      <c r="D146" s="25"/>
      <c r="E146" s="25"/>
      <c r="F146" s="25"/>
      <c r="G146" s="25"/>
      <c r="H146" s="24"/>
      <c r="I146" s="26"/>
      <c r="J146" s="26"/>
      <c r="K146" s="24"/>
      <c r="L146" s="26"/>
      <c r="M146" s="24"/>
      <c r="N146" s="26"/>
      <c r="O146" s="24"/>
      <c r="P146" s="26"/>
      <c r="Q146" s="24"/>
    </row>
    <row r="147" spans="2:17">
      <c r="B147" s="24"/>
      <c r="C147" s="24"/>
      <c r="D147" s="25"/>
      <c r="E147" s="25"/>
      <c r="F147" s="25"/>
      <c r="G147" s="25"/>
      <c r="H147" s="24"/>
      <c r="I147" s="26"/>
      <c r="J147" s="26"/>
      <c r="K147" s="24"/>
      <c r="L147" s="26"/>
      <c r="M147" s="24"/>
      <c r="N147" s="26"/>
      <c r="O147" s="24"/>
      <c r="P147" s="26"/>
      <c r="Q147" s="24"/>
    </row>
  </sheetData>
  <mergeCells count="4">
    <mergeCell ref="J5:O5"/>
    <mergeCell ref="P5:Q5"/>
    <mergeCell ref="J23:O23"/>
    <mergeCell ref="P23:Q23"/>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sheetPr codeName="Sheet10"/>
  <dimension ref="A1:DA369"/>
  <sheetViews>
    <sheetView workbookViewId="0">
      <selection activeCell="D8" sqref="D8"/>
    </sheetView>
  </sheetViews>
  <sheetFormatPr defaultRowHeight="12.75"/>
  <cols>
    <col min="1" max="1" width="68.5703125" style="7" customWidth="1"/>
    <col min="2" max="2" width="22.140625" style="7" customWidth="1"/>
    <col min="3" max="3" width="17.28515625" style="7" bestFit="1" customWidth="1"/>
    <col min="4" max="4" width="12" style="7" bestFit="1" customWidth="1"/>
    <col min="5" max="5" width="12.5703125" style="7" customWidth="1"/>
    <col min="6" max="6" width="13.7109375" style="7" customWidth="1"/>
    <col min="7" max="7" width="17.28515625" style="7" bestFit="1" customWidth="1"/>
    <col min="8" max="8" width="15.5703125" style="7" bestFit="1" customWidth="1"/>
    <col min="9" max="9" width="15.28515625" style="7" bestFit="1" customWidth="1"/>
    <col min="10" max="10" width="14.28515625" style="7" bestFit="1" customWidth="1"/>
    <col min="11" max="11" width="14.28515625" style="7" customWidth="1"/>
    <col min="12" max="12" width="12.5703125" style="7" customWidth="1"/>
    <col min="13" max="13" width="10.28515625" style="7" bestFit="1" customWidth="1"/>
    <col min="14" max="15" width="10.85546875" style="7" bestFit="1" customWidth="1"/>
    <col min="16" max="16" width="13.42578125" style="7" customWidth="1"/>
    <col min="17" max="17" width="11.85546875" style="7" bestFit="1" customWidth="1"/>
    <col min="18" max="18" width="11" style="7" bestFit="1" customWidth="1"/>
    <col min="19" max="19" width="14.28515625" style="7" bestFit="1" customWidth="1"/>
    <col min="20" max="20" width="10.7109375" style="7" customWidth="1"/>
    <col min="21" max="21" width="13.85546875" style="7" bestFit="1" customWidth="1"/>
    <col min="22" max="22" width="11.7109375" style="7" bestFit="1" customWidth="1"/>
    <col min="23" max="23" width="15.28515625" style="7" bestFit="1" customWidth="1"/>
    <col min="24" max="26" width="12.28515625" style="7" bestFit="1" customWidth="1"/>
    <col min="27" max="27" width="12.5703125" style="7" bestFit="1" customWidth="1"/>
    <col min="28" max="30" width="14.28515625" style="7" bestFit="1" customWidth="1"/>
    <col min="31" max="31" width="13.7109375" style="7" bestFit="1" customWidth="1"/>
    <col min="32" max="32" width="14" style="7" bestFit="1" customWidth="1"/>
    <col min="33" max="33" width="12.85546875" style="7" bestFit="1" customWidth="1"/>
    <col min="34" max="34" width="15.28515625" style="7" bestFit="1" customWidth="1"/>
    <col min="35" max="35" width="12.28515625" style="7" bestFit="1" customWidth="1"/>
    <col min="36" max="36" width="10.85546875" style="7" bestFit="1" customWidth="1"/>
    <col min="37" max="37" width="12.28515625" style="7" bestFit="1" customWidth="1"/>
    <col min="38" max="38" width="12.5703125" style="7" bestFit="1" customWidth="1"/>
    <col min="39" max="43" width="12.85546875" style="7" customWidth="1"/>
    <col min="44" max="44" width="12.5703125" style="7" customWidth="1"/>
    <col min="45" max="45" width="12.28515625" style="7" customWidth="1"/>
    <col min="46" max="46" width="12.7109375" style="7" customWidth="1"/>
    <col min="47" max="47" width="11.85546875" style="7" customWidth="1"/>
    <col min="48" max="48" width="12.5703125" style="7" bestFit="1" customWidth="1"/>
    <col min="49" max="49" width="13.42578125" style="7" customWidth="1"/>
    <col min="50" max="50" width="15.7109375" style="7" bestFit="1" customWidth="1"/>
    <col min="51" max="51" width="11" style="7" bestFit="1" customWidth="1"/>
    <col min="52" max="52" width="14.28515625" style="7" bestFit="1" customWidth="1"/>
    <col min="53" max="53" width="14.7109375" style="7" bestFit="1" customWidth="1"/>
    <col min="54" max="54" width="15" style="7" bestFit="1" customWidth="1"/>
    <col min="55" max="55" width="12.5703125" style="7" bestFit="1" customWidth="1"/>
    <col min="56" max="56" width="13.5703125" style="7" customWidth="1"/>
    <col min="57" max="58" width="14.5703125" style="7" bestFit="1" customWidth="1"/>
    <col min="59" max="59" width="14.85546875" style="7" bestFit="1" customWidth="1"/>
    <col min="60" max="60" width="12.5703125" style="7" bestFit="1" customWidth="1"/>
    <col min="61" max="61" width="13.28515625" style="7" bestFit="1" customWidth="1"/>
    <col min="62" max="62" width="14" style="7" bestFit="1" customWidth="1"/>
    <col min="63" max="63" width="13.28515625" style="7" bestFit="1" customWidth="1"/>
    <col min="64" max="64" width="11.140625" style="7" bestFit="1" customWidth="1"/>
    <col min="65" max="65" width="16.85546875" style="7" bestFit="1" customWidth="1"/>
    <col min="66" max="66" width="14.7109375" style="7" customWidth="1"/>
    <col min="67" max="67" width="12" style="7" customWidth="1"/>
    <col min="68" max="68" width="14" style="7" customWidth="1"/>
    <col min="69" max="69" width="12.5703125" style="7" customWidth="1"/>
    <col min="70" max="70" width="11.28515625" style="7" customWidth="1"/>
    <col min="71" max="71" width="14.42578125" style="7" customWidth="1"/>
    <col min="72" max="72" width="15.7109375" style="7" customWidth="1"/>
    <col min="73" max="73" width="12.85546875" style="7" customWidth="1"/>
    <col min="74" max="74" width="13" style="7" customWidth="1"/>
    <col min="75" max="75" width="11.7109375" style="7" customWidth="1"/>
    <col min="76" max="76" width="14" style="7" customWidth="1"/>
    <col min="77" max="77" width="14.85546875" style="7" customWidth="1"/>
    <col min="78" max="78" width="11.85546875" style="7" customWidth="1"/>
    <col min="79" max="79" width="13.85546875" style="7" customWidth="1"/>
    <col min="80" max="80" width="13.7109375" style="7" customWidth="1"/>
    <col min="81" max="81" width="13" style="7" customWidth="1"/>
    <col min="82" max="82" width="12.42578125" style="7" customWidth="1"/>
    <col min="83" max="83" width="13" style="7" customWidth="1"/>
    <col min="84" max="84" width="12.7109375" style="7" hidden="1" customWidth="1"/>
    <col min="85" max="85" width="12.42578125" style="7" hidden="1" customWidth="1"/>
    <col min="86" max="86" width="10.28515625" style="7" hidden="1" customWidth="1"/>
    <col min="87" max="90" width="9.85546875" style="7" hidden="1" customWidth="1"/>
    <col min="91" max="91" width="9.85546875" style="7" customWidth="1"/>
    <col min="92" max="99" width="10.7109375" style="7" customWidth="1"/>
    <col min="100" max="100" width="16.5703125" style="7" customWidth="1"/>
    <col min="101" max="105" width="10.7109375" style="7" customWidth="1"/>
    <col min="106" max="16384" width="9.140625" style="7"/>
  </cols>
  <sheetData>
    <row r="1" spans="1:105">
      <c r="A1" s="1" t="s">
        <v>0</v>
      </c>
      <c r="B1" s="2"/>
      <c r="C1" s="2"/>
      <c r="D1" s="2"/>
      <c r="E1" s="2"/>
      <c r="F1" s="2"/>
      <c r="G1" s="2"/>
      <c r="H1" s="3"/>
      <c r="I1" s="4"/>
      <c r="J1" s="4"/>
      <c r="K1" s="4"/>
      <c r="L1" s="4"/>
      <c r="M1" s="4"/>
      <c r="N1" s="5"/>
      <c r="O1" s="6"/>
      <c r="P1" s="5"/>
      <c r="Q1" s="5"/>
      <c r="R1" s="5"/>
      <c r="S1" s="3"/>
      <c r="T1" s="3"/>
      <c r="U1" s="3"/>
      <c r="V1" s="5"/>
      <c r="W1" s="3"/>
      <c r="X1" s="3"/>
      <c r="Y1" s="3"/>
      <c r="Z1" s="3"/>
      <c r="AA1" s="3"/>
      <c r="AB1" s="3"/>
      <c r="AC1" s="3"/>
      <c r="AD1" s="3"/>
      <c r="AE1" s="3"/>
      <c r="AF1" s="3"/>
      <c r="AG1" s="3"/>
      <c r="AH1" s="3"/>
      <c r="AI1" s="3"/>
      <c r="AJ1" s="3"/>
      <c r="AK1" s="3"/>
      <c r="AL1" s="3"/>
      <c r="AM1" s="3"/>
      <c r="AN1" s="3"/>
      <c r="AO1" s="3"/>
      <c r="AP1" s="120"/>
      <c r="AQ1" s="3"/>
      <c r="AR1" s="3"/>
      <c r="AS1" s="3"/>
      <c r="AT1" s="3"/>
      <c r="AU1" s="3"/>
      <c r="AV1" s="120"/>
      <c r="AW1" s="3"/>
      <c r="AX1" s="3"/>
      <c r="AY1" s="3"/>
      <c r="AZ1" s="3"/>
      <c r="BA1" s="3"/>
      <c r="BB1" s="3"/>
      <c r="BC1" s="3"/>
      <c r="BD1" s="3"/>
      <c r="BE1" s="3"/>
      <c r="BF1" s="3"/>
      <c r="BG1" s="3"/>
      <c r="BH1" s="3"/>
      <c r="BI1" s="3"/>
      <c r="BJ1" s="3"/>
      <c r="BK1" s="3"/>
      <c r="BL1" s="3"/>
      <c r="BM1" s="121"/>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120"/>
      <c r="CQ1" s="3"/>
      <c r="CR1" s="3"/>
      <c r="CS1" s="3"/>
      <c r="CT1" s="3"/>
      <c r="CU1" s="3"/>
      <c r="CV1" s="3"/>
      <c r="CW1" s="3"/>
      <c r="CX1" s="3"/>
      <c r="CY1" s="3"/>
      <c r="CZ1" s="3"/>
      <c r="DA1" s="3"/>
    </row>
    <row r="2" spans="1:105">
      <c r="A2" s="8" t="s">
        <v>1</v>
      </c>
      <c r="B2" s="3"/>
      <c r="C2" s="3"/>
      <c r="D2" s="3"/>
      <c r="E2" s="3"/>
      <c r="F2" s="3"/>
      <c r="G2" s="3"/>
      <c r="H2" s="3"/>
      <c r="I2" s="4"/>
      <c r="J2" s="4"/>
      <c r="K2" s="4"/>
      <c r="L2" s="4"/>
      <c r="M2" s="4"/>
      <c r="N2" s="5"/>
      <c r="O2" s="5"/>
      <c r="P2" s="5"/>
      <c r="Q2" s="5"/>
      <c r="R2" s="5"/>
      <c r="S2" s="3"/>
      <c r="T2" s="3"/>
      <c r="U2" s="3"/>
      <c r="V2" s="5"/>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120"/>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row>
    <row r="3" spans="1:105">
      <c r="A3" s="8" t="s">
        <v>2</v>
      </c>
      <c r="C3" s="8">
        <v>2012</v>
      </c>
      <c r="J3" s="9"/>
      <c r="K3" s="10"/>
      <c r="CO3" s="10"/>
      <c r="CP3" s="10"/>
    </row>
    <row r="5" spans="1:105">
      <c r="A5" s="11">
        <v>1</v>
      </c>
      <c r="B5" s="11">
        <v>2</v>
      </c>
      <c r="C5" s="11">
        <v>3</v>
      </c>
      <c r="D5" s="11">
        <v>4</v>
      </c>
      <c r="E5" s="11">
        <v>5</v>
      </c>
      <c r="F5" s="11">
        <v>6</v>
      </c>
      <c r="G5" s="11">
        <v>7</v>
      </c>
      <c r="H5" s="11">
        <v>8</v>
      </c>
      <c r="I5" s="11">
        <v>9</v>
      </c>
      <c r="J5" s="11">
        <v>10</v>
      </c>
      <c r="K5" s="11">
        <v>11</v>
      </c>
      <c r="L5" s="11">
        <v>12</v>
      </c>
      <c r="M5" s="11">
        <v>13</v>
      </c>
      <c r="N5" s="11">
        <v>14</v>
      </c>
      <c r="O5" s="11">
        <v>15</v>
      </c>
      <c r="P5" s="11">
        <v>16</v>
      </c>
      <c r="Q5" s="11">
        <v>17</v>
      </c>
      <c r="R5" s="11">
        <v>18</v>
      </c>
      <c r="S5" s="11">
        <v>19</v>
      </c>
      <c r="T5" s="11">
        <v>20</v>
      </c>
      <c r="U5" s="11">
        <v>21</v>
      </c>
      <c r="V5" s="11">
        <v>22</v>
      </c>
      <c r="W5" s="11">
        <v>23</v>
      </c>
      <c r="X5" s="11">
        <v>24</v>
      </c>
      <c r="Y5" s="11">
        <v>25</v>
      </c>
      <c r="Z5" s="11">
        <v>26</v>
      </c>
      <c r="AA5" s="11">
        <v>27</v>
      </c>
      <c r="AB5" s="11">
        <v>28</v>
      </c>
      <c r="AC5" s="11">
        <v>29</v>
      </c>
      <c r="AD5" s="11">
        <v>30</v>
      </c>
      <c r="AE5" s="11">
        <v>31</v>
      </c>
      <c r="AF5" s="11">
        <v>32</v>
      </c>
      <c r="AG5" s="11">
        <v>33</v>
      </c>
      <c r="AH5" s="11">
        <v>34</v>
      </c>
      <c r="AI5" s="11">
        <v>35</v>
      </c>
      <c r="AJ5" s="11">
        <v>36</v>
      </c>
      <c r="AK5" s="11">
        <v>37</v>
      </c>
      <c r="AL5" s="11">
        <v>38</v>
      </c>
      <c r="AM5" s="11">
        <v>39</v>
      </c>
      <c r="AN5" s="11">
        <v>40</v>
      </c>
      <c r="AO5" s="11">
        <v>41</v>
      </c>
      <c r="AP5" s="11">
        <v>42</v>
      </c>
      <c r="AQ5" s="11">
        <v>43</v>
      </c>
      <c r="AR5" s="11">
        <v>44</v>
      </c>
      <c r="AS5" s="11">
        <v>45</v>
      </c>
      <c r="AT5" s="11">
        <v>46</v>
      </c>
      <c r="AU5" s="11">
        <v>47</v>
      </c>
      <c r="AV5" s="11">
        <v>48</v>
      </c>
      <c r="AW5" s="11">
        <v>49</v>
      </c>
      <c r="AX5" s="11">
        <v>50</v>
      </c>
      <c r="AY5" s="11">
        <v>51</v>
      </c>
      <c r="AZ5" s="11">
        <v>52</v>
      </c>
      <c r="BA5" s="11">
        <v>53</v>
      </c>
      <c r="BB5" s="11">
        <v>54</v>
      </c>
      <c r="BC5" s="11">
        <v>55</v>
      </c>
      <c r="BD5" s="11">
        <v>56</v>
      </c>
      <c r="BE5" s="11">
        <v>57</v>
      </c>
      <c r="BF5" s="11">
        <v>58</v>
      </c>
      <c r="BG5" s="11">
        <v>59</v>
      </c>
      <c r="BH5" s="11">
        <v>60</v>
      </c>
      <c r="BI5" s="11">
        <v>61</v>
      </c>
      <c r="BJ5" s="11">
        <v>62</v>
      </c>
      <c r="BK5" s="11">
        <v>63</v>
      </c>
      <c r="BL5" s="11">
        <v>64</v>
      </c>
      <c r="BM5" s="11">
        <v>65</v>
      </c>
      <c r="BN5" s="11">
        <v>66</v>
      </c>
      <c r="BO5" s="11">
        <v>67</v>
      </c>
      <c r="BP5" s="11">
        <v>68</v>
      </c>
      <c r="BQ5" s="11">
        <v>69</v>
      </c>
      <c r="BR5" s="11">
        <v>70</v>
      </c>
      <c r="BS5" s="11">
        <v>71</v>
      </c>
      <c r="BT5" s="11">
        <v>72</v>
      </c>
      <c r="BU5" s="11">
        <v>73</v>
      </c>
      <c r="BV5" s="11">
        <v>74</v>
      </c>
      <c r="BW5" s="11">
        <v>75</v>
      </c>
      <c r="BX5" s="11">
        <v>76</v>
      </c>
      <c r="BY5" s="11">
        <v>77</v>
      </c>
      <c r="BZ5" s="11">
        <v>78</v>
      </c>
      <c r="CA5" s="11">
        <v>79</v>
      </c>
      <c r="CB5" s="11">
        <v>80</v>
      </c>
      <c r="CC5" s="11">
        <v>81</v>
      </c>
      <c r="CD5" s="11">
        <v>82</v>
      </c>
      <c r="CE5" s="11">
        <v>83</v>
      </c>
      <c r="CF5" s="11">
        <v>84</v>
      </c>
      <c r="CG5" s="11">
        <v>85</v>
      </c>
      <c r="CH5" s="11">
        <v>86</v>
      </c>
      <c r="CI5" s="11">
        <v>87</v>
      </c>
      <c r="CJ5" s="11">
        <v>88</v>
      </c>
      <c r="CK5" s="11">
        <v>89</v>
      </c>
      <c r="CL5" s="11">
        <v>90</v>
      </c>
      <c r="CM5" s="11">
        <v>91</v>
      </c>
      <c r="CN5" s="11">
        <v>92</v>
      </c>
      <c r="CO5" s="11">
        <v>93</v>
      </c>
      <c r="CP5" s="11">
        <v>94</v>
      </c>
      <c r="CQ5" s="11">
        <v>95</v>
      </c>
      <c r="CR5" s="11">
        <v>96</v>
      </c>
      <c r="CS5" s="11">
        <v>97</v>
      </c>
      <c r="CT5" s="11">
        <v>98</v>
      </c>
      <c r="CU5" s="11">
        <v>99</v>
      </c>
      <c r="CV5" s="11">
        <v>100</v>
      </c>
      <c r="CW5" s="11">
        <v>101</v>
      </c>
      <c r="CX5" s="11">
        <v>102</v>
      </c>
      <c r="CY5" s="11">
        <v>103</v>
      </c>
      <c r="CZ5" s="11">
        <v>104</v>
      </c>
      <c r="DA5" s="11">
        <v>105</v>
      </c>
    </row>
    <row r="6" spans="1:105">
      <c r="A6" s="12" t="s">
        <v>3</v>
      </c>
      <c r="B6" s="13"/>
      <c r="C6" s="13"/>
      <c r="D6" s="13"/>
      <c r="E6" s="13"/>
      <c r="F6" s="13"/>
      <c r="G6" s="14"/>
      <c r="H6" s="84"/>
      <c r="I6" s="206" t="s">
        <v>4</v>
      </c>
      <c r="J6" s="207"/>
      <c r="K6" s="207"/>
      <c r="L6" s="207"/>
      <c r="M6" s="207"/>
      <c r="N6" s="208"/>
      <c r="O6" s="213" t="s">
        <v>5</v>
      </c>
      <c r="P6" s="214"/>
      <c r="Q6" s="16"/>
      <c r="R6" s="17"/>
      <c r="S6" s="17"/>
      <c r="T6" s="17"/>
      <c r="U6" s="17"/>
      <c r="V6" s="17"/>
      <c r="W6" s="17"/>
      <c r="X6" s="18"/>
      <c r="Y6" s="19"/>
      <c r="Z6" s="17"/>
      <c r="AA6" s="17"/>
      <c r="AB6" s="17"/>
      <c r="AC6" s="17"/>
      <c r="AD6" s="17"/>
      <c r="AE6" s="20"/>
      <c r="AF6" s="20"/>
      <c r="AG6" s="20"/>
      <c r="AH6" s="20"/>
      <c r="AI6" s="20"/>
      <c r="AJ6" s="20"/>
      <c r="AK6" s="20"/>
      <c r="AL6" s="20"/>
      <c r="AM6" s="20"/>
      <c r="AN6" s="20"/>
      <c r="AO6" s="20"/>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row>
    <row r="7" spans="1:105" ht="25.5">
      <c r="A7" s="21" t="s">
        <v>6</v>
      </c>
      <c r="B7" s="21" t="s">
        <v>7</v>
      </c>
      <c r="C7" s="21" t="s">
        <v>8</v>
      </c>
      <c r="D7" s="21" t="s">
        <v>9</v>
      </c>
      <c r="E7" s="21" t="s">
        <v>10</v>
      </c>
      <c r="F7" s="85" t="s">
        <v>11</v>
      </c>
      <c r="G7" s="21" t="s">
        <v>12</v>
      </c>
      <c r="H7" s="86" t="s">
        <v>13</v>
      </c>
      <c r="I7" s="86" t="s">
        <v>14</v>
      </c>
      <c r="J7" s="86" t="s">
        <v>15</v>
      </c>
      <c r="K7" s="86" t="s">
        <v>16</v>
      </c>
      <c r="L7" s="86" t="s">
        <v>17</v>
      </c>
      <c r="M7" s="86" t="s">
        <v>18</v>
      </c>
      <c r="N7" s="86" t="s">
        <v>19</v>
      </c>
      <c r="O7" s="87" t="s">
        <v>20</v>
      </c>
      <c r="P7" s="86" t="s">
        <v>12</v>
      </c>
      <c r="Q7" s="23"/>
      <c r="R7" s="23"/>
      <c r="S7" s="23"/>
      <c r="T7" s="23"/>
      <c r="U7" s="23"/>
      <c r="V7" s="23"/>
      <c r="W7" s="23"/>
      <c r="X7" s="23"/>
      <c r="Y7" s="23"/>
      <c r="Z7" s="23"/>
      <c r="AA7" s="23"/>
      <c r="AB7" s="23"/>
      <c r="AC7" s="23"/>
      <c r="AD7" s="23"/>
      <c r="AE7" s="20"/>
      <c r="AF7" s="20"/>
      <c r="AG7" s="20"/>
      <c r="AH7" s="20"/>
      <c r="AI7" s="20"/>
      <c r="AJ7" s="20"/>
      <c r="AK7" s="20"/>
      <c r="AL7" s="20"/>
      <c r="AM7" s="20"/>
      <c r="AN7" s="20"/>
      <c r="AO7" s="20"/>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row>
    <row r="8" spans="1:105">
      <c r="A8" s="7" t="s">
        <v>523</v>
      </c>
      <c r="B8" s="7" t="s">
        <v>375</v>
      </c>
      <c r="C8" s="29">
        <f>'SavingsData&amp;Analysis'!B4</f>
        <v>687.15900819714182</v>
      </c>
      <c r="D8" s="29">
        <f>'CostData&amp;Analysis'!$B$2</f>
        <v>15</v>
      </c>
      <c r="E8" s="148">
        <f>'CostData&amp;Analysis'!$B$1</f>
        <v>512.07444609794834</v>
      </c>
      <c r="F8" s="29">
        <v>0</v>
      </c>
      <c r="G8" s="29" t="s">
        <v>484</v>
      </c>
      <c r="H8" s="148">
        <f>'SavingsData&amp;Analysis'!G4</f>
        <v>10.369034497533741</v>
      </c>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33"/>
      <c r="AT8" s="29"/>
      <c r="AU8" s="29"/>
      <c r="AV8" s="29"/>
      <c r="AW8" s="29"/>
      <c r="AX8" s="29"/>
      <c r="AY8" s="29"/>
      <c r="AZ8" s="33"/>
      <c r="BA8" s="29"/>
      <c r="BB8" s="29"/>
      <c r="BC8" s="29"/>
      <c r="BD8" s="29"/>
      <c r="BE8" s="29"/>
      <c r="BF8" s="29"/>
      <c r="BG8" s="29"/>
      <c r="BH8" s="33"/>
      <c r="BI8" s="29"/>
      <c r="BJ8" s="29"/>
      <c r="BK8" s="29"/>
      <c r="BL8" s="29"/>
      <c r="BM8" s="29"/>
      <c r="BN8" s="29"/>
      <c r="BO8" s="29"/>
      <c r="BP8" s="29"/>
      <c r="BQ8" s="29"/>
      <c r="BR8" s="29"/>
      <c r="BS8" s="29"/>
      <c r="BT8" s="29"/>
      <c r="BU8" s="29"/>
      <c r="BV8" s="29"/>
      <c r="BW8" s="29"/>
      <c r="BX8" s="29"/>
      <c r="BY8" s="29"/>
      <c r="BZ8" s="29"/>
      <c r="CA8" s="29"/>
      <c r="CB8" s="29"/>
      <c r="CC8" s="29"/>
      <c r="CD8" s="33"/>
      <c r="CE8" s="29"/>
      <c r="CF8" s="29"/>
      <c r="CG8" s="29"/>
      <c r="CH8" s="29"/>
      <c r="CI8" s="29"/>
      <c r="CJ8" s="29"/>
      <c r="CK8" s="29"/>
      <c r="CL8" s="29"/>
      <c r="CM8" s="29"/>
      <c r="CN8" s="29"/>
      <c r="CO8" s="29"/>
      <c r="CP8" s="29"/>
      <c r="CQ8" s="29"/>
      <c r="CR8" s="29"/>
      <c r="CS8" s="29"/>
      <c r="CT8" s="29"/>
      <c r="CU8" s="29"/>
      <c r="CV8" s="29"/>
      <c r="CW8" s="33"/>
    </row>
    <row r="9" spans="1:105">
      <c r="A9" s="7" t="s">
        <v>524</v>
      </c>
      <c r="B9" s="7" t="s">
        <v>375</v>
      </c>
      <c r="C9" s="29">
        <f>'SavingsData&amp;Analysis'!B5</f>
        <v>979.09184212550167</v>
      </c>
      <c r="D9" s="29">
        <f>'CostData&amp;Analysis'!$B$2</f>
        <v>15</v>
      </c>
      <c r="E9" s="148">
        <f>'CostData&amp;Analysis'!$B$1</f>
        <v>512.07444609794834</v>
      </c>
      <c r="F9" s="29">
        <v>0</v>
      </c>
      <c r="G9" s="29" t="s">
        <v>485</v>
      </c>
      <c r="H9" s="148">
        <f>'SavingsData&amp;Analysis'!G5</f>
        <v>12.758698243792393</v>
      </c>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33"/>
      <c r="AT9" s="29"/>
      <c r="AU9" s="29"/>
      <c r="AV9" s="29"/>
      <c r="AW9" s="29"/>
      <c r="AX9" s="29"/>
      <c r="AY9" s="29"/>
      <c r="AZ9" s="33"/>
      <c r="BA9" s="29"/>
      <c r="BB9" s="29"/>
      <c r="BC9" s="29"/>
      <c r="BD9" s="29"/>
      <c r="BE9" s="29"/>
      <c r="BF9" s="29"/>
      <c r="BG9" s="29"/>
      <c r="BH9" s="33"/>
      <c r="BI9" s="29"/>
      <c r="BJ9" s="29"/>
      <c r="BK9" s="29"/>
      <c r="BL9" s="29"/>
      <c r="BM9" s="29"/>
      <c r="BN9" s="29"/>
      <c r="BO9" s="29"/>
      <c r="BP9" s="29"/>
      <c r="BQ9" s="29"/>
      <c r="BR9" s="29"/>
      <c r="BS9" s="29"/>
      <c r="BT9" s="29"/>
      <c r="BU9" s="29"/>
      <c r="BV9" s="29"/>
      <c r="BW9" s="29"/>
      <c r="BX9" s="29"/>
      <c r="BY9" s="29"/>
      <c r="BZ9" s="29"/>
      <c r="CA9" s="29"/>
      <c r="CB9" s="29"/>
      <c r="CC9" s="29"/>
      <c r="CD9" s="33"/>
      <c r="CE9" s="29"/>
      <c r="CF9" s="29"/>
      <c r="CG9" s="29"/>
      <c r="CH9" s="29"/>
      <c r="CI9" s="29"/>
      <c r="CJ9" s="29"/>
      <c r="CK9" s="29"/>
      <c r="CL9" s="29"/>
      <c r="CM9" s="29"/>
      <c r="CN9" s="29"/>
      <c r="CO9" s="29"/>
      <c r="CP9" s="29"/>
      <c r="CQ9" s="29"/>
      <c r="CR9" s="29"/>
      <c r="CS9" s="29"/>
      <c r="CT9" s="29"/>
      <c r="CU9" s="29"/>
      <c r="CV9" s="29"/>
      <c r="CW9" s="33"/>
    </row>
    <row r="10" spans="1:105">
      <c r="A10" s="7" t="s">
        <v>525</v>
      </c>
      <c r="B10" s="7" t="s">
        <v>375</v>
      </c>
      <c r="C10" s="29">
        <f>'SavingsData&amp;Analysis'!B6</f>
        <v>1083.8108417603735</v>
      </c>
      <c r="D10" s="29">
        <f>'CostData&amp;Analysis'!$B$2</f>
        <v>15</v>
      </c>
      <c r="E10" s="148">
        <f>'CostData&amp;Analysis'!$B$1</f>
        <v>512.07444609794834</v>
      </c>
      <c r="F10" s="29">
        <v>0</v>
      </c>
      <c r="G10" s="29" t="s">
        <v>486</v>
      </c>
      <c r="H10" s="148">
        <f>'SavingsData&amp;Analysis'!G6</f>
        <v>14.190893019213</v>
      </c>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33"/>
      <c r="AT10" s="29"/>
      <c r="AU10" s="29"/>
      <c r="AV10" s="29"/>
      <c r="AW10" s="29"/>
      <c r="AX10" s="29"/>
      <c r="AY10" s="29"/>
      <c r="AZ10" s="33"/>
      <c r="BA10" s="29"/>
      <c r="BB10" s="29"/>
      <c r="BC10" s="29"/>
      <c r="BD10" s="29"/>
      <c r="BE10" s="29"/>
      <c r="BF10" s="29"/>
      <c r="BG10" s="29"/>
      <c r="BH10" s="33"/>
      <c r="BI10" s="29"/>
      <c r="BJ10" s="29"/>
      <c r="BK10" s="29"/>
      <c r="BL10" s="29"/>
      <c r="BM10" s="29"/>
      <c r="BN10" s="29"/>
      <c r="BO10" s="29"/>
      <c r="BP10" s="29"/>
      <c r="BQ10" s="29"/>
      <c r="BR10" s="29"/>
      <c r="BS10" s="29"/>
      <c r="BT10" s="29"/>
      <c r="BU10" s="29"/>
      <c r="BV10" s="29"/>
      <c r="BW10" s="29"/>
      <c r="BX10" s="29"/>
      <c r="BY10" s="29"/>
      <c r="BZ10" s="29"/>
      <c r="CA10" s="29"/>
      <c r="CB10" s="29"/>
      <c r="CC10" s="29"/>
      <c r="CD10" s="33"/>
      <c r="CE10" s="29"/>
      <c r="CF10" s="29"/>
      <c r="CG10" s="29"/>
      <c r="CH10" s="29"/>
      <c r="CI10" s="29"/>
      <c r="CJ10" s="29"/>
      <c r="CK10" s="29"/>
      <c r="CL10" s="29"/>
      <c r="CM10" s="29"/>
      <c r="CN10" s="29"/>
      <c r="CO10" s="29"/>
      <c r="CP10" s="29"/>
      <c r="CQ10" s="29"/>
      <c r="CR10" s="29"/>
      <c r="CS10" s="29"/>
      <c r="CT10" s="29"/>
      <c r="CU10" s="29"/>
      <c r="CV10" s="29"/>
      <c r="CW10" s="33"/>
    </row>
    <row r="11" spans="1:105" s="149" customFormat="1">
      <c r="A11" s="149" t="s">
        <v>523</v>
      </c>
      <c r="B11" s="149" t="s">
        <v>376</v>
      </c>
      <c r="C11" s="150">
        <f>'SavingsData&amp;Analysis'!C4</f>
        <v>0.65879283400803024</v>
      </c>
      <c r="D11" s="150">
        <f>'CostData&amp;Analysis'!$B$2</f>
        <v>15</v>
      </c>
      <c r="E11" s="151">
        <v>0</v>
      </c>
      <c r="F11" s="150">
        <v>0</v>
      </c>
      <c r="G11" s="150" t="s">
        <v>487</v>
      </c>
      <c r="H11" s="151">
        <v>0</v>
      </c>
      <c r="I11" s="150"/>
      <c r="J11" s="150"/>
      <c r="K11" s="150"/>
      <c r="L11" s="150"/>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c r="AS11" s="152"/>
      <c r="AT11" s="150"/>
      <c r="AU11" s="150"/>
      <c r="AV11" s="150"/>
      <c r="AW11" s="150"/>
      <c r="AX11" s="150"/>
      <c r="AY11" s="150"/>
      <c r="AZ11" s="152"/>
      <c r="BA11" s="150"/>
      <c r="BB11" s="150"/>
      <c r="BC11" s="150"/>
      <c r="BD11" s="150"/>
      <c r="BE11" s="150"/>
      <c r="BF11" s="150"/>
      <c r="BG11" s="150"/>
      <c r="BH11" s="152"/>
      <c r="BI11" s="150"/>
      <c r="BJ11" s="150"/>
      <c r="BK11" s="150"/>
      <c r="BL11" s="150"/>
      <c r="BM11" s="150"/>
      <c r="BN11" s="150"/>
      <c r="BO11" s="150"/>
      <c r="BP11" s="150"/>
      <c r="BQ11" s="150"/>
      <c r="BR11" s="150"/>
      <c r="BS11" s="150"/>
      <c r="BT11" s="150"/>
      <c r="BU11" s="150"/>
      <c r="BV11" s="150"/>
      <c r="BW11" s="150"/>
      <c r="BX11" s="150"/>
      <c r="BY11" s="150"/>
      <c r="BZ11" s="150"/>
      <c r="CA11" s="150"/>
      <c r="CB11" s="150"/>
      <c r="CC11" s="150"/>
      <c r="CD11" s="152"/>
      <c r="CE11" s="150"/>
      <c r="CF11" s="150"/>
      <c r="CG11" s="150"/>
      <c r="CH11" s="150"/>
      <c r="CI11" s="150"/>
      <c r="CJ11" s="150"/>
      <c r="CK11" s="150"/>
      <c r="CL11" s="150"/>
      <c r="CM11" s="150"/>
      <c r="CN11" s="150"/>
      <c r="CO11" s="150"/>
      <c r="CP11" s="150"/>
      <c r="CQ11" s="150"/>
      <c r="CR11" s="150"/>
      <c r="CS11" s="150"/>
      <c r="CT11" s="150"/>
      <c r="CU11" s="150"/>
      <c r="CV11" s="150"/>
      <c r="CW11" s="152"/>
    </row>
    <row r="12" spans="1:105" s="149" customFormat="1">
      <c r="A12" s="149" t="s">
        <v>524</v>
      </c>
      <c r="B12" s="149" t="s">
        <v>376</v>
      </c>
      <c r="C12" s="150">
        <f>'SavingsData&amp;Analysis'!C5</f>
        <v>-1.3691042397222214E-2</v>
      </c>
      <c r="D12" s="150">
        <f>'CostData&amp;Analysis'!$B$2</f>
        <v>15</v>
      </c>
      <c r="E12" s="151">
        <v>0</v>
      </c>
      <c r="F12" s="150">
        <v>0</v>
      </c>
      <c r="G12" s="150" t="s">
        <v>487</v>
      </c>
      <c r="H12" s="151">
        <v>0</v>
      </c>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c r="AG12" s="150"/>
      <c r="AH12" s="150"/>
      <c r="AI12" s="150"/>
      <c r="AJ12" s="150"/>
      <c r="AK12" s="150"/>
      <c r="AL12" s="150"/>
      <c r="AM12" s="150"/>
      <c r="AN12" s="150"/>
      <c r="AO12" s="150"/>
      <c r="AP12" s="150"/>
      <c r="AQ12" s="150"/>
      <c r="AR12" s="150"/>
      <c r="AS12" s="152"/>
      <c r="AT12" s="150"/>
      <c r="AU12" s="150"/>
      <c r="AV12" s="150"/>
      <c r="AW12" s="150"/>
      <c r="AX12" s="150"/>
      <c r="AY12" s="150"/>
      <c r="AZ12" s="152"/>
      <c r="BA12" s="150"/>
      <c r="BB12" s="150"/>
      <c r="BC12" s="150"/>
      <c r="BD12" s="150"/>
      <c r="BE12" s="150"/>
      <c r="BF12" s="150"/>
      <c r="BG12" s="150"/>
      <c r="BH12" s="152"/>
      <c r="BI12" s="150"/>
      <c r="BJ12" s="150"/>
      <c r="BK12" s="150"/>
      <c r="BL12" s="150"/>
      <c r="BM12" s="150"/>
      <c r="BN12" s="150"/>
      <c r="BO12" s="150"/>
      <c r="BP12" s="150"/>
      <c r="BQ12" s="150"/>
      <c r="BR12" s="150"/>
      <c r="BS12" s="150"/>
      <c r="BT12" s="150"/>
      <c r="BU12" s="150"/>
      <c r="BV12" s="150"/>
      <c r="BW12" s="150"/>
      <c r="BX12" s="150"/>
      <c r="BY12" s="150"/>
      <c r="BZ12" s="150"/>
      <c r="CA12" s="150"/>
      <c r="CB12" s="150"/>
      <c r="CC12" s="150"/>
      <c r="CD12" s="152"/>
      <c r="CE12" s="150"/>
      <c r="CF12" s="150"/>
      <c r="CG12" s="150"/>
      <c r="CH12" s="150"/>
      <c r="CI12" s="150"/>
      <c r="CJ12" s="150"/>
      <c r="CK12" s="150"/>
      <c r="CL12" s="150"/>
      <c r="CM12" s="150"/>
      <c r="CN12" s="150"/>
      <c r="CO12" s="150"/>
      <c r="CP12" s="150"/>
      <c r="CQ12" s="150"/>
      <c r="CR12" s="150"/>
      <c r="CS12" s="150"/>
      <c r="CT12" s="150"/>
      <c r="CU12" s="150"/>
      <c r="CV12" s="150"/>
      <c r="CW12" s="152"/>
    </row>
    <row r="13" spans="1:105" s="149" customFormat="1">
      <c r="A13" s="149" t="s">
        <v>525</v>
      </c>
      <c r="B13" s="149" t="s">
        <v>376</v>
      </c>
      <c r="C13" s="150">
        <f>'SavingsData&amp;Analysis'!C6</f>
        <v>1.1949589996420711</v>
      </c>
      <c r="D13" s="150">
        <f>'CostData&amp;Analysis'!$B$2</f>
        <v>15</v>
      </c>
      <c r="E13" s="151">
        <v>0</v>
      </c>
      <c r="F13" s="150">
        <v>0</v>
      </c>
      <c r="G13" s="150" t="s">
        <v>487</v>
      </c>
      <c r="H13" s="151">
        <v>0</v>
      </c>
      <c r="I13" s="150"/>
      <c r="J13" s="150"/>
      <c r="K13" s="150"/>
      <c r="L13" s="150"/>
      <c r="M13" s="150"/>
      <c r="N13" s="150"/>
      <c r="O13" s="150"/>
      <c r="P13" s="150"/>
      <c r="Q13" s="150"/>
      <c r="R13" s="150"/>
      <c r="S13" s="150"/>
      <c r="T13" s="150"/>
      <c r="U13" s="150"/>
      <c r="V13" s="150"/>
      <c r="W13" s="150"/>
      <c r="X13" s="150"/>
      <c r="Y13" s="150"/>
      <c r="Z13" s="150"/>
      <c r="AA13" s="150"/>
      <c r="AB13" s="150"/>
      <c r="AC13" s="150"/>
      <c r="AD13" s="150"/>
      <c r="AE13" s="150"/>
      <c r="AF13" s="150"/>
      <c r="AG13" s="150"/>
      <c r="AH13" s="150"/>
      <c r="AI13" s="150"/>
      <c r="AJ13" s="150"/>
      <c r="AK13" s="150"/>
      <c r="AL13" s="150"/>
      <c r="AM13" s="150"/>
      <c r="AN13" s="150"/>
      <c r="AO13" s="150"/>
      <c r="AP13" s="150"/>
      <c r="AQ13" s="150"/>
      <c r="AR13" s="150"/>
      <c r="AS13" s="152"/>
      <c r="AT13" s="150"/>
      <c r="AU13" s="150"/>
      <c r="AV13" s="150"/>
      <c r="AW13" s="150"/>
      <c r="AX13" s="150"/>
      <c r="AY13" s="150"/>
      <c r="AZ13" s="152"/>
      <c r="BA13" s="150"/>
      <c r="BB13" s="150"/>
      <c r="BC13" s="150"/>
      <c r="BD13" s="150"/>
      <c r="BE13" s="150"/>
      <c r="BF13" s="150"/>
      <c r="BG13" s="150"/>
      <c r="BH13" s="152"/>
      <c r="BI13" s="150"/>
      <c r="BJ13" s="150"/>
      <c r="BK13" s="150"/>
      <c r="BL13" s="150"/>
      <c r="BM13" s="150"/>
      <c r="BN13" s="150"/>
      <c r="BO13" s="150"/>
      <c r="BP13" s="150"/>
      <c r="BQ13" s="150"/>
      <c r="BR13" s="150"/>
      <c r="BS13" s="150"/>
      <c r="BT13" s="150"/>
      <c r="BU13" s="150"/>
      <c r="BV13" s="150"/>
      <c r="BW13" s="150"/>
      <c r="BX13" s="150"/>
      <c r="BY13" s="150"/>
      <c r="BZ13" s="150"/>
      <c r="CA13" s="150"/>
      <c r="CB13" s="150"/>
      <c r="CC13" s="150"/>
      <c r="CD13" s="152"/>
      <c r="CE13" s="150"/>
      <c r="CF13" s="150"/>
      <c r="CG13" s="150"/>
      <c r="CH13" s="150"/>
      <c r="CI13" s="150"/>
      <c r="CJ13" s="150"/>
      <c r="CK13" s="150"/>
      <c r="CL13" s="150"/>
      <c r="CM13" s="150"/>
      <c r="CN13" s="150"/>
      <c r="CO13" s="150"/>
      <c r="CP13" s="150"/>
      <c r="CQ13" s="150"/>
      <c r="CR13" s="150"/>
      <c r="CS13" s="150"/>
      <c r="CT13" s="150"/>
      <c r="CU13" s="150"/>
      <c r="CV13" s="150"/>
      <c r="CW13" s="152"/>
    </row>
    <row r="14" spans="1:105">
      <c r="A14" s="7" t="s">
        <v>547</v>
      </c>
      <c r="B14" s="7" t="s">
        <v>375</v>
      </c>
      <c r="C14" s="29">
        <f>'SavingsData&amp;Analysis'!D22</f>
        <v>450.87119309019425</v>
      </c>
      <c r="D14" s="29">
        <f>'CostData&amp;Analysis'!$B$2</f>
        <v>15</v>
      </c>
      <c r="E14" s="148">
        <f>'CostData&amp;Analysis'!$B$1</f>
        <v>512.07444609794834</v>
      </c>
      <c r="F14" s="29">
        <v>0</v>
      </c>
      <c r="G14" s="29" t="s">
        <v>484</v>
      </c>
      <c r="H14" s="148">
        <f>'SavingsData&amp;Analysis'!I22</f>
        <v>3.1646541938342141</v>
      </c>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33"/>
      <c r="AT14" s="29"/>
      <c r="AU14" s="29"/>
      <c r="AV14" s="29"/>
      <c r="AW14" s="29"/>
      <c r="AX14" s="29"/>
      <c r="AY14" s="29"/>
      <c r="AZ14" s="33"/>
      <c r="BA14" s="29"/>
      <c r="BB14" s="29"/>
      <c r="BC14" s="29"/>
      <c r="BD14" s="29"/>
      <c r="BE14" s="29"/>
      <c r="BF14" s="29"/>
      <c r="BG14" s="29"/>
      <c r="BH14" s="33"/>
      <c r="BI14" s="29"/>
      <c r="BJ14" s="29"/>
      <c r="BK14" s="29"/>
      <c r="BL14" s="29"/>
      <c r="BM14" s="29"/>
      <c r="BN14" s="29"/>
      <c r="BO14" s="29"/>
      <c r="BP14" s="29"/>
      <c r="BQ14" s="29"/>
      <c r="BR14" s="29"/>
      <c r="BS14" s="29"/>
      <c r="BT14" s="29"/>
      <c r="BU14" s="29"/>
      <c r="BV14" s="29"/>
      <c r="BW14" s="29"/>
      <c r="BX14" s="29"/>
      <c r="BY14" s="29"/>
      <c r="BZ14" s="29"/>
      <c r="CA14" s="29"/>
      <c r="CB14" s="29"/>
      <c r="CC14" s="29"/>
      <c r="CD14" s="33"/>
      <c r="CE14" s="29"/>
      <c r="CF14" s="29"/>
      <c r="CG14" s="29"/>
      <c r="CH14" s="29"/>
      <c r="CI14" s="29"/>
      <c r="CJ14" s="29"/>
      <c r="CK14" s="29"/>
      <c r="CL14" s="29"/>
      <c r="CM14" s="29"/>
      <c r="CN14" s="29"/>
      <c r="CO14" s="29"/>
      <c r="CP14" s="29"/>
      <c r="CQ14" s="29"/>
      <c r="CR14" s="29"/>
      <c r="CS14" s="29"/>
      <c r="CT14" s="29"/>
      <c r="CU14" s="29"/>
      <c r="CV14" s="29"/>
      <c r="CW14" s="33"/>
    </row>
    <row r="15" spans="1:105">
      <c r="A15" s="7" t="s">
        <v>548</v>
      </c>
      <c r="B15" s="7" t="s">
        <v>375</v>
      </c>
      <c r="C15" s="29">
        <f>'SavingsData&amp;Analysis'!D23</f>
        <v>235.04186455568859</v>
      </c>
      <c r="D15" s="29">
        <f>'CostData&amp;Analysis'!$B$2</f>
        <v>15</v>
      </c>
      <c r="E15" s="148">
        <f>'CostData&amp;Analysis'!$B$1</f>
        <v>512.07444609794834</v>
      </c>
      <c r="F15" s="29">
        <v>0</v>
      </c>
      <c r="G15" s="29" t="s">
        <v>485</v>
      </c>
      <c r="H15" s="148">
        <f>'SavingsData&amp;Analysis'!I23</f>
        <v>3.7432933477017776</v>
      </c>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33"/>
      <c r="AT15" s="29"/>
      <c r="AU15" s="29"/>
      <c r="AV15" s="29"/>
      <c r="AW15" s="29"/>
      <c r="AX15" s="29"/>
      <c r="AY15" s="29"/>
      <c r="AZ15" s="33"/>
      <c r="BA15" s="29"/>
      <c r="BB15" s="29"/>
      <c r="BC15" s="29"/>
      <c r="BD15" s="29"/>
      <c r="BE15" s="29"/>
      <c r="BF15" s="29"/>
      <c r="BG15" s="29"/>
      <c r="BH15" s="33"/>
      <c r="BI15" s="29"/>
      <c r="BJ15" s="29"/>
      <c r="BK15" s="29"/>
      <c r="BL15" s="29"/>
      <c r="BM15" s="29"/>
      <c r="BN15" s="29"/>
      <c r="BO15" s="29"/>
      <c r="BP15" s="29"/>
      <c r="BQ15" s="29"/>
      <c r="BR15" s="29"/>
      <c r="BS15" s="29"/>
      <c r="BT15" s="29"/>
      <c r="BU15" s="29"/>
      <c r="BV15" s="29"/>
      <c r="BW15" s="29"/>
      <c r="BX15" s="29"/>
      <c r="BY15" s="29"/>
      <c r="BZ15" s="29"/>
      <c r="CA15" s="29"/>
      <c r="CB15" s="29"/>
      <c r="CC15" s="29"/>
      <c r="CD15" s="33"/>
      <c r="CE15" s="29"/>
      <c r="CF15" s="29"/>
      <c r="CG15" s="29"/>
      <c r="CH15" s="29"/>
      <c r="CI15" s="29"/>
      <c r="CJ15" s="29"/>
      <c r="CK15" s="29"/>
      <c r="CL15" s="29"/>
      <c r="CM15" s="29"/>
      <c r="CN15" s="29"/>
      <c r="CO15" s="29"/>
      <c r="CP15" s="29"/>
      <c r="CQ15" s="29"/>
      <c r="CR15" s="29"/>
      <c r="CS15" s="29"/>
      <c r="CT15" s="29"/>
      <c r="CU15" s="29"/>
      <c r="CV15" s="29"/>
      <c r="CW15" s="33"/>
    </row>
    <row r="16" spans="1:105">
      <c r="A16" s="7" t="s">
        <v>549</v>
      </c>
      <c r="B16" s="7" t="s">
        <v>375</v>
      </c>
      <c r="C16" s="29">
        <f>'SavingsData&amp;Analysis'!D24</f>
        <v>107.29548177908664</v>
      </c>
      <c r="D16" s="29">
        <f>'CostData&amp;Analysis'!$B$2</f>
        <v>15</v>
      </c>
      <c r="E16" s="148">
        <f>'CostData&amp;Analysis'!$B$1</f>
        <v>512.07444609794834</v>
      </c>
      <c r="F16" s="29">
        <v>0</v>
      </c>
      <c r="G16" s="29" t="s">
        <v>486</v>
      </c>
      <c r="H16" s="148">
        <f>'SavingsData&amp;Analysis'!I24</f>
        <v>1.708795426471577</v>
      </c>
    </row>
    <row r="17" spans="1:8">
      <c r="A17" s="149" t="s">
        <v>547</v>
      </c>
      <c r="B17" s="149" t="s">
        <v>376</v>
      </c>
      <c r="C17" s="150">
        <f>'SavingsData&amp;Analysis'!D25</f>
        <v>-5.701840043619403</v>
      </c>
      <c r="D17" s="150">
        <f>'CostData&amp;Analysis'!$B$2</f>
        <v>15</v>
      </c>
      <c r="E17" s="151">
        <v>0</v>
      </c>
      <c r="F17" s="150">
        <v>0</v>
      </c>
      <c r="G17" s="150" t="s">
        <v>487</v>
      </c>
      <c r="H17" s="151">
        <v>0</v>
      </c>
    </row>
    <row r="18" spans="1:8" customFormat="1">
      <c r="A18" s="149" t="s">
        <v>548</v>
      </c>
      <c r="B18" s="149" t="s">
        <v>376</v>
      </c>
      <c r="C18" s="150">
        <f>'SavingsData&amp;Analysis'!D26</f>
        <v>-12.52263407749142</v>
      </c>
      <c r="D18" s="150">
        <f>'CostData&amp;Analysis'!$B$2</f>
        <v>15</v>
      </c>
      <c r="E18" s="151">
        <v>0</v>
      </c>
      <c r="F18" s="150">
        <v>0</v>
      </c>
      <c r="G18" s="150" t="s">
        <v>487</v>
      </c>
      <c r="H18" s="151">
        <v>0</v>
      </c>
    </row>
    <row r="19" spans="1:8" customFormat="1">
      <c r="A19" s="149" t="s">
        <v>549</v>
      </c>
      <c r="B19" s="149" t="s">
        <v>376</v>
      </c>
      <c r="C19" s="150">
        <f>'SavingsData&amp;Analysis'!D27</f>
        <v>-30.49171922529472</v>
      </c>
      <c r="D19" s="150">
        <f>'CostData&amp;Analysis'!$B$2</f>
        <v>15</v>
      </c>
      <c r="E19" s="151">
        <v>0</v>
      </c>
      <c r="F19" s="150">
        <v>0</v>
      </c>
      <c r="G19" s="150" t="s">
        <v>487</v>
      </c>
      <c r="H19" s="151">
        <v>0</v>
      </c>
    </row>
    <row r="20" spans="1:8" customFormat="1"/>
    <row r="21" spans="1:8" customFormat="1"/>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spans="1:101" customFormat="1"/>
    <row r="146" spans="1:101" customFormat="1"/>
    <row r="147" spans="1:101" customFormat="1"/>
    <row r="148" spans="1:101" customFormat="1"/>
    <row r="149" spans="1:101" customFormat="1"/>
    <row r="150" spans="1:101" customFormat="1"/>
    <row r="151" spans="1:101" customFormat="1"/>
    <row r="152" spans="1:101" customFormat="1"/>
    <row r="153" spans="1:101" customFormat="1"/>
    <row r="154" spans="1:101" customFormat="1"/>
    <row r="155" spans="1:101" customFormat="1"/>
    <row r="156" spans="1:101" customFormat="1"/>
    <row r="157" spans="1:101" customFormat="1"/>
    <row r="158" spans="1:101">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c r="AY158" s="29"/>
      <c r="AZ158" s="29"/>
      <c r="BA158" s="29"/>
      <c r="BB158" s="29"/>
      <c r="BC158" s="29"/>
      <c r="BD158" s="29"/>
      <c r="BE158" s="29"/>
      <c r="BF158" s="29"/>
      <c r="BG158" s="29"/>
      <c r="BH158" s="29"/>
      <c r="BI158" s="29"/>
      <c r="BJ158" s="29"/>
      <c r="BK158" s="29"/>
      <c r="BL158" s="29"/>
      <c r="BM158" s="29"/>
      <c r="BN158" s="29"/>
      <c r="BO158" s="29"/>
      <c r="BP158" s="29"/>
      <c r="BQ158" s="29"/>
      <c r="BR158" s="29"/>
      <c r="BS158" s="29"/>
      <c r="BT158" s="29"/>
      <c r="BU158" s="29"/>
      <c r="BV158" s="29"/>
      <c r="BW158" s="29"/>
      <c r="BX158" s="29"/>
      <c r="BY158" s="29"/>
      <c r="BZ158" s="29"/>
      <c r="CA158" s="29"/>
      <c r="CB158" s="29"/>
      <c r="CC158" s="29"/>
      <c r="CD158" s="29"/>
      <c r="CE158" s="29"/>
      <c r="CF158" s="29"/>
      <c r="CG158" s="29"/>
      <c r="CH158" s="29"/>
      <c r="CI158" s="29"/>
      <c r="CJ158" s="29"/>
      <c r="CK158" s="29"/>
      <c r="CL158" s="29"/>
      <c r="CM158" s="29"/>
      <c r="CN158" s="29"/>
      <c r="CO158" s="29"/>
      <c r="CP158" s="29"/>
      <c r="CQ158" s="29"/>
      <c r="CR158" s="29"/>
      <c r="CS158" s="29"/>
      <c r="CT158" s="29"/>
      <c r="CU158" s="29"/>
      <c r="CV158" s="29"/>
      <c r="CW158" s="29"/>
    </row>
    <row r="159" spans="1:101">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c r="AY159" s="29"/>
      <c r="AZ159" s="29"/>
      <c r="BA159" s="29"/>
      <c r="BB159" s="29"/>
      <c r="BC159" s="29"/>
      <c r="BD159" s="29"/>
      <c r="BE159" s="29"/>
      <c r="BF159" s="29"/>
      <c r="BG159" s="29"/>
      <c r="BH159" s="29"/>
      <c r="BI159" s="29"/>
      <c r="BJ159" s="29"/>
      <c r="BK159" s="29"/>
      <c r="BL159" s="29"/>
      <c r="BM159" s="29"/>
      <c r="BN159" s="29"/>
      <c r="BO159" s="29"/>
      <c r="BP159" s="29"/>
      <c r="BQ159" s="29"/>
      <c r="BR159" s="29"/>
      <c r="BS159" s="29"/>
      <c r="BT159" s="29"/>
      <c r="BU159" s="29"/>
      <c r="BV159" s="29"/>
      <c r="BW159" s="29"/>
      <c r="BX159" s="29"/>
      <c r="BY159" s="29"/>
      <c r="BZ159" s="29"/>
      <c r="CA159" s="29"/>
      <c r="CB159" s="29"/>
      <c r="CC159" s="29"/>
      <c r="CD159" s="29"/>
      <c r="CE159" s="29"/>
      <c r="CF159" s="29"/>
      <c r="CG159" s="29"/>
      <c r="CH159" s="29"/>
      <c r="CI159" s="29"/>
      <c r="CJ159" s="29"/>
      <c r="CK159" s="29"/>
      <c r="CL159" s="29"/>
      <c r="CM159" s="29"/>
      <c r="CN159" s="29"/>
      <c r="CO159" s="29"/>
      <c r="CP159" s="29"/>
      <c r="CQ159" s="29"/>
      <c r="CR159" s="29"/>
      <c r="CS159" s="29"/>
      <c r="CT159" s="29"/>
      <c r="CU159" s="29"/>
      <c r="CV159" s="29"/>
      <c r="CW159" s="29"/>
    </row>
    <row r="160" spans="1:101" ht="13.5" thickBot="1">
      <c r="A160" s="27" t="s">
        <v>329</v>
      </c>
      <c r="B160" s="28"/>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c r="AY160" s="29"/>
      <c r="AZ160" s="29"/>
      <c r="BA160" s="29"/>
      <c r="BB160" s="29"/>
      <c r="BC160" s="29"/>
      <c r="BD160" s="29"/>
      <c r="BE160" s="29"/>
      <c r="BF160" s="29"/>
      <c r="BG160" s="29"/>
      <c r="BH160" s="29"/>
      <c r="BI160" s="29"/>
      <c r="BJ160" s="29"/>
      <c r="BK160" s="29"/>
      <c r="BL160" s="29"/>
      <c r="BM160" s="29"/>
      <c r="BN160" s="29"/>
      <c r="BO160" s="29"/>
      <c r="BP160" s="29"/>
      <c r="BQ160" s="29"/>
      <c r="BR160" s="29"/>
      <c r="BS160" s="29"/>
      <c r="BT160" s="29"/>
      <c r="BU160" s="29"/>
      <c r="BV160" s="29"/>
      <c r="BW160" s="29"/>
      <c r="BX160" s="29"/>
      <c r="BY160" s="29"/>
      <c r="BZ160" s="29"/>
      <c r="CA160" s="29"/>
      <c r="CB160" s="29"/>
      <c r="CC160" s="29"/>
      <c r="CD160" s="29"/>
      <c r="CE160" s="29"/>
      <c r="CF160" s="29"/>
      <c r="CG160" s="29"/>
      <c r="CH160" s="29"/>
      <c r="CI160" s="29"/>
      <c r="CJ160" s="29"/>
      <c r="CK160" s="29"/>
      <c r="CL160" s="29"/>
      <c r="CM160" s="29"/>
      <c r="CN160" s="29"/>
      <c r="CO160" s="29"/>
      <c r="CP160" s="29"/>
      <c r="CQ160" s="29"/>
      <c r="CR160" s="29"/>
      <c r="CS160" s="29"/>
      <c r="CT160" s="29"/>
      <c r="CU160" s="29"/>
      <c r="CV160" s="29"/>
      <c r="CW160" s="29"/>
    </row>
    <row r="161" spans="1:101" ht="26.25" thickBot="1">
      <c r="A161" s="100" t="s">
        <v>232</v>
      </c>
      <c r="B161" s="101"/>
      <c r="C161" s="102" t="s">
        <v>233</v>
      </c>
      <c r="D161" s="103"/>
      <c r="E161" s="103"/>
      <c r="F161" s="103"/>
      <c r="G161" s="103"/>
      <c r="H161" s="103"/>
      <c r="I161" s="103"/>
      <c r="J161" s="103"/>
      <c r="K161" s="104"/>
      <c r="L161" s="102" t="s">
        <v>234</v>
      </c>
      <c r="M161" s="103"/>
      <c r="N161" s="103"/>
      <c r="O161" s="103"/>
      <c r="P161" s="103"/>
      <c r="Q161" s="104"/>
      <c r="R161" s="102" t="s">
        <v>235</v>
      </c>
      <c r="S161" s="103"/>
      <c r="T161" s="103"/>
      <c r="U161" s="104"/>
      <c r="V161" s="102" t="s">
        <v>236</v>
      </c>
      <c r="W161" s="103"/>
      <c r="X161" s="103"/>
      <c r="Y161" s="104"/>
      <c r="Z161" s="102" t="s">
        <v>237</v>
      </c>
      <c r="AA161" s="103"/>
      <c r="AB161" s="103"/>
      <c r="AC161" s="104"/>
      <c r="AD161" s="102" t="s">
        <v>238</v>
      </c>
      <c r="AE161" s="103"/>
      <c r="AF161" s="103"/>
      <c r="AG161" s="104"/>
      <c r="AH161" s="102" t="s">
        <v>239</v>
      </c>
      <c r="AI161" s="103"/>
      <c r="AJ161" s="103"/>
      <c r="AK161" s="103"/>
      <c r="AL161" s="104"/>
      <c r="AM161" s="102" t="s">
        <v>240</v>
      </c>
      <c r="AN161" s="103"/>
      <c r="AO161" s="103"/>
      <c r="AP161" s="103"/>
      <c r="AQ161" s="103"/>
      <c r="AR161" s="103"/>
      <c r="AS161" s="104"/>
      <c r="AT161" s="102" t="s">
        <v>241</v>
      </c>
      <c r="AU161" s="103"/>
      <c r="AV161" s="103"/>
      <c r="AW161" s="103"/>
      <c r="AX161" s="103"/>
      <c r="AY161" s="103"/>
      <c r="AZ161" s="104"/>
      <c r="BA161" s="102" t="s">
        <v>242</v>
      </c>
      <c r="BB161" s="103"/>
      <c r="BC161" s="103"/>
      <c r="BD161" s="103"/>
      <c r="BE161" s="103"/>
      <c r="BF161" s="104"/>
      <c r="BG161" s="102" t="s">
        <v>243</v>
      </c>
      <c r="BH161" s="104"/>
      <c r="BI161" s="102" t="s">
        <v>244</v>
      </c>
      <c r="BJ161" s="103"/>
      <c r="BK161" s="103"/>
      <c r="BL161" s="103"/>
      <c r="BM161" s="104"/>
      <c r="BN161" s="102" t="s">
        <v>245</v>
      </c>
      <c r="BO161" s="103"/>
      <c r="BP161" s="103"/>
      <c r="BQ161" s="103"/>
      <c r="BR161" s="103"/>
      <c r="BS161" s="103"/>
      <c r="BT161" s="103"/>
      <c r="BU161" s="103"/>
      <c r="BV161" s="103"/>
      <c r="BW161" s="103"/>
      <c r="BX161" s="103"/>
      <c r="BY161" s="103"/>
      <c r="BZ161" s="103"/>
      <c r="CA161" s="103"/>
      <c r="CB161" s="103"/>
      <c r="CC161" s="104"/>
      <c r="CD161" s="102" t="s">
        <v>246</v>
      </c>
      <c r="CE161" s="104"/>
      <c r="CF161" s="102" t="s">
        <v>247</v>
      </c>
      <c r="CG161" s="103"/>
      <c r="CH161" s="103"/>
      <c r="CI161" s="103"/>
      <c r="CJ161" s="103"/>
      <c r="CK161" s="104"/>
      <c r="CL161" s="105"/>
      <c r="CM161" s="102" t="s">
        <v>5</v>
      </c>
      <c r="CN161" s="103"/>
      <c r="CO161" s="103"/>
      <c r="CP161" s="104"/>
      <c r="CQ161" s="102" t="s">
        <v>248</v>
      </c>
      <c r="CR161" s="103"/>
      <c r="CS161" s="103"/>
      <c r="CT161" s="103"/>
      <c r="CU161" s="104"/>
      <c r="CV161" s="102" t="s">
        <v>249</v>
      </c>
      <c r="CW161" s="104"/>
    </row>
    <row r="162" spans="1:101" ht="127.5">
      <c r="A162" s="30" t="s">
        <v>21</v>
      </c>
      <c r="B162" s="31" t="s">
        <v>22</v>
      </c>
      <c r="C162" s="32" t="s">
        <v>135</v>
      </c>
      <c r="D162" s="32" t="s">
        <v>250</v>
      </c>
      <c r="E162" s="32" t="s">
        <v>251</v>
      </c>
      <c r="F162" s="32" t="s">
        <v>252</v>
      </c>
      <c r="G162" s="32" t="s">
        <v>253</v>
      </c>
      <c r="H162" s="32" t="s">
        <v>254</v>
      </c>
      <c r="I162" s="32" t="s">
        <v>255</v>
      </c>
      <c r="J162" s="32" t="s">
        <v>256</v>
      </c>
      <c r="K162" s="32" t="s">
        <v>257</v>
      </c>
      <c r="L162" s="32" t="s">
        <v>258</v>
      </c>
      <c r="M162" s="32" t="s">
        <v>259</v>
      </c>
      <c r="N162" s="32" t="s">
        <v>260</v>
      </c>
      <c r="O162" s="32" t="s">
        <v>261</v>
      </c>
      <c r="P162" s="32" t="s">
        <v>262</v>
      </c>
      <c r="Q162" s="32" t="s">
        <v>263</v>
      </c>
      <c r="R162" s="32" t="s">
        <v>264</v>
      </c>
      <c r="S162" s="32" t="s">
        <v>265</v>
      </c>
      <c r="T162" s="32" t="s">
        <v>266</v>
      </c>
      <c r="U162" s="32" t="s">
        <v>172</v>
      </c>
      <c r="V162" s="32" t="s">
        <v>264</v>
      </c>
      <c r="W162" s="32" t="s">
        <v>265</v>
      </c>
      <c r="X162" s="32" t="s">
        <v>266</v>
      </c>
      <c r="Y162" s="32" t="s">
        <v>172</v>
      </c>
      <c r="Z162" s="32" t="s">
        <v>264</v>
      </c>
      <c r="AA162" s="32" t="s">
        <v>265</v>
      </c>
      <c r="AB162" s="32" t="s">
        <v>266</v>
      </c>
      <c r="AC162" s="32" t="s">
        <v>172</v>
      </c>
      <c r="AD162" s="32" t="s">
        <v>264</v>
      </c>
      <c r="AE162" s="32" t="s">
        <v>265</v>
      </c>
      <c r="AF162" s="32" t="s">
        <v>266</v>
      </c>
      <c r="AG162" s="32" t="s">
        <v>172</v>
      </c>
      <c r="AH162" s="32" t="s">
        <v>264</v>
      </c>
      <c r="AI162" s="32" t="s">
        <v>265</v>
      </c>
      <c r="AJ162" s="32" t="s">
        <v>266</v>
      </c>
      <c r="AK162" s="32" t="s">
        <v>172</v>
      </c>
      <c r="AL162" s="32" t="s">
        <v>267</v>
      </c>
      <c r="AM162" s="32" t="s">
        <v>268</v>
      </c>
      <c r="AN162" s="32" t="s">
        <v>269</v>
      </c>
      <c r="AO162" s="32" t="s">
        <v>270</v>
      </c>
      <c r="AP162" s="32" t="s">
        <v>271</v>
      </c>
      <c r="AQ162" s="32" t="s">
        <v>272</v>
      </c>
      <c r="AR162" s="32" t="s">
        <v>273</v>
      </c>
      <c r="AS162" s="32" t="s">
        <v>274</v>
      </c>
      <c r="AT162" s="32" t="s">
        <v>275</v>
      </c>
      <c r="AU162" s="32" t="s">
        <v>276</v>
      </c>
      <c r="AV162" s="32" t="s">
        <v>277</v>
      </c>
      <c r="AW162" s="32" t="s">
        <v>278</v>
      </c>
      <c r="AX162" s="32" t="s">
        <v>279</v>
      </c>
      <c r="AY162" s="32" t="s">
        <v>280</v>
      </c>
      <c r="AZ162" s="32" t="s">
        <v>281</v>
      </c>
      <c r="BA162" s="32" t="s">
        <v>282</v>
      </c>
      <c r="BB162" s="32" t="s">
        <v>283</v>
      </c>
      <c r="BC162" s="32" t="s">
        <v>284</v>
      </c>
      <c r="BD162" s="32" t="s">
        <v>285</v>
      </c>
      <c r="BE162" s="32" t="s">
        <v>286</v>
      </c>
      <c r="BF162" s="32" t="s">
        <v>287</v>
      </c>
      <c r="BG162" s="32" t="s">
        <v>288</v>
      </c>
      <c r="BH162" s="32" t="s">
        <v>289</v>
      </c>
      <c r="BI162" s="32" t="s">
        <v>290</v>
      </c>
      <c r="BJ162" s="32" t="s">
        <v>291</v>
      </c>
      <c r="BK162" s="32" t="s">
        <v>292</v>
      </c>
      <c r="BL162" s="32" t="s">
        <v>293</v>
      </c>
      <c r="BM162" s="32" t="s">
        <v>294</v>
      </c>
      <c r="BN162" s="32" t="s">
        <v>295</v>
      </c>
      <c r="BO162" s="32" t="s">
        <v>296</v>
      </c>
      <c r="BP162" s="32" t="s">
        <v>297</v>
      </c>
      <c r="BQ162" s="32" t="s">
        <v>298</v>
      </c>
      <c r="BR162" s="32" t="s">
        <v>299</v>
      </c>
      <c r="BS162" s="32" t="s">
        <v>300</v>
      </c>
      <c r="BT162" s="32" t="s">
        <v>301</v>
      </c>
      <c r="BU162" s="32" t="s">
        <v>302</v>
      </c>
      <c r="BV162" s="32" t="s">
        <v>303</v>
      </c>
      <c r="BW162" s="32" t="s">
        <v>304</v>
      </c>
      <c r="BX162" s="32" t="s">
        <v>305</v>
      </c>
      <c r="BY162" s="32" t="s">
        <v>306</v>
      </c>
      <c r="BZ162" s="32" t="s">
        <v>307</v>
      </c>
      <c r="CA162" s="32" t="s">
        <v>308</v>
      </c>
      <c r="CB162" s="32" t="s">
        <v>309</v>
      </c>
      <c r="CC162" s="32" t="s">
        <v>310</v>
      </c>
      <c r="CD162" s="32" t="s">
        <v>23</v>
      </c>
      <c r="CE162" s="32" t="s">
        <v>24</v>
      </c>
      <c r="CF162" s="32" t="s">
        <v>311</v>
      </c>
      <c r="CG162" s="32" t="s">
        <v>312</v>
      </c>
      <c r="CH162" s="32" t="s">
        <v>313</v>
      </c>
      <c r="CI162" s="32" t="s">
        <v>377</v>
      </c>
      <c r="CJ162" s="32" t="s">
        <v>378</v>
      </c>
      <c r="CK162" s="32" t="s">
        <v>379</v>
      </c>
      <c r="CL162" s="32"/>
      <c r="CM162" s="32" t="s">
        <v>317</v>
      </c>
      <c r="CN162" s="32" t="s">
        <v>318</v>
      </c>
      <c r="CO162" s="32" t="s">
        <v>319</v>
      </c>
      <c r="CP162" s="32" t="s">
        <v>320</v>
      </c>
      <c r="CQ162" s="32" t="s">
        <v>321</v>
      </c>
      <c r="CR162" s="32" t="s">
        <v>322</v>
      </c>
      <c r="CS162" s="32" t="s">
        <v>323</v>
      </c>
      <c r="CT162" s="32" t="s">
        <v>324</v>
      </c>
      <c r="CU162" s="32" t="s">
        <v>325</v>
      </c>
      <c r="CV162" s="32" t="s">
        <v>326</v>
      </c>
      <c r="CW162" s="32" t="s">
        <v>327</v>
      </c>
    </row>
    <row r="163" spans="1:101">
      <c r="A163" s="7" t="s">
        <v>387</v>
      </c>
      <c r="C163" s="29">
        <v>15</v>
      </c>
      <c r="D163" s="29">
        <v>7760.82763671875</v>
      </c>
      <c r="E163" s="29">
        <v>0</v>
      </c>
      <c r="F163" s="29">
        <v>3164.482421875</v>
      </c>
      <c r="G163" s="29">
        <v>0</v>
      </c>
      <c r="H163" s="29">
        <v>0</v>
      </c>
      <c r="I163" s="29"/>
      <c r="J163" s="29">
        <v>0.15800000727176666</v>
      </c>
      <c r="K163" s="29">
        <v>0.35499998927116394</v>
      </c>
      <c r="L163" s="29">
        <v>8463.8955078125</v>
      </c>
      <c r="M163" s="29">
        <v>2.1708881855010986</v>
      </c>
      <c r="N163" s="29">
        <v>6.115178108215332</v>
      </c>
      <c r="O163" s="29">
        <v>0</v>
      </c>
      <c r="P163" s="29">
        <v>0</v>
      </c>
      <c r="Q163" s="29">
        <v>0</v>
      </c>
      <c r="R163" s="29">
        <v>629.2799072265625</v>
      </c>
      <c r="S163" s="29">
        <v>1422.6607666015625</v>
      </c>
      <c r="T163" s="29">
        <v>0</v>
      </c>
      <c r="U163" s="29">
        <v>1615.3563232421875</v>
      </c>
      <c r="V163" s="29">
        <v>316.4482421875</v>
      </c>
      <c r="W163" s="29">
        <v>316.4482421875</v>
      </c>
      <c r="X163" s="29">
        <v>0</v>
      </c>
      <c r="Y163" s="29">
        <v>0</v>
      </c>
      <c r="Z163" s="29">
        <v>0</v>
      </c>
      <c r="AA163" s="29">
        <v>0</v>
      </c>
      <c r="AB163" s="29">
        <v>0</v>
      </c>
      <c r="AC163" s="29">
        <v>0</v>
      </c>
      <c r="AD163" s="29">
        <v>0</v>
      </c>
      <c r="AE163" s="29">
        <v>0</v>
      </c>
      <c r="AF163" s="29">
        <v>0</v>
      </c>
      <c r="AG163" s="29">
        <v>0</v>
      </c>
      <c r="AH163" s="29">
        <v>945.7281494140625</v>
      </c>
      <c r="AI163" s="29">
        <v>1739.1090087890625</v>
      </c>
      <c r="AJ163" s="29">
        <v>0</v>
      </c>
      <c r="AK163" s="29">
        <v>1615.3563232421875</v>
      </c>
      <c r="AL163" s="29">
        <v>4300.193359375</v>
      </c>
      <c r="AM163" s="29">
        <v>7007.41552734375</v>
      </c>
      <c r="AN163" s="29">
        <v>0</v>
      </c>
      <c r="AO163" s="29">
        <v>1154.30078125</v>
      </c>
      <c r="AP163" s="29">
        <v>4535.5927734375</v>
      </c>
      <c r="AQ163" s="29">
        <v>12697.30859375</v>
      </c>
      <c r="AR163" s="29">
        <v>945.7281494140625</v>
      </c>
      <c r="AS163" s="33">
        <v>13.425960821720306</v>
      </c>
      <c r="AT163" s="29">
        <v>7007.41552734375</v>
      </c>
      <c r="AU163" s="29">
        <v>1752.799072265625</v>
      </c>
      <c r="AV163" s="29">
        <v>1329.5806884765625</v>
      </c>
      <c r="AW163" s="29">
        <v>4535.5927734375</v>
      </c>
      <c r="AX163" s="29">
        <v>14625.3876953125</v>
      </c>
      <c r="AY163" s="29">
        <v>1739.1090087890625</v>
      </c>
      <c r="AZ163" s="33">
        <v>8.4097017424497498</v>
      </c>
      <c r="BA163" s="29">
        <v>7007.41552734375</v>
      </c>
      <c r="BB163" s="29">
        <v>1752.799072265625</v>
      </c>
      <c r="BC163" s="29">
        <v>1329.5806884765625</v>
      </c>
      <c r="BD163" s="29">
        <v>4535.5927734375</v>
      </c>
      <c r="BE163" s="29">
        <v>14625.3876953125</v>
      </c>
      <c r="BF163" s="29">
        <v>2684.837158203125</v>
      </c>
      <c r="BG163" s="29">
        <v>-46.768951416015625</v>
      </c>
      <c r="BH163" s="33">
        <v>5.4474022816757115</v>
      </c>
      <c r="BI163" s="29">
        <v>8.9660453796386719</v>
      </c>
      <c r="BJ163" s="29">
        <v>16.487751007080078</v>
      </c>
      <c r="BK163" s="29">
        <v>0</v>
      </c>
      <c r="BL163" s="29">
        <v>15.314504623413086</v>
      </c>
      <c r="BM163" s="29">
        <v>40.768299102783203</v>
      </c>
      <c r="BN163" s="29">
        <v>7007.41552734375</v>
      </c>
      <c r="BO163" s="29">
        <v>0</v>
      </c>
      <c r="BP163" s="29">
        <v>1752.799072265625</v>
      </c>
      <c r="BQ163" s="29">
        <v>0</v>
      </c>
      <c r="BR163" s="29">
        <v>0</v>
      </c>
      <c r="BS163" s="29">
        <v>0</v>
      </c>
      <c r="BT163" s="29">
        <v>4535.5927734375</v>
      </c>
      <c r="BU163" s="29">
        <v>0</v>
      </c>
      <c r="BV163" s="29">
        <v>1170.1409912109375</v>
      </c>
      <c r="BW163" s="29">
        <v>1329.5806884765625</v>
      </c>
      <c r="BX163" s="29">
        <v>3667.296875</v>
      </c>
      <c r="BY163" s="29">
        <v>632.896484375</v>
      </c>
      <c r="BZ163" s="29">
        <v>0</v>
      </c>
      <c r="CA163" s="29">
        <v>0</v>
      </c>
      <c r="CB163" s="29">
        <v>15795.529296875</v>
      </c>
      <c r="CC163" s="29">
        <v>4300.193359375</v>
      </c>
      <c r="CD163" s="33">
        <v>3.6732136749846367</v>
      </c>
      <c r="CE163" s="29">
        <v>-42.548057556152344</v>
      </c>
      <c r="CF163" s="29">
        <v>53.751759756534568</v>
      </c>
      <c r="CG163" s="29">
        <v>0</v>
      </c>
      <c r="CH163" s="29">
        <v>53.751759756534568</v>
      </c>
      <c r="CI163" s="29">
        <v>3.1737183509419751</v>
      </c>
      <c r="CJ163" s="29">
        <v>0</v>
      </c>
      <c r="CK163" s="29">
        <v>3.1737183509419751</v>
      </c>
      <c r="CL163" s="29"/>
      <c r="CM163" s="29">
        <v>0</v>
      </c>
      <c r="CN163" s="29"/>
      <c r="CO163" s="29">
        <v>0</v>
      </c>
      <c r="CP163" s="29">
        <v>0</v>
      </c>
      <c r="CQ163" s="29">
        <v>0</v>
      </c>
      <c r="CR163" s="29">
        <v>0</v>
      </c>
      <c r="CS163" s="29">
        <v>0</v>
      </c>
      <c r="CT163" s="29">
        <v>0</v>
      </c>
      <c r="CU163" s="29">
        <v>0</v>
      </c>
      <c r="CV163" s="29">
        <v>9999</v>
      </c>
      <c r="CW163" s="33">
        <v>9999</v>
      </c>
    </row>
    <row r="164" spans="1:101">
      <c r="A164" s="7" t="s">
        <v>412</v>
      </c>
      <c r="C164" s="29">
        <v>15</v>
      </c>
      <c r="D164" s="29">
        <v>7760.82763671875</v>
      </c>
      <c r="E164" s="29">
        <v>0</v>
      </c>
      <c r="F164" s="29">
        <v>3164.482421875</v>
      </c>
      <c r="G164" s="29">
        <v>0</v>
      </c>
      <c r="H164" s="29">
        <v>0</v>
      </c>
      <c r="I164" s="29"/>
      <c r="J164" s="29">
        <v>0.15800000727176666</v>
      </c>
      <c r="K164" s="29">
        <v>0.35499998927116394</v>
      </c>
      <c r="L164" s="29">
        <v>8463.8955078125</v>
      </c>
      <c r="M164" s="29">
        <v>2.1708881855010986</v>
      </c>
      <c r="N164" s="29">
        <v>6.115178108215332</v>
      </c>
      <c r="O164" s="29">
        <v>0</v>
      </c>
      <c r="P164" s="29">
        <v>0</v>
      </c>
      <c r="Q164" s="29">
        <v>0</v>
      </c>
      <c r="R164" s="29">
        <v>629.2799072265625</v>
      </c>
      <c r="S164" s="29">
        <v>1422.6607666015625</v>
      </c>
      <c r="T164" s="29">
        <v>0</v>
      </c>
      <c r="U164" s="29">
        <v>1615.3563232421875</v>
      </c>
      <c r="V164" s="29">
        <v>316.4482421875</v>
      </c>
      <c r="W164" s="29">
        <v>316.4482421875</v>
      </c>
      <c r="X164" s="29">
        <v>0</v>
      </c>
      <c r="Y164" s="29">
        <v>0</v>
      </c>
      <c r="Z164" s="29">
        <v>0</v>
      </c>
      <c r="AA164" s="29">
        <v>0</v>
      </c>
      <c r="AB164" s="29">
        <v>0</v>
      </c>
      <c r="AC164" s="29">
        <v>0</v>
      </c>
      <c r="AD164" s="29">
        <v>0</v>
      </c>
      <c r="AE164" s="29">
        <v>0</v>
      </c>
      <c r="AF164" s="29">
        <v>0</v>
      </c>
      <c r="AG164" s="29">
        <v>0</v>
      </c>
      <c r="AH164" s="29">
        <v>945.7281494140625</v>
      </c>
      <c r="AI164" s="29">
        <v>1739.1090087890625</v>
      </c>
      <c r="AJ164" s="29">
        <v>0</v>
      </c>
      <c r="AK164" s="29">
        <v>1615.3563232421875</v>
      </c>
      <c r="AL164" s="29">
        <v>4300.193359375</v>
      </c>
      <c r="AM164" s="29">
        <v>7007.41552734375</v>
      </c>
      <c r="AN164" s="29">
        <v>0</v>
      </c>
      <c r="AO164" s="29">
        <v>1154.30078125</v>
      </c>
      <c r="AP164" s="29">
        <v>4535.5927734375</v>
      </c>
      <c r="AQ164" s="29">
        <v>12697.30859375</v>
      </c>
      <c r="AR164" s="29">
        <v>945.7281494140625</v>
      </c>
      <c r="AS164" s="33">
        <v>13.425960821720306</v>
      </c>
      <c r="AT164" s="29">
        <v>7007.41552734375</v>
      </c>
      <c r="AU164" s="29">
        <v>1752.799072265625</v>
      </c>
      <c r="AV164" s="29">
        <v>1329.5806884765625</v>
      </c>
      <c r="AW164" s="29">
        <v>4535.5927734375</v>
      </c>
      <c r="AX164" s="29">
        <v>14625.3876953125</v>
      </c>
      <c r="AY164" s="29">
        <v>1739.1090087890625</v>
      </c>
      <c r="AZ164" s="33">
        <v>8.4097017424497498</v>
      </c>
      <c r="BA164" s="29">
        <v>7007.41552734375</v>
      </c>
      <c r="BB164" s="29">
        <v>1752.799072265625</v>
      </c>
      <c r="BC164" s="29">
        <v>1329.5806884765625</v>
      </c>
      <c r="BD164" s="29">
        <v>4535.5927734375</v>
      </c>
      <c r="BE164" s="29">
        <v>14625.3876953125</v>
      </c>
      <c r="BF164" s="29">
        <v>2684.837158203125</v>
      </c>
      <c r="BG164" s="29">
        <v>-46.768951416015625</v>
      </c>
      <c r="BH164" s="33">
        <v>5.4474022816757115</v>
      </c>
      <c r="BI164" s="29">
        <v>8.9660453796386719</v>
      </c>
      <c r="BJ164" s="29">
        <v>16.487751007080078</v>
      </c>
      <c r="BK164" s="29">
        <v>0</v>
      </c>
      <c r="BL164" s="29">
        <v>15.314504623413086</v>
      </c>
      <c r="BM164" s="29">
        <v>40.768299102783203</v>
      </c>
      <c r="BN164" s="29">
        <v>7007.41552734375</v>
      </c>
      <c r="BO164" s="29">
        <v>0</v>
      </c>
      <c r="BP164" s="29">
        <v>1752.799072265625</v>
      </c>
      <c r="BQ164" s="29">
        <v>0</v>
      </c>
      <c r="BR164" s="29">
        <v>0</v>
      </c>
      <c r="BS164" s="29">
        <v>0</v>
      </c>
      <c r="BT164" s="29">
        <v>4535.5927734375</v>
      </c>
      <c r="BU164" s="29">
        <v>0</v>
      </c>
      <c r="BV164" s="29">
        <v>1170.1409912109375</v>
      </c>
      <c r="BW164" s="29">
        <v>1329.5806884765625</v>
      </c>
      <c r="BX164" s="29">
        <v>3667.296875</v>
      </c>
      <c r="BY164" s="29">
        <v>632.896484375</v>
      </c>
      <c r="BZ164" s="29">
        <v>0</v>
      </c>
      <c r="CA164" s="29">
        <v>0</v>
      </c>
      <c r="CB164" s="29">
        <v>15795.529296875</v>
      </c>
      <c r="CC164" s="29">
        <v>4300.193359375</v>
      </c>
      <c r="CD164" s="33">
        <v>3.6732136749846367</v>
      </c>
      <c r="CE164" s="29">
        <v>-42.548057556152344</v>
      </c>
      <c r="CF164" s="29">
        <v>53.751759756534568</v>
      </c>
      <c r="CG164" s="29">
        <v>0</v>
      </c>
      <c r="CH164" s="29">
        <v>53.751759756534568</v>
      </c>
      <c r="CI164" s="29">
        <v>3.1737183509419751</v>
      </c>
      <c r="CJ164" s="29">
        <v>0</v>
      </c>
      <c r="CK164" s="29">
        <v>3.1737183509419751</v>
      </c>
      <c r="CL164" s="29"/>
      <c r="CM164" s="29">
        <v>0</v>
      </c>
      <c r="CN164" s="29"/>
      <c r="CO164" s="29">
        <v>0</v>
      </c>
      <c r="CP164" s="29">
        <v>0</v>
      </c>
      <c r="CQ164" s="29">
        <v>0</v>
      </c>
      <c r="CR164" s="29">
        <v>0</v>
      </c>
      <c r="CS164" s="29">
        <v>0</v>
      </c>
      <c r="CT164" s="29">
        <v>0</v>
      </c>
      <c r="CU164" s="29">
        <v>0</v>
      </c>
      <c r="CV164" s="29">
        <v>9999</v>
      </c>
      <c r="CW164" s="33">
        <v>9999</v>
      </c>
    </row>
    <row r="165" spans="1:101">
      <c r="A165" s="7" t="s">
        <v>388</v>
      </c>
      <c r="C165" s="29">
        <v>15</v>
      </c>
      <c r="D165" s="29">
        <v>7469.71240234375</v>
      </c>
      <c r="E165" s="29">
        <v>0</v>
      </c>
      <c r="F165" s="29">
        <v>3166.7607421875</v>
      </c>
      <c r="G165" s="29">
        <v>0</v>
      </c>
      <c r="H165" s="29">
        <v>0</v>
      </c>
      <c r="I165" s="29"/>
      <c r="J165" s="29">
        <v>0.15800000727176666</v>
      </c>
      <c r="K165" s="29">
        <v>0.35499998927116394</v>
      </c>
      <c r="L165" s="29">
        <v>8145.498046875</v>
      </c>
      <c r="M165" s="29">
        <v>2.0892229080200195</v>
      </c>
      <c r="N165" s="29">
        <v>5.8851351737976074</v>
      </c>
      <c r="O165" s="29">
        <v>0</v>
      </c>
      <c r="P165" s="29">
        <v>0</v>
      </c>
      <c r="Q165" s="29">
        <v>0</v>
      </c>
      <c r="R165" s="29">
        <v>629.7330322265625</v>
      </c>
      <c r="S165" s="29">
        <v>1423.6851806640625</v>
      </c>
      <c r="T165" s="29">
        <v>0</v>
      </c>
      <c r="U165" s="29">
        <v>1616.5194091796875</v>
      </c>
      <c r="V165" s="29">
        <v>316.67608642578125</v>
      </c>
      <c r="W165" s="29">
        <v>316.67608642578125</v>
      </c>
      <c r="X165" s="29">
        <v>0</v>
      </c>
      <c r="Y165" s="29">
        <v>0</v>
      </c>
      <c r="Z165" s="29">
        <v>0</v>
      </c>
      <c r="AA165" s="29">
        <v>0</v>
      </c>
      <c r="AB165" s="29">
        <v>0</v>
      </c>
      <c r="AC165" s="29">
        <v>0</v>
      </c>
      <c r="AD165" s="29">
        <v>0</v>
      </c>
      <c r="AE165" s="29">
        <v>0</v>
      </c>
      <c r="AF165" s="29">
        <v>0</v>
      </c>
      <c r="AG165" s="29">
        <v>0</v>
      </c>
      <c r="AH165" s="29">
        <v>946.40911865234375</v>
      </c>
      <c r="AI165" s="29">
        <v>1740.361328125</v>
      </c>
      <c r="AJ165" s="29">
        <v>0</v>
      </c>
      <c r="AK165" s="29">
        <v>1616.5194091796875</v>
      </c>
      <c r="AL165" s="29">
        <v>4303.28955078125</v>
      </c>
      <c r="AM165" s="29">
        <v>6826.25</v>
      </c>
      <c r="AN165" s="29">
        <v>0</v>
      </c>
      <c r="AO165" s="29">
        <v>1119.1221923828125</v>
      </c>
      <c r="AP165" s="29">
        <v>4364.97119140625</v>
      </c>
      <c r="AQ165" s="29">
        <v>12310.34375</v>
      </c>
      <c r="AR165" s="29">
        <v>946.40911865234375</v>
      </c>
      <c r="AS165" s="33">
        <v>13.007422626399244</v>
      </c>
      <c r="AT165" s="29">
        <v>6826.25</v>
      </c>
      <c r="AU165" s="29">
        <v>1686.862060546875</v>
      </c>
      <c r="AV165" s="29">
        <v>1287.808349609375</v>
      </c>
      <c r="AW165" s="29">
        <v>4364.97119140625</v>
      </c>
      <c r="AX165" s="29">
        <v>14165.8916015625</v>
      </c>
      <c r="AY165" s="29">
        <v>1740.361328125</v>
      </c>
      <c r="AZ165" s="33">
        <v>8.1396270242500197</v>
      </c>
      <c r="BA165" s="29">
        <v>6826.25</v>
      </c>
      <c r="BB165" s="29">
        <v>1686.862060546875</v>
      </c>
      <c r="BC165" s="29">
        <v>1287.808349609375</v>
      </c>
      <c r="BD165" s="29">
        <v>4364.97119140625</v>
      </c>
      <c r="BE165" s="29">
        <v>14165.8916015625</v>
      </c>
      <c r="BF165" s="29">
        <v>2686.7705078125</v>
      </c>
      <c r="BG165" s="29">
        <v>-45.836166381835937</v>
      </c>
      <c r="BH165" s="33">
        <v>5.2724608238710156</v>
      </c>
      <c r="BI165" s="29">
        <v>9.3232250213623047</v>
      </c>
      <c r="BJ165" s="29">
        <v>17.144573211669922</v>
      </c>
      <c r="BK165" s="29">
        <v>0</v>
      </c>
      <c r="BL165" s="29">
        <v>15.924587249755859</v>
      </c>
      <c r="BM165" s="29">
        <v>42.392383575439453</v>
      </c>
      <c r="BN165" s="29">
        <v>6826.25</v>
      </c>
      <c r="BO165" s="29">
        <v>0</v>
      </c>
      <c r="BP165" s="29">
        <v>1686.862060546875</v>
      </c>
      <c r="BQ165" s="29">
        <v>0</v>
      </c>
      <c r="BR165" s="29">
        <v>0</v>
      </c>
      <c r="BS165" s="29">
        <v>0</v>
      </c>
      <c r="BT165" s="29">
        <v>4364.97119140625</v>
      </c>
      <c r="BU165" s="29">
        <v>0</v>
      </c>
      <c r="BV165" s="29">
        <v>1129.990234375</v>
      </c>
      <c r="BW165" s="29">
        <v>1287.808349609375</v>
      </c>
      <c r="BX165" s="29">
        <v>3669.9375</v>
      </c>
      <c r="BY165" s="29">
        <v>633.3521728515625</v>
      </c>
      <c r="BZ165" s="29">
        <v>0</v>
      </c>
      <c r="CA165" s="29">
        <v>0</v>
      </c>
      <c r="CB165" s="29">
        <v>15295.8818359375</v>
      </c>
      <c r="CC165" s="29">
        <v>4303.28955078125</v>
      </c>
      <c r="CD165" s="33">
        <v>3.5544625156041909</v>
      </c>
      <c r="CE165" s="29">
        <v>-41.043292999267578</v>
      </c>
      <c r="CF165" s="29">
        <v>51.574925228975928</v>
      </c>
      <c r="CG165" s="29">
        <v>0</v>
      </c>
      <c r="CH165" s="29">
        <v>51.574925228975928</v>
      </c>
      <c r="CI165" s="29">
        <v>3.0458475891526322</v>
      </c>
      <c r="CJ165" s="29">
        <v>0</v>
      </c>
      <c r="CK165" s="29">
        <v>3.0458475891526322</v>
      </c>
      <c r="CL165" s="29"/>
      <c r="CM165" s="29">
        <v>0</v>
      </c>
      <c r="CN165" s="29"/>
      <c r="CO165" s="29">
        <v>0</v>
      </c>
      <c r="CP165" s="29">
        <v>0</v>
      </c>
      <c r="CQ165" s="29">
        <v>0</v>
      </c>
      <c r="CR165" s="29">
        <v>0</v>
      </c>
      <c r="CS165" s="29">
        <v>0</v>
      </c>
      <c r="CT165" s="29">
        <v>0</v>
      </c>
      <c r="CU165" s="29">
        <v>0</v>
      </c>
      <c r="CV165" s="29">
        <v>9999</v>
      </c>
      <c r="CW165" s="33">
        <v>9999</v>
      </c>
    </row>
    <row r="166" spans="1:101">
      <c r="A166" s="7" t="s">
        <v>415</v>
      </c>
      <c r="C166" s="29">
        <v>15</v>
      </c>
      <c r="D166" s="29">
        <v>7469.71240234375</v>
      </c>
      <c r="E166" s="29">
        <v>0</v>
      </c>
      <c r="F166" s="29">
        <v>3166.7607421875</v>
      </c>
      <c r="G166" s="29">
        <v>0</v>
      </c>
      <c r="H166" s="29">
        <v>0</v>
      </c>
      <c r="I166" s="29"/>
      <c r="J166" s="29">
        <v>0.15800000727176666</v>
      </c>
      <c r="K166" s="29">
        <v>0.35499998927116394</v>
      </c>
      <c r="L166" s="29">
        <v>8145.498046875</v>
      </c>
      <c r="M166" s="29">
        <v>2.0892229080200195</v>
      </c>
      <c r="N166" s="29">
        <v>5.8851351737976074</v>
      </c>
      <c r="O166" s="29">
        <v>0</v>
      </c>
      <c r="P166" s="29">
        <v>0</v>
      </c>
      <c r="Q166" s="29">
        <v>0</v>
      </c>
      <c r="R166" s="29">
        <v>629.7330322265625</v>
      </c>
      <c r="S166" s="29">
        <v>1423.6851806640625</v>
      </c>
      <c r="T166" s="29">
        <v>0</v>
      </c>
      <c r="U166" s="29">
        <v>1616.5194091796875</v>
      </c>
      <c r="V166" s="29">
        <v>316.67608642578125</v>
      </c>
      <c r="W166" s="29">
        <v>316.67608642578125</v>
      </c>
      <c r="X166" s="29">
        <v>0</v>
      </c>
      <c r="Y166" s="29">
        <v>0</v>
      </c>
      <c r="Z166" s="29">
        <v>0</v>
      </c>
      <c r="AA166" s="29">
        <v>0</v>
      </c>
      <c r="AB166" s="29">
        <v>0</v>
      </c>
      <c r="AC166" s="29">
        <v>0</v>
      </c>
      <c r="AD166" s="29">
        <v>0</v>
      </c>
      <c r="AE166" s="29">
        <v>0</v>
      </c>
      <c r="AF166" s="29">
        <v>0</v>
      </c>
      <c r="AG166" s="29">
        <v>0</v>
      </c>
      <c r="AH166" s="29">
        <v>946.40911865234375</v>
      </c>
      <c r="AI166" s="29">
        <v>1740.361328125</v>
      </c>
      <c r="AJ166" s="29">
        <v>0</v>
      </c>
      <c r="AK166" s="29">
        <v>1616.5194091796875</v>
      </c>
      <c r="AL166" s="29">
        <v>4303.28955078125</v>
      </c>
      <c r="AM166" s="29">
        <v>6826.25</v>
      </c>
      <c r="AN166" s="29">
        <v>0</v>
      </c>
      <c r="AO166" s="29">
        <v>1119.1221923828125</v>
      </c>
      <c r="AP166" s="29">
        <v>4364.97119140625</v>
      </c>
      <c r="AQ166" s="29">
        <v>12310.34375</v>
      </c>
      <c r="AR166" s="29">
        <v>946.40911865234375</v>
      </c>
      <c r="AS166" s="33">
        <v>13.007422626399244</v>
      </c>
      <c r="AT166" s="29">
        <v>6826.25</v>
      </c>
      <c r="AU166" s="29">
        <v>1686.862060546875</v>
      </c>
      <c r="AV166" s="29">
        <v>1287.808349609375</v>
      </c>
      <c r="AW166" s="29">
        <v>4364.97119140625</v>
      </c>
      <c r="AX166" s="29">
        <v>14165.8916015625</v>
      </c>
      <c r="AY166" s="29">
        <v>1740.361328125</v>
      </c>
      <c r="AZ166" s="33">
        <v>8.1396270242500197</v>
      </c>
      <c r="BA166" s="29">
        <v>6826.25</v>
      </c>
      <c r="BB166" s="29">
        <v>1686.862060546875</v>
      </c>
      <c r="BC166" s="29">
        <v>1287.808349609375</v>
      </c>
      <c r="BD166" s="29">
        <v>4364.97119140625</v>
      </c>
      <c r="BE166" s="29">
        <v>14165.8916015625</v>
      </c>
      <c r="BF166" s="29">
        <v>2686.7705078125</v>
      </c>
      <c r="BG166" s="29">
        <v>-45.836166381835937</v>
      </c>
      <c r="BH166" s="33">
        <v>5.2724608238710156</v>
      </c>
      <c r="BI166" s="29">
        <v>9.3232250213623047</v>
      </c>
      <c r="BJ166" s="29">
        <v>17.144573211669922</v>
      </c>
      <c r="BK166" s="29">
        <v>0</v>
      </c>
      <c r="BL166" s="29">
        <v>15.924587249755859</v>
      </c>
      <c r="BM166" s="29">
        <v>42.392383575439453</v>
      </c>
      <c r="BN166" s="29">
        <v>6826.25</v>
      </c>
      <c r="BO166" s="29">
        <v>0</v>
      </c>
      <c r="BP166" s="29">
        <v>1686.862060546875</v>
      </c>
      <c r="BQ166" s="29">
        <v>0</v>
      </c>
      <c r="BR166" s="29">
        <v>0</v>
      </c>
      <c r="BS166" s="29">
        <v>0</v>
      </c>
      <c r="BT166" s="29">
        <v>4364.97119140625</v>
      </c>
      <c r="BU166" s="29">
        <v>0</v>
      </c>
      <c r="BV166" s="29">
        <v>1129.990234375</v>
      </c>
      <c r="BW166" s="29">
        <v>1287.808349609375</v>
      </c>
      <c r="BX166" s="29">
        <v>3669.9375</v>
      </c>
      <c r="BY166" s="29">
        <v>633.3521728515625</v>
      </c>
      <c r="BZ166" s="29">
        <v>0</v>
      </c>
      <c r="CA166" s="29">
        <v>0</v>
      </c>
      <c r="CB166" s="29">
        <v>15295.8818359375</v>
      </c>
      <c r="CC166" s="29">
        <v>4303.28955078125</v>
      </c>
      <c r="CD166" s="33">
        <v>3.5544625156041909</v>
      </c>
      <c r="CE166" s="29">
        <v>-41.043292999267578</v>
      </c>
      <c r="CF166" s="29">
        <v>51.574925228975928</v>
      </c>
      <c r="CG166" s="29">
        <v>0</v>
      </c>
      <c r="CH166" s="29">
        <v>51.574925228975928</v>
      </c>
      <c r="CI166" s="29">
        <v>3.0458475891526322</v>
      </c>
      <c r="CJ166" s="29">
        <v>0</v>
      </c>
      <c r="CK166" s="29">
        <v>3.0458475891526322</v>
      </c>
      <c r="CL166" s="29"/>
      <c r="CM166" s="29">
        <v>0</v>
      </c>
      <c r="CN166" s="29"/>
      <c r="CO166" s="29">
        <v>0</v>
      </c>
      <c r="CP166" s="29">
        <v>0</v>
      </c>
      <c r="CQ166" s="29">
        <v>0</v>
      </c>
      <c r="CR166" s="29">
        <v>0</v>
      </c>
      <c r="CS166" s="29">
        <v>0</v>
      </c>
      <c r="CT166" s="29">
        <v>0</v>
      </c>
      <c r="CU166" s="29">
        <v>0</v>
      </c>
      <c r="CV166" s="29">
        <v>9999</v>
      </c>
      <c r="CW166" s="33">
        <v>9999</v>
      </c>
    </row>
    <row r="167" spans="1:101">
      <c r="A167" s="7" t="s">
        <v>386</v>
      </c>
      <c r="C167" s="29">
        <v>15</v>
      </c>
      <c r="D167" s="29">
        <v>7020.0224609375</v>
      </c>
      <c r="E167" s="29">
        <v>0</v>
      </c>
      <c r="F167" s="29">
        <v>3138.545654296875</v>
      </c>
      <c r="G167" s="29">
        <v>0</v>
      </c>
      <c r="H167" s="29">
        <v>0</v>
      </c>
      <c r="I167" s="29"/>
      <c r="J167" s="29">
        <v>0.15800000727176666</v>
      </c>
      <c r="K167" s="29">
        <v>0.35499998927116394</v>
      </c>
      <c r="L167" s="29">
        <v>7654.58935546875</v>
      </c>
      <c r="M167" s="29">
        <v>1.963310718536377</v>
      </c>
      <c r="N167" s="29">
        <v>5.5304527282714844</v>
      </c>
      <c r="O167" s="29">
        <v>0</v>
      </c>
      <c r="P167" s="29">
        <v>0</v>
      </c>
      <c r="Q167" s="29">
        <v>0</v>
      </c>
      <c r="R167" s="29">
        <v>624.12225341796875</v>
      </c>
      <c r="S167" s="29">
        <v>1411.00048828125</v>
      </c>
      <c r="T167" s="29">
        <v>0</v>
      </c>
      <c r="U167" s="29">
        <v>1602.1165771484375</v>
      </c>
      <c r="V167" s="29">
        <v>313.85458374023437</v>
      </c>
      <c r="W167" s="29">
        <v>313.85458374023437</v>
      </c>
      <c r="X167" s="29">
        <v>0</v>
      </c>
      <c r="Y167" s="29">
        <v>0</v>
      </c>
      <c r="Z167" s="29">
        <v>0</v>
      </c>
      <c r="AA167" s="29">
        <v>0</v>
      </c>
      <c r="AB167" s="29">
        <v>0</v>
      </c>
      <c r="AC167" s="29">
        <v>0</v>
      </c>
      <c r="AD167" s="29">
        <v>0</v>
      </c>
      <c r="AE167" s="29">
        <v>0</v>
      </c>
      <c r="AF167" s="29">
        <v>0</v>
      </c>
      <c r="AG167" s="29">
        <v>0</v>
      </c>
      <c r="AH167" s="29">
        <v>937.976806640625</v>
      </c>
      <c r="AI167" s="29">
        <v>1724.8551025390625</v>
      </c>
      <c r="AJ167" s="29">
        <v>0</v>
      </c>
      <c r="AK167" s="29">
        <v>1602.1165771484375</v>
      </c>
      <c r="AL167" s="29">
        <v>4264.9482421875</v>
      </c>
      <c r="AM167" s="29">
        <v>6422.98388671875</v>
      </c>
      <c r="AN167" s="29">
        <v>0</v>
      </c>
      <c r="AO167" s="29">
        <v>1052.489013671875</v>
      </c>
      <c r="AP167" s="29">
        <v>4101.90576171875</v>
      </c>
      <c r="AQ167" s="29">
        <v>11577.37890625</v>
      </c>
      <c r="AR167" s="29">
        <v>937.976806640625</v>
      </c>
      <c r="AS167" s="33">
        <v>12.342925969457266</v>
      </c>
      <c r="AT167" s="29">
        <v>6422.98388671875</v>
      </c>
      <c r="AU167" s="29">
        <v>1585.198974609375</v>
      </c>
      <c r="AV167" s="29">
        <v>1211.0089111328125</v>
      </c>
      <c r="AW167" s="29">
        <v>4101.90576171875</v>
      </c>
      <c r="AX167" s="29">
        <v>13321.09765625</v>
      </c>
      <c r="AY167" s="29">
        <v>1724.8551025390625</v>
      </c>
      <c r="AZ167" s="33">
        <v>7.7230242414324781</v>
      </c>
      <c r="BA167" s="29">
        <v>6422.98388671875</v>
      </c>
      <c r="BB167" s="29">
        <v>1585.198974609375</v>
      </c>
      <c r="BC167" s="29">
        <v>1211.0089111328125</v>
      </c>
      <c r="BD167" s="29">
        <v>4101.90576171875</v>
      </c>
      <c r="BE167" s="29">
        <v>13321.09765625</v>
      </c>
      <c r="BF167" s="29">
        <v>2662.83203125</v>
      </c>
      <c r="BG167" s="29">
        <v>-44.398197174072266</v>
      </c>
      <c r="BH167" s="33">
        <v>5.0026054923922656</v>
      </c>
      <c r="BI167" s="29">
        <v>9.8327531814575195</v>
      </c>
      <c r="BJ167" s="29">
        <v>18.081550598144531</v>
      </c>
      <c r="BK167" s="29">
        <v>0</v>
      </c>
      <c r="BL167" s="29">
        <v>16.794889450073242</v>
      </c>
      <c r="BM167" s="29">
        <v>44.709186553955078</v>
      </c>
      <c r="BN167" s="29">
        <v>6422.98388671875</v>
      </c>
      <c r="BO167" s="29">
        <v>0</v>
      </c>
      <c r="BP167" s="29">
        <v>1585.198974609375</v>
      </c>
      <c r="BQ167" s="29">
        <v>0</v>
      </c>
      <c r="BR167" s="29">
        <v>0</v>
      </c>
      <c r="BS167" s="29">
        <v>0</v>
      </c>
      <c r="BT167" s="29">
        <v>4101.90576171875</v>
      </c>
      <c r="BU167" s="29">
        <v>0</v>
      </c>
      <c r="BV167" s="29">
        <v>1383.188720703125</v>
      </c>
      <c r="BW167" s="29">
        <v>1211.0089111328125</v>
      </c>
      <c r="BX167" s="29">
        <v>3637.2392578125</v>
      </c>
      <c r="BY167" s="29">
        <v>627.70916748046875</v>
      </c>
      <c r="BZ167" s="29">
        <v>0</v>
      </c>
      <c r="CA167" s="29">
        <v>0</v>
      </c>
      <c r="CB167" s="29">
        <v>14704.2861328125</v>
      </c>
      <c r="CC167" s="29">
        <v>4264.9482421875</v>
      </c>
      <c r="CD167" s="33">
        <v>3.4477055262099077</v>
      </c>
      <c r="CE167" s="29">
        <v>-42.103191375732422</v>
      </c>
      <c r="CF167" s="29">
        <v>48.437856012077518</v>
      </c>
      <c r="CG167" s="29">
        <v>0</v>
      </c>
      <c r="CH167" s="29">
        <v>48.437856012077518</v>
      </c>
      <c r="CI167" s="29">
        <v>2.8606288426765145</v>
      </c>
      <c r="CJ167" s="29">
        <v>0</v>
      </c>
      <c r="CK167" s="29">
        <v>2.8606288426765145</v>
      </c>
      <c r="CL167" s="29"/>
      <c r="CM167" s="29">
        <v>0</v>
      </c>
      <c r="CN167" s="29"/>
      <c r="CO167" s="29">
        <v>0</v>
      </c>
      <c r="CP167" s="29">
        <v>0</v>
      </c>
      <c r="CQ167" s="29">
        <v>0</v>
      </c>
      <c r="CR167" s="29">
        <v>0</v>
      </c>
      <c r="CS167" s="29">
        <v>0</v>
      </c>
      <c r="CT167" s="29">
        <v>0</v>
      </c>
      <c r="CU167" s="29">
        <v>0</v>
      </c>
      <c r="CV167" s="29">
        <v>9999</v>
      </c>
      <c r="CW167" s="33">
        <v>9999</v>
      </c>
    </row>
    <row r="168" spans="1:101">
      <c r="A168" s="7" t="s">
        <v>409</v>
      </c>
      <c r="C168" s="29">
        <v>15</v>
      </c>
      <c r="D168" s="29">
        <v>7020.0224609375</v>
      </c>
      <c r="E168" s="29">
        <v>0</v>
      </c>
      <c r="F168" s="29">
        <v>3138.545654296875</v>
      </c>
      <c r="G168" s="29">
        <v>0</v>
      </c>
      <c r="H168" s="29">
        <v>0</v>
      </c>
      <c r="I168" s="29"/>
      <c r="J168" s="29">
        <v>0.15800000727176666</v>
      </c>
      <c r="K168" s="29">
        <v>0.35499998927116394</v>
      </c>
      <c r="L168" s="29">
        <v>7654.58935546875</v>
      </c>
      <c r="M168" s="29">
        <v>1.963310718536377</v>
      </c>
      <c r="N168" s="29">
        <v>5.5304527282714844</v>
      </c>
      <c r="O168" s="29">
        <v>0</v>
      </c>
      <c r="P168" s="29">
        <v>0</v>
      </c>
      <c r="Q168" s="29">
        <v>0</v>
      </c>
      <c r="R168" s="29">
        <v>624.12225341796875</v>
      </c>
      <c r="S168" s="29">
        <v>1411.00048828125</v>
      </c>
      <c r="T168" s="29">
        <v>0</v>
      </c>
      <c r="U168" s="29">
        <v>1602.1165771484375</v>
      </c>
      <c r="V168" s="29">
        <v>313.85458374023437</v>
      </c>
      <c r="W168" s="29">
        <v>313.85458374023437</v>
      </c>
      <c r="X168" s="29">
        <v>0</v>
      </c>
      <c r="Y168" s="29">
        <v>0</v>
      </c>
      <c r="Z168" s="29">
        <v>0</v>
      </c>
      <c r="AA168" s="29">
        <v>0</v>
      </c>
      <c r="AB168" s="29">
        <v>0</v>
      </c>
      <c r="AC168" s="29">
        <v>0</v>
      </c>
      <c r="AD168" s="29">
        <v>0</v>
      </c>
      <c r="AE168" s="29">
        <v>0</v>
      </c>
      <c r="AF168" s="29">
        <v>0</v>
      </c>
      <c r="AG168" s="29">
        <v>0</v>
      </c>
      <c r="AH168" s="29">
        <v>937.976806640625</v>
      </c>
      <c r="AI168" s="29">
        <v>1724.8551025390625</v>
      </c>
      <c r="AJ168" s="29">
        <v>0</v>
      </c>
      <c r="AK168" s="29">
        <v>1602.1165771484375</v>
      </c>
      <c r="AL168" s="29">
        <v>4264.9482421875</v>
      </c>
      <c r="AM168" s="29">
        <v>6422.98388671875</v>
      </c>
      <c r="AN168" s="29">
        <v>0</v>
      </c>
      <c r="AO168" s="29">
        <v>1052.489013671875</v>
      </c>
      <c r="AP168" s="29">
        <v>4101.90576171875</v>
      </c>
      <c r="AQ168" s="29">
        <v>11577.37890625</v>
      </c>
      <c r="AR168" s="29">
        <v>937.976806640625</v>
      </c>
      <c r="AS168" s="33">
        <v>12.342925969457266</v>
      </c>
      <c r="AT168" s="29">
        <v>6422.98388671875</v>
      </c>
      <c r="AU168" s="29">
        <v>1585.198974609375</v>
      </c>
      <c r="AV168" s="29">
        <v>1211.0089111328125</v>
      </c>
      <c r="AW168" s="29">
        <v>4101.90576171875</v>
      </c>
      <c r="AX168" s="29">
        <v>13321.09765625</v>
      </c>
      <c r="AY168" s="29">
        <v>1724.8551025390625</v>
      </c>
      <c r="AZ168" s="33">
        <v>7.7230242414324781</v>
      </c>
      <c r="BA168" s="29">
        <v>6422.98388671875</v>
      </c>
      <c r="BB168" s="29">
        <v>1585.198974609375</v>
      </c>
      <c r="BC168" s="29">
        <v>1211.0089111328125</v>
      </c>
      <c r="BD168" s="29">
        <v>4101.90576171875</v>
      </c>
      <c r="BE168" s="29">
        <v>13321.09765625</v>
      </c>
      <c r="BF168" s="29">
        <v>2662.83203125</v>
      </c>
      <c r="BG168" s="29">
        <v>-44.398197174072266</v>
      </c>
      <c r="BH168" s="33">
        <v>5.0026054923922656</v>
      </c>
      <c r="BI168" s="29">
        <v>9.8327531814575195</v>
      </c>
      <c r="BJ168" s="29">
        <v>18.081550598144531</v>
      </c>
      <c r="BK168" s="29">
        <v>0</v>
      </c>
      <c r="BL168" s="29">
        <v>16.794889450073242</v>
      </c>
      <c r="BM168" s="29">
        <v>44.709186553955078</v>
      </c>
      <c r="BN168" s="29">
        <v>6422.98388671875</v>
      </c>
      <c r="BO168" s="29">
        <v>0</v>
      </c>
      <c r="BP168" s="29">
        <v>1585.198974609375</v>
      </c>
      <c r="BQ168" s="29">
        <v>0</v>
      </c>
      <c r="BR168" s="29">
        <v>0</v>
      </c>
      <c r="BS168" s="29">
        <v>0</v>
      </c>
      <c r="BT168" s="29">
        <v>4101.90576171875</v>
      </c>
      <c r="BU168" s="29">
        <v>0</v>
      </c>
      <c r="BV168" s="29">
        <v>1383.188720703125</v>
      </c>
      <c r="BW168" s="29">
        <v>1211.0089111328125</v>
      </c>
      <c r="BX168" s="29">
        <v>3637.2392578125</v>
      </c>
      <c r="BY168" s="29">
        <v>627.70916748046875</v>
      </c>
      <c r="BZ168" s="29">
        <v>0</v>
      </c>
      <c r="CA168" s="29">
        <v>0</v>
      </c>
      <c r="CB168" s="29">
        <v>14704.2861328125</v>
      </c>
      <c r="CC168" s="29">
        <v>4264.9482421875</v>
      </c>
      <c r="CD168" s="33">
        <v>3.4477055262099077</v>
      </c>
      <c r="CE168" s="29">
        <v>-42.103191375732422</v>
      </c>
      <c r="CF168" s="29">
        <v>48.437856012077518</v>
      </c>
      <c r="CG168" s="29">
        <v>0</v>
      </c>
      <c r="CH168" s="29">
        <v>48.437856012077518</v>
      </c>
      <c r="CI168" s="29">
        <v>2.8606288426765145</v>
      </c>
      <c r="CJ168" s="29">
        <v>0</v>
      </c>
      <c r="CK168" s="29">
        <v>2.8606288426765145</v>
      </c>
      <c r="CL168" s="29"/>
      <c r="CM168" s="29">
        <v>0</v>
      </c>
      <c r="CN168" s="29"/>
      <c r="CO168" s="29">
        <v>0</v>
      </c>
      <c r="CP168" s="29">
        <v>0</v>
      </c>
      <c r="CQ168" s="29">
        <v>0</v>
      </c>
      <c r="CR168" s="29">
        <v>0</v>
      </c>
      <c r="CS168" s="29">
        <v>0</v>
      </c>
      <c r="CT168" s="29">
        <v>0</v>
      </c>
      <c r="CU168" s="29">
        <v>0</v>
      </c>
      <c r="CV168" s="29">
        <v>9999</v>
      </c>
      <c r="CW168" s="33">
        <v>9999</v>
      </c>
    </row>
    <row r="169" spans="1:101">
      <c r="A169" s="7" t="s">
        <v>411</v>
      </c>
      <c r="C169" s="29">
        <v>14.999999046325684</v>
      </c>
      <c r="D169" s="29">
        <v>7647.5185546875</v>
      </c>
      <c r="E169" s="29">
        <v>0</v>
      </c>
      <c r="F169" s="29">
        <v>4132.470703125</v>
      </c>
      <c r="G169" s="29">
        <v>0</v>
      </c>
      <c r="H169" s="29">
        <v>0</v>
      </c>
      <c r="I169" s="29"/>
      <c r="J169" s="29">
        <v>0.15782220661640167</v>
      </c>
      <c r="K169" s="29">
        <v>0.36025983095169067</v>
      </c>
      <c r="L169" s="29">
        <v>8340.228515625</v>
      </c>
      <c r="M169" s="29">
        <v>2.1708881855010986</v>
      </c>
      <c r="N169" s="29">
        <v>6.0321354866027832</v>
      </c>
      <c r="O169" s="29">
        <v>0</v>
      </c>
      <c r="P169" s="29">
        <v>0</v>
      </c>
      <c r="Q169" s="29">
        <v>0</v>
      </c>
      <c r="R169" s="29">
        <v>821.7713623046875</v>
      </c>
      <c r="S169" s="29">
        <v>1857.8408203125</v>
      </c>
      <c r="T169" s="29">
        <v>0</v>
      </c>
      <c r="U169" s="29">
        <v>2109.480224609375</v>
      </c>
      <c r="V169" s="29">
        <v>413.24710083007812</v>
      </c>
      <c r="W169" s="29">
        <v>413.24710083007812</v>
      </c>
      <c r="X169" s="29">
        <v>0</v>
      </c>
      <c r="Y169" s="29">
        <v>0</v>
      </c>
      <c r="Z169" s="29">
        <v>0</v>
      </c>
      <c r="AA169" s="29">
        <v>0</v>
      </c>
      <c r="AB169" s="29">
        <v>0</v>
      </c>
      <c r="AC169" s="29">
        <v>0</v>
      </c>
      <c r="AD169" s="29">
        <v>0</v>
      </c>
      <c r="AE169" s="29">
        <v>0</v>
      </c>
      <c r="AF169" s="29">
        <v>0</v>
      </c>
      <c r="AG169" s="29">
        <v>0</v>
      </c>
      <c r="AH169" s="29">
        <v>1235.0184326171875</v>
      </c>
      <c r="AI169" s="29">
        <v>2271.087890625</v>
      </c>
      <c r="AJ169" s="29">
        <v>0</v>
      </c>
      <c r="AK169" s="29">
        <v>2109.480224609375</v>
      </c>
      <c r="AL169" s="29">
        <v>5615.5869140625</v>
      </c>
      <c r="AM169" s="29">
        <v>6911.06103515625</v>
      </c>
      <c r="AN169" s="29">
        <v>0</v>
      </c>
      <c r="AO169" s="29">
        <v>1138.038330078125</v>
      </c>
      <c r="AP169" s="29">
        <v>4469.322265625</v>
      </c>
      <c r="AQ169" s="29">
        <v>12518.421875</v>
      </c>
      <c r="AR169" s="29">
        <v>1235.0184326171875</v>
      </c>
      <c r="AS169" s="33">
        <v>10.13622225459261</v>
      </c>
      <c r="AT169" s="29">
        <v>6911.06103515625</v>
      </c>
      <c r="AU169" s="29">
        <v>1728.9964599609375</v>
      </c>
      <c r="AV169" s="29">
        <v>1310.93798828125</v>
      </c>
      <c r="AW169" s="29">
        <v>4469.322265625</v>
      </c>
      <c r="AX169" s="29">
        <v>14420.3173828125</v>
      </c>
      <c r="AY169" s="29">
        <v>2271.087890625</v>
      </c>
      <c r="AZ169" s="33">
        <v>6.349519811530949</v>
      </c>
      <c r="BA169" s="29">
        <v>6911.06103515625</v>
      </c>
      <c r="BB169" s="29">
        <v>1728.9964599609375</v>
      </c>
      <c r="BC169" s="29">
        <v>1310.93798828125</v>
      </c>
      <c r="BD169" s="29">
        <v>4469.322265625</v>
      </c>
      <c r="BE169" s="29">
        <v>14420.3173828125</v>
      </c>
      <c r="BF169" s="29">
        <v>3506.1064453125</v>
      </c>
      <c r="BG169" s="29">
        <v>-38.514907836914062</v>
      </c>
      <c r="BH169" s="33">
        <v>4.1129150597624156</v>
      </c>
      <c r="BI169" s="29">
        <v>11.882295608520508</v>
      </c>
      <c r="BJ169" s="29">
        <v>21.85047721862793</v>
      </c>
      <c r="BK169" s="29">
        <v>0</v>
      </c>
      <c r="BL169" s="29">
        <v>20.295623779296875</v>
      </c>
      <c r="BM169" s="29">
        <v>54.028400421142578</v>
      </c>
      <c r="BN169" s="29">
        <v>6911.06103515625</v>
      </c>
      <c r="BO169" s="29">
        <v>0</v>
      </c>
      <c r="BP169" s="29">
        <v>1728.9964599609375</v>
      </c>
      <c r="BQ169" s="29">
        <v>0</v>
      </c>
      <c r="BR169" s="29">
        <v>0</v>
      </c>
      <c r="BS169" s="29">
        <v>0</v>
      </c>
      <c r="BT169" s="29">
        <v>4469.322265625</v>
      </c>
      <c r="BU169" s="29">
        <v>0</v>
      </c>
      <c r="BV169" s="29">
        <v>1285.0712890625</v>
      </c>
      <c r="BW169" s="29">
        <v>1310.93798828125</v>
      </c>
      <c r="BX169" s="29">
        <v>4789.0927734375</v>
      </c>
      <c r="BY169" s="29">
        <v>826.49420166015625</v>
      </c>
      <c r="BZ169" s="29">
        <v>0</v>
      </c>
      <c r="CA169" s="29">
        <v>0</v>
      </c>
      <c r="CB169" s="29">
        <v>15705.388671875</v>
      </c>
      <c r="CC169" s="29">
        <v>5615.5869140625</v>
      </c>
      <c r="CD169" s="33">
        <v>2.7967493171651601</v>
      </c>
      <c r="CE169" s="29">
        <v>-30.583141326904297</v>
      </c>
      <c r="CF169" s="29">
        <v>52.96925529238959</v>
      </c>
      <c r="CG169" s="29">
        <v>0</v>
      </c>
      <c r="CH169" s="29">
        <v>52.96925529238959</v>
      </c>
      <c r="CI169" s="29">
        <v>3.1275625870806052</v>
      </c>
      <c r="CJ169" s="29">
        <v>0</v>
      </c>
      <c r="CK169" s="29">
        <v>3.1275625870806052</v>
      </c>
      <c r="CL169" s="29"/>
      <c r="CM169" s="29">
        <v>0</v>
      </c>
      <c r="CN169" s="29"/>
      <c r="CO169" s="29">
        <v>0</v>
      </c>
      <c r="CP169" s="29">
        <v>0</v>
      </c>
      <c r="CQ169" s="29">
        <v>0</v>
      </c>
      <c r="CR169" s="29">
        <v>0</v>
      </c>
      <c r="CS169" s="29">
        <v>0</v>
      </c>
      <c r="CT169" s="29">
        <v>0</v>
      </c>
      <c r="CU169" s="29">
        <v>0</v>
      </c>
      <c r="CV169" s="29">
        <v>9999</v>
      </c>
      <c r="CW169" s="33">
        <v>9999</v>
      </c>
    </row>
    <row r="170" spans="1:101">
      <c r="A170" s="7" t="s">
        <v>384</v>
      </c>
      <c r="C170" s="29">
        <v>15</v>
      </c>
      <c r="D170" s="29">
        <v>5224.78955078125</v>
      </c>
      <c r="E170" s="29">
        <v>0</v>
      </c>
      <c r="F170" s="29">
        <v>2808.75</v>
      </c>
      <c r="G170" s="29">
        <v>0</v>
      </c>
      <c r="H170" s="29">
        <v>0</v>
      </c>
      <c r="I170" s="29"/>
      <c r="J170" s="29">
        <v>0.15800000727176666</v>
      </c>
      <c r="K170" s="29">
        <v>0.35499998927116394</v>
      </c>
      <c r="L170" s="29">
        <v>5698.11279296875</v>
      </c>
      <c r="M170" s="29">
        <v>1.4614979028701782</v>
      </c>
      <c r="N170" s="29">
        <v>4.1168956756591797</v>
      </c>
      <c r="O170" s="29">
        <v>0</v>
      </c>
      <c r="P170" s="29">
        <v>0</v>
      </c>
      <c r="Q170" s="29">
        <v>0</v>
      </c>
      <c r="R170" s="29">
        <v>558.5400390625</v>
      </c>
      <c r="S170" s="29">
        <v>1262.7337646484375</v>
      </c>
      <c r="T170" s="29">
        <v>0</v>
      </c>
      <c r="U170" s="29">
        <v>1433.767578125</v>
      </c>
      <c r="V170" s="29">
        <v>280.875</v>
      </c>
      <c r="W170" s="29">
        <v>280.875</v>
      </c>
      <c r="X170" s="29">
        <v>0</v>
      </c>
      <c r="Y170" s="29">
        <v>0</v>
      </c>
      <c r="Z170" s="29">
        <v>0</v>
      </c>
      <c r="AA170" s="29">
        <v>0</v>
      </c>
      <c r="AB170" s="29">
        <v>0</v>
      </c>
      <c r="AC170" s="29">
        <v>0</v>
      </c>
      <c r="AD170" s="29">
        <v>0</v>
      </c>
      <c r="AE170" s="29">
        <v>0</v>
      </c>
      <c r="AF170" s="29">
        <v>0</v>
      </c>
      <c r="AG170" s="29">
        <v>0</v>
      </c>
      <c r="AH170" s="29">
        <v>839.4150390625</v>
      </c>
      <c r="AI170" s="29">
        <v>1543.6087646484375</v>
      </c>
      <c r="AJ170" s="29">
        <v>0</v>
      </c>
      <c r="AK170" s="29">
        <v>1433.767578125</v>
      </c>
      <c r="AL170" s="29">
        <v>3816.79150390625</v>
      </c>
      <c r="AM170" s="29">
        <v>4717.57275390625</v>
      </c>
      <c r="AN170" s="29">
        <v>0</v>
      </c>
      <c r="AO170" s="29">
        <v>777.1051025390625</v>
      </c>
      <c r="AP170" s="29">
        <v>3053.478271484375</v>
      </c>
      <c r="AQ170" s="29">
        <v>8548.15625</v>
      </c>
      <c r="AR170" s="29">
        <v>839.4150390625</v>
      </c>
      <c r="AS170" s="33">
        <v>10.183467927232622</v>
      </c>
      <c r="AT170" s="29">
        <v>4717.57275390625</v>
      </c>
      <c r="AU170" s="29">
        <v>1180.0296630859375</v>
      </c>
      <c r="AV170" s="29">
        <v>895.10809326171875</v>
      </c>
      <c r="AW170" s="29">
        <v>3053.478271484375</v>
      </c>
      <c r="AX170" s="29">
        <v>9846.1884765625</v>
      </c>
      <c r="AY170" s="29">
        <v>1543.6087646484375</v>
      </c>
      <c r="AZ170" s="33">
        <v>6.3786815721928001</v>
      </c>
      <c r="BA170" s="29">
        <v>4717.57275390625</v>
      </c>
      <c r="BB170" s="29">
        <v>1180.0296630859375</v>
      </c>
      <c r="BC170" s="29">
        <v>895.10809326171875</v>
      </c>
      <c r="BD170" s="29">
        <v>3053.478271484375</v>
      </c>
      <c r="BE170" s="29">
        <v>9846.1884765625</v>
      </c>
      <c r="BF170" s="29">
        <v>2383.02392578125</v>
      </c>
      <c r="BG170" s="29">
        <v>-38.664279937744141</v>
      </c>
      <c r="BH170" s="33">
        <v>4.1318046283907917</v>
      </c>
      <c r="BI170" s="29">
        <v>11.820902824401855</v>
      </c>
      <c r="BJ170" s="29">
        <v>21.737577438354492</v>
      </c>
      <c r="BK170" s="29">
        <v>0</v>
      </c>
      <c r="BL170" s="29">
        <v>20.190759658813477</v>
      </c>
      <c r="BM170" s="29">
        <v>53.749240875244141</v>
      </c>
      <c r="BN170" s="29">
        <v>4717.57275390625</v>
      </c>
      <c r="BO170" s="29">
        <v>0</v>
      </c>
      <c r="BP170" s="29">
        <v>1180.0296630859375</v>
      </c>
      <c r="BQ170" s="29">
        <v>0</v>
      </c>
      <c r="BR170" s="29">
        <v>0</v>
      </c>
      <c r="BS170" s="29">
        <v>0</v>
      </c>
      <c r="BT170" s="29">
        <v>3053.478271484375</v>
      </c>
      <c r="BU170" s="29">
        <v>0</v>
      </c>
      <c r="BV170" s="29">
        <v>767.5303955078125</v>
      </c>
      <c r="BW170" s="29">
        <v>895.10809326171875</v>
      </c>
      <c r="BX170" s="29">
        <v>3255.04150390625</v>
      </c>
      <c r="BY170" s="29">
        <v>561.75</v>
      </c>
      <c r="BZ170" s="29">
        <v>0</v>
      </c>
      <c r="CA170" s="29">
        <v>0</v>
      </c>
      <c r="CB170" s="29">
        <v>10613.71875</v>
      </c>
      <c r="CC170" s="29">
        <v>3816.79150390625</v>
      </c>
      <c r="CD170" s="33">
        <v>2.7807961651517012</v>
      </c>
      <c r="CE170" s="29">
        <v>-29.282119750976563</v>
      </c>
      <c r="CF170" s="29">
        <v>36.187070970475808</v>
      </c>
      <c r="CG170" s="29">
        <v>0</v>
      </c>
      <c r="CH170" s="29">
        <v>36.187070970475808</v>
      </c>
      <c r="CI170" s="29">
        <v>2.1366290466774287</v>
      </c>
      <c r="CJ170" s="29">
        <v>0</v>
      </c>
      <c r="CK170" s="29">
        <v>2.1366290466774287</v>
      </c>
      <c r="CL170" s="29"/>
      <c r="CM170" s="29">
        <v>0</v>
      </c>
      <c r="CN170" s="29"/>
      <c r="CO170" s="29">
        <v>0</v>
      </c>
      <c r="CP170" s="29">
        <v>0</v>
      </c>
      <c r="CQ170" s="29">
        <v>0</v>
      </c>
      <c r="CR170" s="29">
        <v>0</v>
      </c>
      <c r="CS170" s="29">
        <v>0</v>
      </c>
      <c r="CT170" s="29">
        <v>0</v>
      </c>
      <c r="CU170" s="29">
        <v>0</v>
      </c>
      <c r="CV170" s="29">
        <v>9999</v>
      </c>
      <c r="CW170" s="33">
        <v>9999</v>
      </c>
    </row>
    <row r="171" spans="1:101">
      <c r="A171" s="7" t="s">
        <v>403</v>
      </c>
      <c r="C171" s="29">
        <v>15</v>
      </c>
      <c r="D171" s="29">
        <v>5224.78955078125</v>
      </c>
      <c r="E171" s="29">
        <v>0</v>
      </c>
      <c r="F171" s="29">
        <v>2808.75</v>
      </c>
      <c r="G171" s="29">
        <v>0</v>
      </c>
      <c r="H171" s="29">
        <v>0</v>
      </c>
      <c r="I171" s="29"/>
      <c r="J171" s="29">
        <v>0.15800000727176666</v>
      </c>
      <c r="K171" s="29">
        <v>0.35499998927116394</v>
      </c>
      <c r="L171" s="29">
        <v>5698.11279296875</v>
      </c>
      <c r="M171" s="29">
        <v>1.4614979028701782</v>
      </c>
      <c r="N171" s="29">
        <v>4.1168956756591797</v>
      </c>
      <c r="O171" s="29">
        <v>0</v>
      </c>
      <c r="P171" s="29">
        <v>0</v>
      </c>
      <c r="Q171" s="29">
        <v>0</v>
      </c>
      <c r="R171" s="29">
        <v>558.5400390625</v>
      </c>
      <c r="S171" s="29">
        <v>1262.7337646484375</v>
      </c>
      <c r="T171" s="29">
        <v>0</v>
      </c>
      <c r="U171" s="29">
        <v>1433.767578125</v>
      </c>
      <c r="V171" s="29">
        <v>280.875</v>
      </c>
      <c r="W171" s="29">
        <v>280.875</v>
      </c>
      <c r="X171" s="29">
        <v>0</v>
      </c>
      <c r="Y171" s="29">
        <v>0</v>
      </c>
      <c r="Z171" s="29">
        <v>0</v>
      </c>
      <c r="AA171" s="29">
        <v>0</v>
      </c>
      <c r="AB171" s="29">
        <v>0</v>
      </c>
      <c r="AC171" s="29">
        <v>0</v>
      </c>
      <c r="AD171" s="29">
        <v>0</v>
      </c>
      <c r="AE171" s="29">
        <v>0</v>
      </c>
      <c r="AF171" s="29">
        <v>0</v>
      </c>
      <c r="AG171" s="29">
        <v>0</v>
      </c>
      <c r="AH171" s="29">
        <v>839.4150390625</v>
      </c>
      <c r="AI171" s="29">
        <v>1543.6087646484375</v>
      </c>
      <c r="AJ171" s="29">
        <v>0</v>
      </c>
      <c r="AK171" s="29">
        <v>1433.767578125</v>
      </c>
      <c r="AL171" s="29">
        <v>3816.79150390625</v>
      </c>
      <c r="AM171" s="29">
        <v>4717.57275390625</v>
      </c>
      <c r="AN171" s="29">
        <v>0</v>
      </c>
      <c r="AO171" s="29">
        <v>777.1051025390625</v>
      </c>
      <c r="AP171" s="29">
        <v>3053.478271484375</v>
      </c>
      <c r="AQ171" s="29">
        <v>8548.15625</v>
      </c>
      <c r="AR171" s="29">
        <v>839.4150390625</v>
      </c>
      <c r="AS171" s="33">
        <v>10.183467927232622</v>
      </c>
      <c r="AT171" s="29">
        <v>4717.57275390625</v>
      </c>
      <c r="AU171" s="29">
        <v>1180.0296630859375</v>
      </c>
      <c r="AV171" s="29">
        <v>895.10809326171875</v>
      </c>
      <c r="AW171" s="29">
        <v>3053.478271484375</v>
      </c>
      <c r="AX171" s="29">
        <v>9846.1884765625</v>
      </c>
      <c r="AY171" s="29">
        <v>1543.6087646484375</v>
      </c>
      <c r="AZ171" s="33">
        <v>6.3786815721928001</v>
      </c>
      <c r="BA171" s="29">
        <v>4717.57275390625</v>
      </c>
      <c r="BB171" s="29">
        <v>1180.0296630859375</v>
      </c>
      <c r="BC171" s="29">
        <v>895.10809326171875</v>
      </c>
      <c r="BD171" s="29">
        <v>3053.478271484375</v>
      </c>
      <c r="BE171" s="29">
        <v>9846.1884765625</v>
      </c>
      <c r="BF171" s="29">
        <v>2383.02392578125</v>
      </c>
      <c r="BG171" s="29">
        <v>-38.664279937744141</v>
      </c>
      <c r="BH171" s="33">
        <v>4.1318046283907917</v>
      </c>
      <c r="BI171" s="29">
        <v>11.820902824401855</v>
      </c>
      <c r="BJ171" s="29">
        <v>21.737577438354492</v>
      </c>
      <c r="BK171" s="29">
        <v>0</v>
      </c>
      <c r="BL171" s="29">
        <v>20.190759658813477</v>
      </c>
      <c r="BM171" s="29">
        <v>53.749240875244141</v>
      </c>
      <c r="BN171" s="29">
        <v>4717.57275390625</v>
      </c>
      <c r="BO171" s="29">
        <v>0</v>
      </c>
      <c r="BP171" s="29">
        <v>1180.0296630859375</v>
      </c>
      <c r="BQ171" s="29">
        <v>0</v>
      </c>
      <c r="BR171" s="29">
        <v>0</v>
      </c>
      <c r="BS171" s="29">
        <v>0</v>
      </c>
      <c r="BT171" s="29">
        <v>3053.478271484375</v>
      </c>
      <c r="BU171" s="29">
        <v>0</v>
      </c>
      <c r="BV171" s="29">
        <v>767.5303955078125</v>
      </c>
      <c r="BW171" s="29">
        <v>895.10809326171875</v>
      </c>
      <c r="BX171" s="29">
        <v>3255.04150390625</v>
      </c>
      <c r="BY171" s="29">
        <v>561.75</v>
      </c>
      <c r="BZ171" s="29">
        <v>0</v>
      </c>
      <c r="CA171" s="29">
        <v>0</v>
      </c>
      <c r="CB171" s="29">
        <v>10613.71875</v>
      </c>
      <c r="CC171" s="29">
        <v>3816.79150390625</v>
      </c>
      <c r="CD171" s="33">
        <v>2.7807961651517012</v>
      </c>
      <c r="CE171" s="29">
        <v>-29.282119750976563</v>
      </c>
      <c r="CF171" s="29">
        <v>36.187070970475808</v>
      </c>
      <c r="CG171" s="29">
        <v>0</v>
      </c>
      <c r="CH171" s="29">
        <v>36.187070970475808</v>
      </c>
      <c r="CI171" s="29">
        <v>2.1366290466774287</v>
      </c>
      <c r="CJ171" s="29">
        <v>0</v>
      </c>
      <c r="CK171" s="29">
        <v>2.1366290466774287</v>
      </c>
      <c r="CL171" s="29"/>
      <c r="CM171" s="29">
        <v>0</v>
      </c>
      <c r="CN171" s="29"/>
      <c r="CO171" s="29">
        <v>0</v>
      </c>
      <c r="CP171" s="29">
        <v>0</v>
      </c>
      <c r="CQ171" s="29">
        <v>0</v>
      </c>
      <c r="CR171" s="29">
        <v>0</v>
      </c>
      <c r="CS171" s="29">
        <v>0</v>
      </c>
      <c r="CT171" s="29">
        <v>0</v>
      </c>
      <c r="CU171" s="29">
        <v>0</v>
      </c>
      <c r="CV171" s="29">
        <v>9999</v>
      </c>
      <c r="CW171" s="33">
        <v>9999</v>
      </c>
    </row>
    <row r="172" spans="1:101">
      <c r="A172" s="7" t="s">
        <v>414</v>
      </c>
      <c r="C172" s="29">
        <v>15</v>
      </c>
      <c r="D172" s="29">
        <v>7356.4033203125</v>
      </c>
      <c r="E172" s="29">
        <v>0</v>
      </c>
      <c r="F172" s="29">
        <v>4135.7158203125</v>
      </c>
      <c r="G172" s="29">
        <v>0</v>
      </c>
      <c r="H172" s="29">
        <v>0</v>
      </c>
      <c r="I172" s="29"/>
      <c r="J172" s="29">
        <v>0.15781517326831818</v>
      </c>
      <c r="K172" s="29">
        <v>0.36046797037124634</v>
      </c>
      <c r="L172" s="29">
        <v>8021.83056640625</v>
      </c>
      <c r="M172" s="29">
        <v>2.0892229080200195</v>
      </c>
      <c r="N172" s="29">
        <v>5.8020925521850586</v>
      </c>
      <c r="O172" s="29">
        <v>0</v>
      </c>
      <c r="P172" s="29">
        <v>0</v>
      </c>
      <c r="Q172" s="29">
        <v>0</v>
      </c>
      <c r="R172" s="29">
        <v>822.41668701171875</v>
      </c>
      <c r="S172" s="29">
        <v>1859.2996826171875</v>
      </c>
      <c r="T172" s="29">
        <v>0</v>
      </c>
      <c r="U172" s="29">
        <v>2111.13671875</v>
      </c>
      <c r="V172" s="29">
        <v>413.57159423828125</v>
      </c>
      <c r="W172" s="29">
        <v>413.57159423828125</v>
      </c>
      <c r="X172" s="29">
        <v>0</v>
      </c>
      <c r="Y172" s="29">
        <v>0</v>
      </c>
      <c r="Z172" s="29">
        <v>0</v>
      </c>
      <c r="AA172" s="29">
        <v>0</v>
      </c>
      <c r="AB172" s="29">
        <v>0</v>
      </c>
      <c r="AC172" s="29">
        <v>0</v>
      </c>
      <c r="AD172" s="29">
        <v>0</v>
      </c>
      <c r="AE172" s="29">
        <v>0</v>
      </c>
      <c r="AF172" s="29">
        <v>0</v>
      </c>
      <c r="AG172" s="29">
        <v>0</v>
      </c>
      <c r="AH172" s="29">
        <v>1235.98828125</v>
      </c>
      <c r="AI172" s="29">
        <v>2272.871337890625</v>
      </c>
      <c r="AJ172" s="29">
        <v>0</v>
      </c>
      <c r="AK172" s="29">
        <v>2111.13671875</v>
      </c>
      <c r="AL172" s="29">
        <v>5619.99609375</v>
      </c>
      <c r="AM172" s="29">
        <v>6729.8955078125</v>
      </c>
      <c r="AN172" s="29">
        <v>0</v>
      </c>
      <c r="AO172" s="29">
        <v>1102.8597412109375</v>
      </c>
      <c r="AP172" s="29">
        <v>4298.70068359375</v>
      </c>
      <c r="AQ172" s="29">
        <v>12131.4560546875</v>
      </c>
      <c r="AR172" s="29">
        <v>1235.98828125</v>
      </c>
      <c r="AS172" s="33">
        <v>9.815186856260647</v>
      </c>
      <c r="AT172" s="29">
        <v>6729.8955078125</v>
      </c>
      <c r="AU172" s="29">
        <v>1663.0594482421875</v>
      </c>
      <c r="AV172" s="29">
        <v>1269.1656494140625</v>
      </c>
      <c r="AW172" s="29">
        <v>4298.70068359375</v>
      </c>
      <c r="AX172" s="29">
        <v>13960.8212890625</v>
      </c>
      <c r="AY172" s="29">
        <v>2272.871337890625</v>
      </c>
      <c r="AZ172" s="33">
        <v>6.1423721753294283</v>
      </c>
      <c r="BA172" s="29">
        <v>6729.8955078125</v>
      </c>
      <c r="BB172" s="29">
        <v>1663.0594482421875</v>
      </c>
      <c r="BC172" s="29">
        <v>1269.1656494140625</v>
      </c>
      <c r="BD172" s="29">
        <v>4298.70068359375</v>
      </c>
      <c r="BE172" s="29">
        <v>13960.8212890625</v>
      </c>
      <c r="BF172" s="29">
        <v>3508.859619140625</v>
      </c>
      <c r="BG172" s="29">
        <v>-37.231925964355469</v>
      </c>
      <c r="BH172" s="33">
        <v>3.9787347022234019</v>
      </c>
      <c r="BI172" s="29">
        <v>12.36362361907959</v>
      </c>
      <c r="BJ172" s="29">
        <v>22.735591888427734</v>
      </c>
      <c r="BK172" s="29">
        <v>0</v>
      </c>
      <c r="BL172" s="29">
        <v>21.117757797241211</v>
      </c>
      <c r="BM172" s="29">
        <v>56.216968536376953</v>
      </c>
      <c r="BN172" s="29">
        <v>6729.8955078125</v>
      </c>
      <c r="BO172" s="29">
        <v>0</v>
      </c>
      <c r="BP172" s="29">
        <v>1663.0594482421875</v>
      </c>
      <c r="BQ172" s="29">
        <v>0</v>
      </c>
      <c r="BR172" s="29">
        <v>0</v>
      </c>
      <c r="BS172" s="29">
        <v>0</v>
      </c>
      <c r="BT172" s="29">
        <v>4298.70068359375</v>
      </c>
      <c r="BU172" s="29">
        <v>0</v>
      </c>
      <c r="BV172" s="29">
        <v>1244.9205322265625</v>
      </c>
      <c r="BW172" s="29">
        <v>1269.1656494140625</v>
      </c>
      <c r="BX172" s="29">
        <v>4792.85302734375</v>
      </c>
      <c r="BY172" s="29">
        <v>827.1431884765625</v>
      </c>
      <c r="BZ172" s="29">
        <v>0</v>
      </c>
      <c r="CA172" s="29">
        <v>0</v>
      </c>
      <c r="CB172" s="29">
        <v>15205.7421875</v>
      </c>
      <c r="CC172" s="29">
        <v>5619.99609375</v>
      </c>
      <c r="CD172" s="33">
        <v>2.7056498327320644</v>
      </c>
      <c r="CE172" s="29">
        <v>-28.567144393920898</v>
      </c>
      <c r="CF172" s="29">
        <v>50.79242076483095</v>
      </c>
      <c r="CG172" s="29">
        <v>0</v>
      </c>
      <c r="CH172" s="29">
        <v>50.79242076483095</v>
      </c>
      <c r="CI172" s="29">
        <v>2.9996918252912623</v>
      </c>
      <c r="CJ172" s="29">
        <v>0</v>
      </c>
      <c r="CK172" s="29">
        <v>2.9996918252912623</v>
      </c>
      <c r="CL172" s="29"/>
      <c r="CM172" s="29">
        <v>0</v>
      </c>
      <c r="CN172" s="29"/>
      <c r="CO172" s="29">
        <v>0</v>
      </c>
      <c r="CP172" s="29">
        <v>0</v>
      </c>
      <c r="CQ172" s="29">
        <v>0</v>
      </c>
      <c r="CR172" s="29">
        <v>0</v>
      </c>
      <c r="CS172" s="29">
        <v>0</v>
      </c>
      <c r="CT172" s="29">
        <v>0</v>
      </c>
      <c r="CU172" s="29">
        <v>0</v>
      </c>
      <c r="CV172" s="29">
        <v>9999</v>
      </c>
      <c r="CW172" s="33">
        <v>9999</v>
      </c>
    </row>
    <row r="173" spans="1:101">
      <c r="A173" s="7" t="s">
        <v>408</v>
      </c>
      <c r="C173" s="29">
        <v>14.999999046325684</v>
      </c>
      <c r="D173" s="29">
        <v>6906.71337890625</v>
      </c>
      <c r="E173" s="29">
        <v>0</v>
      </c>
      <c r="F173" s="29">
        <v>4095.529541015625</v>
      </c>
      <c r="G173" s="29">
        <v>0</v>
      </c>
      <c r="H173" s="29">
        <v>0</v>
      </c>
      <c r="I173" s="29"/>
      <c r="J173" s="29">
        <v>0.15780313313007355</v>
      </c>
      <c r="K173" s="29">
        <v>0.36082398891448975</v>
      </c>
      <c r="L173" s="29">
        <v>7530.921875</v>
      </c>
      <c r="M173" s="29">
        <v>1.963310718536377</v>
      </c>
      <c r="N173" s="29">
        <v>5.4474101066589355</v>
      </c>
      <c r="O173" s="29">
        <v>0</v>
      </c>
      <c r="P173" s="29">
        <v>0</v>
      </c>
      <c r="Q173" s="29">
        <v>0</v>
      </c>
      <c r="R173" s="29">
        <v>814.42535400390625</v>
      </c>
      <c r="S173" s="29">
        <v>1841.2330322265625</v>
      </c>
      <c r="T173" s="29">
        <v>0</v>
      </c>
      <c r="U173" s="29">
        <v>2090.623046875</v>
      </c>
      <c r="V173" s="29">
        <v>409.55294799804687</v>
      </c>
      <c r="W173" s="29">
        <v>409.55294799804687</v>
      </c>
      <c r="X173" s="29">
        <v>0</v>
      </c>
      <c r="Y173" s="29">
        <v>0</v>
      </c>
      <c r="Z173" s="29">
        <v>0</v>
      </c>
      <c r="AA173" s="29">
        <v>0</v>
      </c>
      <c r="AB173" s="29">
        <v>0</v>
      </c>
      <c r="AC173" s="29">
        <v>0</v>
      </c>
      <c r="AD173" s="29">
        <v>0</v>
      </c>
      <c r="AE173" s="29">
        <v>0</v>
      </c>
      <c r="AF173" s="29">
        <v>0</v>
      </c>
      <c r="AG173" s="29">
        <v>0</v>
      </c>
      <c r="AH173" s="29">
        <v>1223.978271484375</v>
      </c>
      <c r="AI173" s="29">
        <v>2250.785888671875</v>
      </c>
      <c r="AJ173" s="29">
        <v>0</v>
      </c>
      <c r="AK173" s="29">
        <v>2090.623046875</v>
      </c>
      <c r="AL173" s="29">
        <v>5565.38720703125</v>
      </c>
      <c r="AM173" s="29">
        <v>6326.62939453125</v>
      </c>
      <c r="AN173" s="29">
        <v>0</v>
      </c>
      <c r="AO173" s="29">
        <v>1036.2265625</v>
      </c>
      <c r="AP173" s="29">
        <v>4035.635498046875</v>
      </c>
      <c r="AQ173" s="29">
        <v>11398.4912109375</v>
      </c>
      <c r="AR173" s="29">
        <v>1223.978271484375</v>
      </c>
      <c r="AS173" s="33">
        <v>9.3126581054865269</v>
      </c>
      <c r="AT173" s="29">
        <v>6326.62939453125</v>
      </c>
      <c r="AU173" s="29">
        <v>1561.3963623046875</v>
      </c>
      <c r="AV173" s="29">
        <v>1192.3662109375</v>
      </c>
      <c r="AW173" s="29">
        <v>4035.635498046875</v>
      </c>
      <c r="AX173" s="29">
        <v>13116.02734375</v>
      </c>
      <c r="AY173" s="29">
        <v>2250.785888671875</v>
      </c>
      <c r="AZ173" s="33">
        <v>5.8273099179831593</v>
      </c>
      <c r="BA173" s="29">
        <v>6326.62939453125</v>
      </c>
      <c r="BB173" s="29">
        <v>1561.3963623046875</v>
      </c>
      <c r="BC173" s="29">
        <v>1192.3662109375</v>
      </c>
      <c r="BD173" s="29">
        <v>4035.635498046875</v>
      </c>
      <c r="BE173" s="29">
        <v>13116.02734375</v>
      </c>
      <c r="BF173" s="29">
        <v>3474.76416015625</v>
      </c>
      <c r="BG173" s="29">
        <v>-35.317691802978516</v>
      </c>
      <c r="BH173" s="33">
        <v>3.7746524369750381</v>
      </c>
      <c r="BI173" s="29">
        <v>13.041587829589844</v>
      </c>
      <c r="BJ173" s="29">
        <v>23.982307434082031</v>
      </c>
      <c r="BK173" s="29">
        <v>0</v>
      </c>
      <c r="BL173" s="29">
        <v>22.2757568359375</v>
      </c>
      <c r="BM173" s="29">
        <v>59.299648284912109</v>
      </c>
      <c r="BN173" s="29">
        <v>6326.62939453125</v>
      </c>
      <c r="BO173" s="29">
        <v>0</v>
      </c>
      <c r="BP173" s="29">
        <v>1561.3963623046875</v>
      </c>
      <c r="BQ173" s="29">
        <v>0</v>
      </c>
      <c r="BR173" s="29">
        <v>0</v>
      </c>
      <c r="BS173" s="29">
        <v>0</v>
      </c>
      <c r="BT173" s="29">
        <v>4035.635498046875</v>
      </c>
      <c r="BU173" s="29">
        <v>0</v>
      </c>
      <c r="BV173" s="29">
        <v>1498.1190185546875</v>
      </c>
      <c r="BW173" s="29">
        <v>1192.3662109375</v>
      </c>
      <c r="BX173" s="29">
        <v>4746.28125</v>
      </c>
      <c r="BY173" s="29">
        <v>819.10589599609375</v>
      </c>
      <c r="BZ173" s="29">
        <v>0</v>
      </c>
      <c r="CA173" s="29">
        <v>0</v>
      </c>
      <c r="CB173" s="29">
        <v>14614.146484375</v>
      </c>
      <c r="CC173" s="29">
        <v>5565.38720703125</v>
      </c>
      <c r="CD173" s="33">
        <v>2.625899349138515</v>
      </c>
      <c r="CE173" s="29">
        <v>-29.004514694213867</v>
      </c>
      <c r="CF173" s="29">
        <v>47.65535154793254</v>
      </c>
      <c r="CG173" s="29">
        <v>0</v>
      </c>
      <c r="CH173" s="29">
        <v>47.65535154793254</v>
      </c>
      <c r="CI173" s="29">
        <v>2.8144730788151446</v>
      </c>
      <c r="CJ173" s="29">
        <v>0</v>
      </c>
      <c r="CK173" s="29">
        <v>2.8144730788151446</v>
      </c>
      <c r="CL173" s="29"/>
      <c r="CM173" s="29">
        <v>0</v>
      </c>
      <c r="CN173" s="29"/>
      <c r="CO173" s="29">
        <v>0</v>
      </c>
      <c r="CP173" s="29">
        <v>0</v>
      </c>
      <c r="CQ173" s="29">
        <v>0</v>
      </c>
      <c r="CR173" s="29">
        <v>0</v>
      </c>
      <c r="CS173" s="29">
        <v>0</v>
      </c>
      <c r="CT173" s="29">
        <v>0</v>
      </c>
      <c r="CU173" s="29">
        <v>0</v>
      </c>
      <c r="CV173" s="29">
        <v>9999</v>
      </c>
      <c r="CW173" s="33">
        <v>9999</v>
      </c>
    </row>
    <row r="174" spans="1:101">
      <c r="A174" s="7" t="s">
        <v>383</v>
      </c>
      <c r="C174" s="29">
        <v>15</v>
      </c>
      <c r="D174" s="29">
        <v>4815.1875</v>
      </c>
      <c r="E174" s="29">
        <v>0</v>
      </c>
      <c r="F174" s="29">
        <v>2832.9306640625</v>
      </c>
      <c r="G174" s="29">
        <v>0</v>
      </c>
      <c r="H174" s="29">
        <v>0</v>
      </c>
      <c r="I174" s="29"/>
      <c r="J174" s="29">
        <v>0.15800000727176666</v>
      </c>
      <c r="K174" s="29">
        <v>0.35499998927116394</v>
      </c>
      <c r="L174" s="29">
        <v>5250.451171875</v>
      </c>
      <c r="M174" s="29">
        <v>1.3466780185699463</v>
      </c>
      <c r="N174" s="29">
        <v>3.7934591770172119</v>
      </c>
      <c r="O174" s="29">
        <v>0</v>
      </c>
      <c r="P174" s="29">
        <v>0</v>
      </c>
      <c r="Q174" s="29">
        <v>0</v>
      </c>
      <c r="R174" s="29">
        <v>563.3485107421875</v>
      </c>
      <c r="S174" s="29">
        <v>1273.604736328125</v>
      </c>
      <c r="T174" s="29">
        <v>0</v>
      </c>
      <c r="U174" s="29">
        <v>1446.1109619140625</v>
      </c>
      <c r="V174" s="29">
        <v>283.29306030273437</v>
      </c>
      <c r="W174" s="29">
        <v>283.29306030273437</v>
      </c>
      <c r="X174" s="29">
        <v>0</v>
      </c>
      <c r="Y174" s="29">
        <v>0</v>
      </c>
      <c r="Z174" s="29">
        <v>0</v>
      </c>
      <c r="AA174" s="29">
        <v>0</v>
      </c>
      <c r="AB174" s="29">
        <v>0</v>
      </c>
      <c r="AC174" s="29">
        <v>0</v>
      </c>
      <c r="AD174" s="29">
        <v>0</v>
      </c>
      <c r="AE174" s="29">
        <v>0</v>
      </c>
      <c r="AF174" s="29">
        <v>0</v>
      </c>
      <c r="AG174" s="29">
        <v>0</v>
      </c>
      <c r="AH174" s="29">
        <v>846.6416015625</v>
      </c>
      <c r="AI174" s="29">
        <v>1556.8978271484375</v>
      </c>
      <c r="AJ174" s="29">
        <v>0</v>
      </c>
      <c r="AK174" s="29">
        <v>1446.1109619140625</v>
      </c>
      <c r="AL174" s="29">
        <v>3849.650390625</v>
      </c>
      <c r="AM174" s="29">
        <v>4405.666015625</v>
      </c>
      <c r="AN174" s="29">
        <v>0</v>
      </c>
      <c r="AO174" s="29">
        <v>721.92535400390625</v>
      </c>
      <c r="AP174" s="29">
        <v>2813.58740234375</v>
      </c>
      <c r="AQ174" s="29">
        <v>7941.1787109375</v>
      </c>
      <c r="AR174" s="29">
        <v>846.6416015625</v>
      </c>
      <c r="AS174" s="33">
        <v>9.3796230229655304</v>
      </c>
      <c r="AT174" s="29">
        <v>4405.666015625</v>
      </c>
      <c r="AU174" s="29">
        <v>1087.32275390625</v>
      </c>
      <c r="AV174" s="29">
        <v>830.6575927734375</v>
      </c>
      <c r="AW174" s="29">
        <v>2813.58740234375</v>
      </c>
      <c r="AX174" s="29">
        <v>9137.2333984375</v>
      </c>
      <c r="AY174" s="29">
        <v>1556.8978271484375</v>
      </c>
      <c r="AZ174" s="33">
        <v>5.8688719223712003</v>
      </c>
      <c r="BA174" s="29">
        <v>4405.666015625</v>
      </c>
      <c r="BB174" s="29">
        <v>1087.32275390625</v>
      </c>
      <c r="BC174" s="29">
        <v>830.6575927734375</v>
      </c>
      <c r="BD174" s="29">
        <v>2813.58740234375</v>
      </c>
      <c r="BE174" s="29">
        <v>9137.2333984375</v>
      </c>
      <c r="BF174" s="29">
        <v>2403.539306640625</v>
      </c>
      <c r="BG174" s="29">
        <v>-35.579231262207031</v>
      </c>
      <c r="BH174" s="33">
        <v>3.8015744146034636</v>
      </c>
      <c r="BI174" s="29">
        <v>12.939213752746582</v>
      </c>
      <c r="BJ174" s="29">
        <v>23.794052124023438</v>
      </c>
      <c r="BK174" s="29">
        <v>0</v>
      </c>
      <c r="BL174" s="29">
        <v>22.100896835327148</v>
      </c>
      <c r="BM174" s="29">
        <v>58.834163665771484</v>
      </c>
      <c r="BN174" s="29">
        <v>4405.666015625</v>
      </c>
      <c r="BO174" s="29">
        <v>0</v>
      </c>
      <c r="BP174" s="29">
        <v>1087.32275390625</v>
      </c>
      <c r="BQ174" s="29">
        <v>0</v>
      </c>
      <c r="BR174" s="29">
        <v>0</v>
      </c>
      <c r="BS174" s="29">
        <v>0</v>
      </c>
      <c r="BT174" s="29">
        <v>2813.58740234375</v>
      </c>
      <c r="BU174" s="29">
        <v>0</v>
      </c>
      <c r="BV174" s="29">
        <v>933.034912109375</v>
      </c>
      <c r="BW174" s="29">
        <v>830.6575927734375</v>
      </c>
      <c r="BX174" s="29">
        <v>3283.064208984375</v>
      </c>
      <c r="BY174" s="29">
        <v>566.58612060546875</v>
      </c>
      <c r="BZ174" s="29">
        <v>0</v>
      </c>
      <c r="CA174" s="29">
        <v>0</v>
      </c>
      <c r="CB174" s="29">
        <v>10070.2685546875</v>
      </c>
      <c r="CC174" s="29">
        <v>3849.650390625</v>
      </c>
      <c r="CD174" s="33">
        <v>2.615891786158858</v>
      </c>
      <c r="CE174" s="29">
        <v>-27.737894058227539</v>
      </c>
      <c r="CF174" s="29">
        <v>33.224590230836569</v>
      </c>
      <c r="CG174" s="29">
        <v>0</v>
      </c>
      <c r="CH174" s="29">
        <v>33.224590230836569</v>
      </c>
      <c r="CI174" s="29">
        <v>1.962168207377746</v>
      </c>
      <c r="CJ174" s="29">
        <v>0</v>
      </c>
      <c r="CK174" s="29">
        <v>1.962168207377746</v>
      </c>
      <c r="CL174" s="29"/>
      <c r="CM174" s="29">
        <v>0</v>
      </c>
      <c r="CN174" s="29"/>
      <c r="CO174" s="29">
        <v>0</v>
      </c>
      <c r="CP174" s="29">
        <v>0</v>
      </c>
      <c r="CQ174" s="29">
        <v>0</v>
      </c>
      <c r="CR174" s="29">
        <v>0</v>
      </c>
      <c r="CS174" s="29">
        <v>0</v>
      </c>
      <c r="CT174" s="29">
        <v>0</v>
      </c>
      <c r="CU174" s="29">
        <v>0</v>
      </c>
      <c r="CV174" s="29">
        <v>9999</v>
      </c>
      <c r="CW174" s="33">
        <v>9999</v>
      </c>
    </row>
    <row r="175" spans="1:101">
      <c r="A175" s="7" t="s">
        <v>400</v>
      </c>
      <c r="C175" s="29">
        <v>15</v>
      </c>
      <c r="D175" s="29">
        <v>4815.1875</v>
      </c>
      <c r="E175" s="29">
        <v>0</v>
      </c>
      <c r="F175" s="29">
        <v>2832.9306640625</v>
      </c>
      <c r="G175" s="29">
        <v>0</v>
      </c>
      <c r="H175" s="29">
        <v>0</v>
      </c>
      <c r="I175" s="29"/>
      <c r="J175" s="29">
        <v>0.15800000727176666</v>
      </c>
      <c r="K175" s="29">
        <v>0.35499998927116394</v>
      </c>
      <c r="L175" s="29">
        <v>5250.451171875</v>
      </c>
      <c r="M175" s="29">
        <v>1.3466780185699463</v>
      </c>
      <c r="N175" s="29">
        <v>3.7934591770172119</v>
      </c>
      <c r="O175" s="29">
        <v>0</v>
      </c>
      <c r="P175" s="29">
        <v>0</v>
      </c>
      <c r="Q175" s="29">
        <v>0</v>
      </c>
      <c r="R175" s="29">
        <v>563.3485107421875</v>
      </c>
      <c r="S175" s="29">
        <v>1273.604736328125</v>
      </c>
      <c r="T175" s="29">
        <v>0</v>
      </c>
      <c r="U175" s="29">
        <v>1446.1109619140625</v>
      </c>
      <c r="V175" s="29">
        <v>283.29306030273437</v>
      </c>
      <c r="W175" s="29">
        <v>283.29306030273437</v>
      </c>
      <c r="X175" s="29">
        <v>0</v>
      </c>
      <c r="Y175" s="29">
        <v>0</v>
      </c>
      <c r="Z175" s="29">
        <v>0</v>
      </c>
      <c r="AA175" s="29">
        <v>0</v>
      </c>
      <c r="AB175" s="29">
        <v>0</v>
      </c>
      <c r="AC175" s="29">
        <v>0</v>
      </c>
      <c r="AD175" s="29">
        <v>0</v>
      </c>
      <c r="AE175" s="29">
        <v>0</v>
      </c>
      <c r="AF175" s="29">
        <v>0</v>
      </c>
      <c r="AG175" s="29">
        <v>0</v>
      </c>
      <c r="AH175" s="29">
        <v>846.6416015625</v>
      </c>
      <c r="AI175" s="29">
        <v>1556.8978271484375</v>
      </c>
      <c r="AJ175" s="29">
        <v>0</v>
      </c>
      <c r="AK175" s="29">
        <v>1446.1109619140625</v>
      </c>
      <c r="AL175" s="29">
        <v>3849.650390625</v>
      </c>
      <c r="AM175" s="29">
        <v>4405.666015625</v>
      </c>
      <c r="AN175" s="29">
        <v>0</v>
      </c>
      <c r="AO175" s="29">
        <v>721.92535400390625</v>
      </c>
      <c r="AP175" s="29">
        <v>2813.58740234375</v>
      </c>
      <c r="AQ175" s="29">
        <v>7941.1787109375</v>
      </c>
      <c r="AR175" s="29">
        <v>846.6416015625</v>
      </c>
      <c r="AS175" s="33">
        <v>9.3796230229655304</v>
      </c>
      <c r="AT175" s="29">
        <v>4405.666015625</v>
      </c>
      <c r="AU175" s="29">
        <v>1087.32275390625</v>
      </c>
      <c r="AV175" s="29">
        <v>830.6575927734375</v>
      </c>
      <c r="AW175" s="29">
        <v>2813.58740234375</v>
      </c>
      <c r="AX175" s="29">
        <v>9137.2333984375</v>
      </c>
      <c r="AY175" s="29">
        <v>1556.8978271484375</v>
      </c>
      <c r="AZ175" s="33">
        <v>5.8688719223712003</v>
      </c>
      <c r="BA175" s="29">
        <v>4405.666015625</v>
      </c>
      <c r="BB175" s="29">
        <v>1087.32275390625</v>
      </c>
      <c r="BC175" s="29">
        <v>830.6575927734375</v>
      </c>
      <c r="BD175" s="29">
        <v>2813.58740234375</v>
      </c>
      <c r="BE175" s="29">
        <v>9137.2333984375</v>
      </c>
      <c r="BF175" s="29">
        <v>2403.539306640625</v>
      </c>
      <c r="BG175" s="29">
        <v>-35.579231262207031</v>
      </c>
      <c r="BH175" s="33">
        <v>3.8015744146034636</v>
      </c>
      <c r="BI175" s="29">
        <v>12.939213752746582</v>
      </c>
      <c r="BJ175" s="29">
        <v>23.794052124023438</v>
      </c>
      <c r="BK175" s="29">
        <v>0</v>
      </c>
      <c r="BL175" s="29">
        <v>22.100896835327148</v>
      </c>
      <c r="BM175" s="29">
        <v>58.834163665771484</v>
      </c>
      <c r="BN175" s="29">
        <v>4405.666015625</v>
      </c>
      <c r="BO175" s="29">
        <v>0</v>
      </c>
      <c r="BP175" s="29">
        <v>1087.32275390625</v>
      </c>
      <c r="BQ175" s="29">
        <v>0</v>
      </c>
      <c r="BR175" s="29">
        <v>0</v>
      </c>
      <c r="BS175" s="29">
        <v>0</v>
      </c>
      <c r="BT175" s="29">
        <v>2813.58740234375</v>
      </c>
      <c r="BU175" s="29">
        <v>0</v>
      </c>
      <c r="BV175" s="29">
        <v>933.034912109375</v>
      </c>
      <c r="BW175" s="29">
        <v>830.6575927734375</v>
      </c>
      <c r="BX175" s="29">
        <v>3283.064208984375</v>
      </c>
      <c r="BY175" s="29">
        <v>566.58612060546875</v>
      </c>
      <c r="BZ175" s="29">
        <v>0</v>
      </c>
      <c r="CA175" s="29">
        <v>0</v>
      </c>
      <c r="CB175" s="29">
        <v>10070.2685546875</v>
      </c>
      <c r="CC175" s="29">
        <v>3849.650390625</v>
      </c>
      <c r="CD175" s="33">
        <v>2.615891786158858</v>
      </c>
      <c r="CE175" s="29">
        <v>-27.737894058227539</v>
      </c>
      <c r="CF175" s="29">
        <v>33.224590230836569</v>
      </c>
      <c r="CG175" s="29">
        <v>0</v>
      </c>
      <c r="CH175" s="29">
        <v>33.224590230836569</v>
      </c>
      <c r="CI175" s="29">
        <v>1.962168207377746</v>
      </c>
      <c r="CJ175" s="29">
        <v>0</v>
      </c>
      <c r="CK175" s="29">
        <v>1.962168207377746</v>
      </c>
      <c r="CL175" s="29"/>
      <c r="CM175" s="29">
        <v>0</v>
      </c>
      <c r="CN175" s="29"/>
      <c r="CO175" s="29">
        <v>0</v>
      </c>
      <c r="CP175" s="29">
        <v>0</v>
      </c>
      <c r="CQ175" s="29">
        <v>0</v>
      </c>
      <c r="CR175" s="29">
        <v>0</v>
      </c>
      <c r="CS175" s="29">
        <v>0</v>
      </c>
      <c r="CT175" s="29">
        <v>0</v>
      </c>
      <c r="CU175" s="29">
        <v>0</v>
      </c>
      <c r="CV175" s="29">
        <v>9999</v>
      </c>
      <c r="CW175" s="33">
        <v>9999</v>
      </c>
    </row>
    <row r="176" spans="1:101">
      <c r="A176" s="7" t="s">
        <v>385</v>
      </c>
      <c r="C176" s="29">
        <v>14.999999046325684</v>
      </c>
      <c r="D176" s="29">
        <v>4894.31689453125</v>
      </c>
      <c r="E176" s="29">
        <v>0</v>
      </c>
      <c r="F176" s="29">
        <v>2831.55859375</v>
      </c>
      <c r="G176" s="29">
        <v>0</v>
      </c>
      <c r="H176" s="29">
        <v>0</v>
      </c>
      <c r="I176" s="29"/>
      <c r="J176" s="29">
        <v>0.15800000727176666</v>
      </c>
      <c r="K176" s="29">
        <v>0.35499998927116394</v>
      </c>
      <c r="L176" s="29">
        <v>5337.1064453125</v>
      </c>
      <c r="M176" s="29">
        <v>1.3689039945602417</v>
      </c>
      <c r="N176" s="29">
        <v>3.8560676574707031</v>
      </c>
      <c r="O176" s="29">
        <v>0</v>
      </c>
      <c r="P176" s="29">
        <v>0</v>
      </c>
      <c r="Q176" s="29">
        <v>0</v>
      </c>
      <c r="R176" s="29">
        <v>563.07568359375</v>
      </c>
      <c r="S176" s="29">
        <v>1272.98779296875</v>
      </c>
      <c r="T176" s="29">
        <v>0</v>
      </c>
      <c r="U176" s="29">
        <v>1445.4105224609375</v>
      </c>
      <c r="V176" s="29">
        <v>283.15585327148437</v>
      </c>
      <c r="W176" s="29">
        <v>283.15585327148437</v>
      </c>
      <c r="X176" s="29">
        <v>0</v>
      </c>
      <c r="Y176" s="29">
        <v>0</v>
      </c>
      <c r="Z176" s="29">
        <v>0</v>
      </c>
      <c r="AA176" s="29">
        <v>0</v>
      </c>
      <c r="AB176" s="29">
        <v>0</v>
      </c>
      <c r="AC176" s="29">
        <v>0</v>
      </c>
      <c r="AD176" s="29">
        <v>0</v>
      </c>
      <c r="AE176" s="29">
        <v>0</v>
      </c>
      <c r="AF176" s="29">
        <v>0</v>
      </c>
      <c r="AG176" s="29">
        <v>0</v>
      </c>
      <c r="AH176" s="29">
        <v>846.2315673828125</v>
      </c>
      <c r="AI176" s="29">
        <v>1556.1436767578125</v>
      </c>
      <c r="AJ176" s="29">
        <v>0</v>
      </c>
      <c r="AK176" s="29">
        <v>1445.4105224609375</v>
      </c>
      <c r="AL176" s="29">
        <v>3847.785888671875</v>
      </c>
      <c r="AM176" s="29">
        <v>4472.70654296875</v>
      </c>
      <c r="AN176" s="29">
        <v>0</v>
      </c>
      <c r="AO176" s="29">
        <v>733.27301025390625</v>
      </c>
      <c r="AP176" s="29">
        <v>2860.023193359375</v>
      </c>
      <c r="AQ176" s="29">
        <v>8066.0029296875</v>
      </c>
      <c r="AR176" s="29">
        <v>846.2315673828125</v>
      </c>
      <c r="AS176" s="33">
        <v>9.5316735375540294</v>
      </c>
      <c r="AT176" s="29">
        <v>4472.70654296875</v>
      </c>
      <c r="AU176" s="29">
        <v>1105.2684326171875</v>
      </c>
      <c r="AV176" s="29">
        <v>843.7998046875</v>
      </c>
      <c r="AW176" s="29">
        <v>2860.023193359375</v>
      </c>
      <c r="AX176" s="29">
        <v>9281.7978515625</v>
      </c>
      <c r="AY176" s="29">
        <v>1556.1436767578125</v>
      </c>
      <c r="AZ176" s="33">
        <v>5.9646151536578049</v>
      </c>
      <c r="BA176" s="29">
        <v>4472.70654296875</v>
      </c>
      <c r="BB176" s="29">
        <v>1105.2684326171875</v>
      </c>
      <c r="BC176" s="29">
        <v>843.7998046875</v>
      </c>
      <c r="BD176" s="29">
        <v>2860.023193359375</v>
      </c>
      <c r="BE176" s="29">
        <v>9281.7978515625</v>
      </c>
      <c r="BF176" s="29">
        <v>2402.375244140625</v>
      </c>
      <c r="BG176" s="29">
        <v>-36.184612274169922</v>
      </c>
      <c r="BH176" s="33">
        <v>3.8635921811490523</v>
      </c>
      <c r="BI176" s="29">
        <v>12.722962379455566</v>
      </c>
      <c r="BJ176" s="29">
        <v>23.396381378173828</v>
      </c>
      <c r="BK176" s="29">
        <v>0</v>
      </c>
      <c r="BL176" s="29">
        <v>21.731525421142578</v>
      </c>
      <c r="BM176" s="29">
        <v>57.850875854492188</v>
      </c>
      <c r="BN176" s="29">
        <v>4472.70654296875</v>
      </c>
      <c r="BO176" s="29">
        <v>0</v>
      </c>
      <c r="BP176" s="29">
        <v>1105.2684326171875</v>
      </c>
      <c r="BQ176" s="29">
        <v>0</v>
      </c>
      <c r="BR176" s="29">
        <v>0</v>
      </c>
      <c r="BS176" s="29">
        <v>0</v>
      </c>
      <c r="BT176" s="29">
        <v>2860.023193359375</v>
      </c>
      <c r="BU176" s="29">
        <v>0</v>
      </c>
      <c r="BV176" s="29">
        <v>693.7952880859375</v>
      </c>
      <c r="BW176" s="29">
        <v>843.7998046875</v>
      </c>
      <c r="BX176" s="29">
        <v>3281.47412109375</v>
      </c>
      <c r="BY176" s="29">
        <v>566.31170654296875</v>
      </c>
      <c r="BZ176" s="29">
        <v>0</v>
      </c>
      <c r="CA176" s="29">
        <v>0</v>
      </c>
      <c r="CB176" s="29">
        <v>9975.59375</v>
      </c>
      <c r="CC176" s="29">
        <v>3847.785888671875</v>
      </c>
      <c r="CD176" s="33">
        <v>2.5925541879355807</v>
      </c>
      <c r="CE176" s="29">
        <v>-24.884189605712891</v>
      </c>
      <c r="CF176" s="29">
        <v>33.793004754152108</v>
      </c>
      <c r="CG176" s="29">
        <v>0</v>
      </c>
      <c r="CH176" s="29">
        <v>33.793004754152108</v>
      </c>
      <c r="CI176" s="29">
        <v>1.9957051145239515</v>
      </c>
      <c r="CJ176" s="29">
        <v>0</v>
      </c>
      <c r="CK176" s="29">
        <v>1.9957051145239515</v>
      </c>
      <c r="CL176" s="29"/>
      <c r="CM176" s="29">
        <v>0</v>
      </c>
      <c r="CN176" s="29"/>
      <c r="CO176" s="29">
        <v>0</v>
      </c>
      <c r="CP176" s="29">
        <v>0</v>
      </c>
      <c r="CQ176" s="29">
        <v>0</v>
      </c>
      <c r="CR176" s="29">
        <v>0</v>
      </c>
      <c r="CS176" s="29">
        <v>0</v>
      </c>
      <c r="CT176" s="29">
        <v>0</v>
      </c>
      <c r="CU176" s="29">
        <v>0</v>
      </c>
      <c r="CV176" s="29">
        <v>9999</v>
      </c>
      <c r="CW176" s="33">
        <v>9999</v>
      </c>
    </row>
    <row r="177" spans="1:101">
      <c r="A177" s="7" t="s">
        <v>406</v>
      </c>
      <c r="C177" s="29">
        <v>14.999999046325684</v>
      </c>
      <c r="D177" s="29">
        <v>4894.31689453125</v>
      </c>
      <c r="E177" s="29">
        <v>0</v>
      </c>
      <c r="F177" s="29">
        <v>2831.55859375</v>
      </c>
      <c r="G177" s="29">
        <v>0</v>
      </c>
      <c r="H177" s="29">
        <v>0</v>
      </c>
      <c r="I177" s="29"/>
      <c r="J177" s="29">
        <v>0.15800000727176666</v>
      </c>
      <c r="K177" s="29">
        <v>0.35499998927116394</v>
      </c>
      <c r="L177" s="29">
        <v>5337.1064453125</v>
      </c>
      <c r="M177" s="29">
        <v>1.3689039945602417</v>
      </c>
      <c r="N177" s="29">
        <v>3.8560676574707031</v>
      </c>
      <c r="O177" s="29">
        <v>0</v>
      </c>
      <c r="P177" s="29">
        <v>0</v>
      </c>
      <c r="Q177" s="29">
        <v>0</v>
      </c>
      <c r="R177" s="29">
        <v>563.07568359375</v>
      </c>
      <c r="S177" s="29">
        <v>1272.98779296875</v>
      </c>
      <c r="T177" s="29">
        <v>0</v>
      </c>
      <c r="U177" s="29">
        <v>1445.4105224609375</v>
      </c>
      <c r="V177" s="29">
        <v>283.15585327148437</v>
      </c>
      <c r="W177" s="29">
        <v>283.15585327148437</v>
      </c>
      <c r="X177" s="29">
        <v>0</v>
      </c>
      <c r="Y177" s="29">
        <v>0</v>
      </c>
      <c r="Z177" s="29">
        <v>0</v>
      </c>
      <c r="AA177" s="29">
        <v>0</v>
      </c>
      <c r="AB177" s="29">
        <v>0</v>
      </c>
      <c r="AC177" s="29">
        <v>0</v>
      </c>
      <c r="AD177" s="29">
        <v>0</v>
      </c>
      <c r="AE177" s="29">
        <v>0</v>
      </c>
      <c r="AF177" s="29">
        <v>0</v>
      </c>
      <c r="AG177" s="29">
        <v>0</v>
      </c>
      <c r="AH177" s="29">
        <v>846.2315673828125</v>
      </c>
      <c r="AI177" s="29">
        <v>1556.1436767578125</v>
      </c>
      <c r="AJ177" s="29">
        <v>0</v>
      </c>
      <c r="AK177" s="29">
        <v>1445.4105224609375</v>
      </c>
      <c r="AL177" s="29">
        <v>3847.785888671875</v>
      </c>
      <c r="AM177" s="29">
        <v>4472.70654296875</v>
      </c>
      <c r="AN177" s="29">
        <v>0</v>
      </c>
      <c r="AO177" s="29">
        <v>733.27301025390625</v>
      </c>
      <c r="AP177" s="29">
        <v>2860.023193359375</v>
      </c>
      <c r="AQ177" s="29">
        <v>8066.0029296875</v>
      </c>
      <c r="AR177" s="29">
        <v>846.2315673828125</v>
      </c>
      <c r="AS177" s="33">
        <v>9.5316735375540294</v>
      </c>
      <c r="AT177" s="29">
        <v>4472.70654296875</v>
      </c>
      <c r="AU177" s="29">
        <v>1105.2684326171875</v>
      </c>
      <c r="AV177" s="29">
        <v>843.7998046875</v>
      </c>
      <c r="AW177" s="29">
        <v>2860.023193359375</v>
      </c>
      <c r="AX177" s="29">
        <v>9281.7978515625</v>
      </c>
      <c r="AY177" s="29">
        <v>1556.1436767578125</v>
      </c>
      <c r="AZ177" s="33">
        <v>5.9646151536578049</v>
      </c>
      <c r="BA177" s="29">
        <v>4472.70654296875</v>
      </c>
      <c r="BB177" s="29">
        <v>1105.2684326171875</v>
      </c>
      <c r="BC177" s="29">
        <v>843.7998046875</v>
      </c>
      <c r="BD177" s="29">
        <v>2860.023193359375</v>
      </c>
      <c r="BE177" s="29">
        <v>9281.7978515625</v>
      </c>
      <c r="BF177" s="29">
        <v>2402.375244140625</v>
      </c>
      <c r="BG177" s="29">
        <v>-36.184612274169922</v>
      </c>
      <c r="BH177" s="33">
        <v>3.8635921811490523</v>
      </c>
      <c r="BI177" s="29">
        <v>12.722962379455566</v>
      </c>
      <c r="BJ177" s="29">
        <v>23.396381378173828</v>
      </c>
      <c r="BK177" s="29">
        <v>0</v>
      </c>
      <c r="BL177" s="29">
        <v>21.731525421142578</v>
      </c>
      <c r="BM177" s="29">
        <v>57.850875854492188</v>
      </c>
      <c r="BN177" s="29">
        <v>4472.70654296875</v>
      </c>
      <c r="BO177" s="29">
        <v>0</v>
      </c>
      <c r="BP177" s="29">
        <v>1105.2684326171875</v>
      </c>
      <c r="BQ177" s="29">
        <v>0</v>
      </c>
      <c r="BR177" s="29">
        <v>0</v>
      </c>
      <c r="BS177" s="29">
        <v>0</v>
      </c>
      <c r="BT177" s="29">
        <v>2860.023193359375</v>
      </c>
      <c r="BU177" s="29">
        <v>0</v>
      </c>
      <c r="BV177" s="29">
        <v>693.7952880859375</v>
      </c>
      <c r="BW177" s="29">
        <v>843.7998046875</v>
      </c>
      <c r="BX177" s="29">
        <v>3281.47412109375</v>
      </c>
      <c r="BY177" s="29">
        <v>566.31170654296875</v>
      </c>
      <c r="BZ177" s="29">
        <v>0</v>
      </c>
      <c r="CA177" s="29">
        <v>0</v>
      </c>
      <c r="CB177" s="29">
        <v>9975.59375</v>
      </c>
      <c r="CC177" s="29">
        <v>3847.785888671875</v>
      </c>
      <c r="CD177" s="33">
        <v>2.5925541879355807</v>
      </c>
      <c r="CE177" s="29">
        <v>-24.884189605712891</v>
      </c>
      <c r="CF177" s="29">
        <v>33.793004754152108</v>
      </c>
      <c r="CG177" s="29">
        <v>0</v>
      </c>
      <c r="CH177" s="29">
        <v>33.793004754152108</v>
      </c>
      <c r="CI177" s="29">
        <v>1.9957051145239515</v>
      </c>
      <c r="CJ177" s="29">
        <v>0</v>
      </c>
      <c r="CK177" s="29">
        <v>1.9957051145239515</v>
      </c>
      <c r="CL177" s="29"/>
      <c r="CM177" s="29">
        <v>0</v>
      </c>
      <c r="CN177" s="29"/>
      <c r="CO177" s="29">
        <v>0</v>
      </c>
      <c r="CP177" s="29">
        <v>0</v>
      </c>
      <c r="CQ177" s="29">
        <v>0</v>
      </c>
      <c r="CR177" s="29">
        <v>0</v>
      </c>
      <c r="CS177" s="29">
        <v>0</v>
      </c>
      <c r="CT177" s="29">
        <v>0</v>
      </c>
      <c r="CU177" s="29">
        <v>0</v>
      </c>
      <c r="CV177" s="29">
        <v>9999</v>
      </c>
      <c r="CW177" s="33">
        <v>9999</v>
      </c>
    </row>
    <row r="178" spans="1:101">
      <c r="A178" s="7" t="s">
        <v>410</v>
      </c>
      <c r="C178" s="29">
        <v>15</v>
      </c>
      <c r="D178" s="29">
        <v>7623.0029296875</v>
      </c>
      <c r="E178" s="29">
        <v>0</v>
      </c>
      <c r="F178" s="29">
        <v>5264.390625</v>
      </c>
      <c r="G178" s="29">
        <v>0</v>
      </c>
      <c r="H178" s="29">
        <v>0</v>
      </c>
      <c r="I178" s="29"/>
      <c r="J178" s="29">
        <v>0.15778304636478424</v>
      </c>
      <c r="K178" s="29">
        <v>0.36141842603683472</v>
      </c>
      <c r="L178" s="29">
        <v>8313.490234375</v>
      </c>
      <c r="M178" s="29">
        <v>2.1708881855010986</v>
      </c>
      <c r="N178" s="29">
        <v>6.0141806602478027</v>
      </c>
      <c r="O178" s="29">
        <v>0</v>
      </c>
      <c r="P178" s="29">
        <v>0</v>
      </c>
      <c r="Q178" s="29">
        <v>0</v>
      </c>
      <c r="R178" s="29">
        <v>1046.8616943359375</v>
      </c>
      <c r="S178" s="29">
        <v>2366.719482421875</v>
      </c>
      <c r="T178" s="29">
        <v>0</v>
      </c>
      <c r="U178" s="29">
        <v>2687.28515625</v>
      </c>
      <c r="V178" s="29">
        <v>526.43902587890625</v>
      </c>
      <c r="W178" s="29">
        <v>526.43902587890625</v>
      </c>
      <c r="X178" s="29">
        <v>0</v>
      </c>
      <c r="Y178" s="29">
        <v>0</v>
      </c>
      <c r="Z178" s="29">
        <v>0</v>
      </c>
      <c r="AA178" s="29">
        <v>0</v>
      </c>
      <c r="AB178" s="29">
        <v>0</v>
      </c>
      <c r="AC178" s="29">
        <v>0</v>
      </c>
      <c r="AD178" s="29">
        <v>0</v>
      </c>
      <c r="AE178" s="29">
        <v>0</v>
      </c>
      <c r="AF178" s="29">
        <v>0</v>
      </c>
      <c r="AG178" s="29">
        <v>0</v>
      </c>
      <c r="AH178" s="29">
        <v>1573.30078125</v>
      </c>
      <c r="AI178" s="29">
        <v>2893.158447265625</v>
      </c>
      <c r="AJ178" s="29">
        <v>0</v>
      </c>
      <c r="AK178" s="29">
        <v>2687.28515625</v>
      </c>
      <c r="AL178" s="29">
        <v>7153.744140625</v>
      </c>
      <c r="AM178" s="29">
        <v>6890.22021484375</v>
      </c>
      <c r="AN178" s="29">
        <v>0</v>
      </c>
      <c r="AO178" s="29">
        <v>1134.5213623046875</v>
      </c>
      <c r="AP178" s="29">
        <v>4454.994140625</v>
      </c>
      <c r="AQ178" s="29">
        <v>12479.7353515625</v>
      </c>
      <c r="AR178" s="29">
        <v>1573.30078125</v>
      </c>
      <c r="AS178" s="33">
        <v>7.9321998378474357</v>
      </c>
      <c r="AT178" s="29">
        <v>6890.22021484375</v>
      </c>
      <c r="AU178" s="29">
        <v>1723.85009765625</v>
      </c>
      <c r="AV178" s="29">
        <v>1306.9063720703125</v>
      </c>
      <c r="AW178" s="29">
        <v>4454.994140625</v>
      </c>
      <c r="AX178" s="29">
        <v>14375.970703125</v>
      </c>
      <c r="AY178" s="29">
        <v>2893.158447265625</v>
      </c>
      <c r="AZ178" s="33">
        <v>4.9689537520841371</v>
      </c>
      <c r="BA178" s="29">
        <v>6890.22021484375</v>
      </c>
      <c r="BB178" s="29">
        <v>1723.85009765625</v>
      </c>
      <c r="BC178" s="29">
        <v>1306.9063720703125</v>
      </c>
      <c r="BD178" s="29">
        <v>4454.994140625</v>
      </c>
      <c r="BE178" s="29">
        <v>14375.970703125</v>
      </c>
      <c r="BF178" s="29">
        <v>4466.458984375</v>
      </c>
      <c r="BG178" s="29">
        <v>-29.142482757568359</v>
      </c>
      <c r="BH178" s="33">
        <v>3.2186504095712962</v>
      </c>
      <c r="BI178" s="29">
        <v>15.185646057128906</v>
      </c>
      <c r="BJ178" s="29">
        <v>27.92503547668457</v>
      </c>
      <c r="BK178" s="29">
        <v>0</v>
      </c>
      <c r="BL178" s="29">
        <v>25.93792724609375</v>
      </c>
      <c r="BM178" s="29">
        <v>69.048606872558594</v>
      </c>
      <c r="BN178" s="29">
        <v>6890.22021484375</v>
      </c>
      <c r="BO178" s="29">
        <v>0</v>
      </c>
      <c r="BP178" s="29">
        <v>1723.85009765625</v>
      </c>
      <c r="BQ178" s="29">
        <v>0</v>
      </c>
      <c r="BR178" s="29">
        <v>0</v>
      </c>
      <c r="BS178" s="29">
        <v>0</v>
      </c>
      <c r="BT178" s="29">
        <v>4454.994140625</v>
      </c>
      <c r="BU178" s="29">
        <v>0</v>
      </c>
      <c r="BV178" s="29">
        <v>1309.9383544921875</v>
      </c>
      <c r="BW178" s="29">
        <v>1306.9063720703125</v>
      </c>
      <c r="BX178" s="29">
        <v>6100.8662109375</v>
      </c>
      <c r="BY178" s="29">
        <v>1052.8780517578125</v>
      </c>
      <c r="BZ178" s="29">
        <v>0</v>
      </c>
      <c r="CA178" s="29">
        <v>0</v>
      </c>
      <c r="CB178" s="29">
        <v>15685.9091796875</v>
      </c>
      <c r="CC178" s="29">
        <v>7153.744140625</v>
      </c>
      <c r="CD178" s="33">
        <v>2.1926852014384881</v>
      </c>
      <c r="CE178" s="29">
        <v>-15.848203659057617</v>
      </c>
      <c r="CF178" s="29">
        <v>52.792303432311734</v>
      </c>
      <c r="CG178" s="29">
        <v>0</v>
      </c>
      <c r="CH178" s="29">
        <v>52.792303432311734</v>
      </c>
      <c r="CI178" s="29">
        <v>3.1170004337003241</v>
      </c>
      <c r="CJ178" s="29">
        <v>0</v>
      </c>
      <c r="CK178" s="29">
        <v>3.1170004337003241</v>
      </c>
      <c r="CL178" s="29"/>
      <c r="CM178" s="29">
        <v>0</v>
      </c>
      <c r="CN178" s="29"/>
      <c r="CO178" s="29">
        <v>0</v>
      </c>
      <c r="CP178" s="29">
        <v>0</v>
      </c>
      <c r="CQ178" s="29">
        <v>0</v>
      </c>
      <c r="CR178" s="29">
        <v>0</v>
      </c>
      <c r="CS178" s="29">
        <v>0</v>
      </c>
      <c r="CT178" s="29">
        <v>0</v>
      </c>
      <c r="CU178" s="29">
        <v>0</v>
      </c>
      <c r="CV178" s="29">
        <v>9999</v>
      </c>
      <c r="CW178" s="33">
        <v>9999</v>
      </c>
    </row>
    <row r="179" spans="1:101">
      <c r="A179" s="7" t="s">
        <v>416</v>
      </c>
      <c r="C179" s="29">
        <v>15</v>
      </c>
      <c r="D179" s="29">
        <v>115.19308471679687</v>
      </c>
      <c r="E179" s="29">
        <v>0</v>
      </c>
      <c r="F179" s="29">
        <v>80.823402404785156</v>
      </c>
      <c r="G179" s="29">
        <v>0</v>
      </c>
      <c r="H179" s="29">
        <v>0</v>
      </c>
      <c r="I179" s="29"/>
      <c r="J179" s="29">
        <v>0.15800000727176666</v>
      </c>
      <c r="K179" s="29">
        <v>0.35499998927116394</v>
      </c>
      <c r="L179" s="29">
        <v>125.6058349609375</v>
      </c>
      <c r="M179" s="29">
        <v>3.2216396182775497E-2</v>
      </c>
      <c r="N179" s="29">
        <v>9.0750411152839661E-2</v>
      </c>
      <c r="O179" s="29">
        <v>0</v>
      </c>
      <c r="P179" s="29">
        <v>0</v>
      </c>
      <c r="Q179" s="29">
        <v>0</v>
      </c>
      <c r="R179" s="29">
        <v>16.072311401367188</v>
      </c>
      <c r="S179" s="29">
        <v>36.335891723632813</v>
      </c>
      <c r="T179" s="29">
        <v>0</v>
      </c>
      <c r="U179" s="29">
        <v>41.257488250732422</v>
      </c>
      <c r="V179" s="29">
        <v>8.0823402404785156</v>
      </c>
      <c r="W179" s="29">
        <v>8.0823402404785156</v>
      </c>
      <c r="X179" s="29">
        <v>0</v>
      </c>
      <c r="Y179" s="29">
        <v>0</v>
      </c>
      <c r="Z179" s="29">
        <v>0</v>
      </c>
      <c r="AA179" s="29">
        <v>0</v>
      </c>
      <c r="AB179" s="29">
        <v>0</v>
      </c>
      <c r="AC179" s="29">
        <v>0</v>
      </c>
      <c r="AD179" s="29">
        <v>0</v>
      </c>
      <c r="AE179" s="29">
        <v>0</v>
      </c>
      <c r="AF179" s="29">
        <v>0</v>
      </c>
      <c r="AG179" s="29">
        <v>0</v>
      </c>
      <c r="AH179" s="29">
        <v>24.154651641845703</v>
      </c>
      <c r="AI179" s="29">
        <v>44.418231964111328</v>
      </c>
      <c r="AJ179" s="29">
        <v>0</v>
      </c>
      <c r="AK179" s="29">
        <v>41.257488250732422</v>
      </c>
      <c r="AL179" s="29">
        <v>109.83037567138672</v>
      </c>
      <c r="AM179" s="29">
        <v>105.39615631103516</v>
      </c>
      <c r="AN179" s="29">
        <v>0</v>
      </c>
      <c r="AO179" s="29">
        <v>17.27052116394043</v>
      </c>
      <c r="AP179" s="29">
        <v>67.309059143066406</v>
      </c>
      <c r="AQ179" s="29">
        <v>189.97573852539062</v>
      </c>
      <c r="AR179" s="29">
        <v>24.154651641845703</v>
      </c>
      <c r="AS179" s="33">
        <v>7.8649752202977989</v>
      </c>
      <c r="AT179" s="29">
        <v>105.39615631103516</v>
      </c>
      <c r="AU179" s="29">
        <v>26.011877059936523</v>
      </c>
      <c r="AV179" s="29">
        <v>19.871709823608398</v>
      </c>
      <c r="AW179" s="29">
        <v>67.309059143066406</v>
      </c>
      <c r="AX179" s="29">
        <v>218.58880615234375</v>
      </c>
      <c r="AY179" s="29">
        <v>44.418231964111328</v>
      </c>
      <c r="AZ179" s="33">
        <v>4.9211504526848353</v>
      </c>
      <c r="BA179" s="29">
        <v>105.39615631103516</v>
      </c>
      <c r="BB179" s="29">
        <v>26.011877059936523</v>
      </c>
      <c r="BC179" s="29">
        <v>19.871709823608398</v>
      </c>
      <c r="BD179" s="29">
        <v>67.309059143066406</v>
      </c>
      <c r="BE179" s="29">
        <v>218.58880615234375</v>
      </c>
      <c r="BF179" s="29">
        <v>68.572883605957031</v>
      </c>
      <c r="BG179" s="29">
        <v>-28.505084991455078</v>
      </c>
      <c r="BH179" s="33">
        <v>3.1876857271123615</v>
      </c>
      <c r="BI179" s="29">
        <v>15.431064605712891</v>
      </c>
      <c r="BJ179" s="29">
        <v>28.376337051391602</v>
      </c>
      <c r="BK179" s="29">
        <v>0</v>
      </c>
      <c r="BL179" s="29">
        <v>26.357114791870117</v>
      </c>
      <c r="BM179" s="29">
        <v>70.164520263671875</v>
      </c>
      <c r="BN179" s="29">
        <v>105.39615631103516</v>
      </c>
      <c r="BO179" s="29">
        <v>0</v>
      </c>
      <c r="BP179" s="29">
        <v>26.011877059936523</v>
      </c>
      <c r="BQ179" s="29">
        <v>0</v>
      </c>
      <c r="BR179" s="29">
        <v>0</v>
      </c>
      <c r="BS179" s="29">
        <v>0</v>
      </c>
      <c r="BT179" s="29">
        <v>67.309059143066406</v>
      </c>
      <c r="BU179" s="29">
        <v>0</v>
      </c>
      <c r="BV179" s="29">
        <v>20.945243835449219</v>
      </c>
      <c r="BW179" s="29">
        <v>19.871709823608398</v>
      </c>
      <c r="BX179" s="29">
        <v>93.665695190429688</v>
      </c>
      <c r="BY179" s="29">
        <v>16.164680480957031</v>
      </c>
      <c r="BZ179" s="29">
        <v>0</v>
      </c>
      <c r="CA179" s="29">
        <v>0</v>
      </c>
      <c r="CB179" s="29">
        <v>239.53404235839844</v>
      </c>
      <c r="CC179" s="29">
        <v>109.83037567138672</v>
      </c>
      <c r="CD179" s="33">
        <v>2.1809453414762352</v>
      </c>
      <c r="CE179" s="29">
        <v>-15.528718948364258</v>
      </c>
      <c r="CF179" s="29">
        <v>0.79482741352012864</v>
      </c>
      <c r="CG179" s="29">
        <v>0</v>
      </c>
      <c r="CH179" s="29">
        <v>0.79482741352012864</v>
      </c>
      <c r="CI179" s="29">
        <v>4.6940686712036411E-2</v>
      </c>
      <c r="CJ179" s="29">
        <v>0</v>
      </c>
      <c r="CK179" s="29">
        <v>4.6940686712036411E-2</v>
      </c>
      <c r="CL179" s="29"/>
      <c r="CM179" s="29">
        <v>0</v>
      </c>
      <c r="CN179" s="29"/>
      <c r="CO179" s="29">
        <v>0</v>
      </c>
      <c r="CP179" s="29">
        <v>0</v>
      </c>
      <c r="CQ179" s="29">
        <v>0</v>
      </c>
      <c r="CR179" s="29">
        <v>0</v>
      </c>
      <c r="CS179" s="29">
        <v>0</v>
      </c>
      <c r="CT179" s="29">
        <v>0</v>
      </c>
      <c r="CU179" s="29">
        <v>0</v>
      </c>
      <c r="CV179" s="29">
        <v>9999</v>
      </c>
      <c r="CW179" s="33">
        <v>9999</v>
      </c>
    </row>
    <row r="180" spans="1:101">
      <c r="A180" s="7" t="s">
        <v>402</v>
      </c>
      <c r="C180" s="29">
        <v>14.999999046325684</v>
      </c>
      <c r="D180" s="29">
        <v>5111.48046875</v>
      </c>
      <c r="E180" s="29">
        <v>0</v>
      </c>
      <c r="F180" s="29">
        <v>3580.591796875</v>
      </c>
      <c r="G180" s="29">
        <v>0</v>
      </c>
      <c r="H180" s="29">
        <v>0</v>
      </c>
      <c r="I180" s="29"/>
      <c r="J180" s="29">
        <v>0.15773399174213409</v>
      </c>
      <c r="K180" s="29">
        <v>0.36286947131156921</v>
      </c>
      <c r="L180" s="29">
        <v>5574.4453125</v>
      </c>
      <c r="M180" s="29">
        <v>1.4614979028701782</v>
      </c>
      <c r="N180" s="29">
        <v>4.0338530540466309</v>
      </c>
      <c r="O180" s="29">
        <v>0</v>
      </c>
      <c r="P180" s="29">
        <v>0</v>
      </c>
      <c r="Q180" s="29">
        <v>0</v>
      </c>
      <c r="R180" s="29">
        <v>712.02630615234375</v>
      </c>
      <c r="S180" s="29">
        <v>1609.7318115234375</v>
      </c>
      <c r="T180" s="29">
        <v>0</v>
      </c>
      <c r="U180" s="29">
        <v>1827.765380859375</v>
      </c>
      <c r="V180" s="29">
        <v>358.05917358398437</v>
      </c>
      <c r="W180" s="29">
        <v>358.05917358398437</v>
      </c>
      <c r="X180" s="29">
        <v>0</v>
      </c>
      <c r="Y180" s="29">
        <v>0</v>
      </c>
      <c r="Z180" s="29">
        <v>0</v>
      </c>
      <c r="AA180" s="29">
        <v>0</v>
      </c>
      <c r="AB180" s="29">
        <v>0</v>
      </c>
      <c r="AC180" s="29">
        <v>0</v>
      </c>
      <c r="AD180" s="29">
        <v>0</v>
      </c>
      <c r="AE180" s="29">
        <v>0</v>
      </c>
      <c r="AF180" s="29">
        <v>0</v>
      </c>
      <c r="AG180" s="29">
        <v>0</v>
      </c>
      <c r="AH180" s="29">
        <v>1070.08544921875</v>
      </c>
      <c r="AI180" s="29">
        <v>1967.791015625</v>
      </c>
      <c r="AJ180" s="29">
        <v>0</v>
      </c>
      <c r="AK180" s="29">
        <v>1827.765380859375</v>
      </c>
      <c r="AL180" s="29">
        <v>4865.6416015625</v>
      </c>
      <c r="AM180" s="29">
        <v>4621.21826171875</v>
      </c>
      <c r="AN180" s="29">
        <v>0</v>
      </c>
      <c r="AO180" s="29">
        <v>760.84259033203125</v>
      </c>
      <c r="AP180" s="29">
        <v>2987.2080078125</v>
      </c>
      <c r="AQ180" s="29">
        <v>8369.2685546875</v>
      </c>
      <c r="AR180" s="29">
        <v>1070.08544921875</v>
      </c>
      <c r="AS180" s="33">
        <v>7.8211217873225332</v>
      </c>
      <c r="AT180" s="29">
        <v>4621.21826171875</v>
      </c>
      <c r="AU180" s="29">
        <v>1156.22705078125</v>
      </c>
      <c r="AV180" s="29">
        <v>876.46533203125</v>
      </c>
      <c r="AW180" s="29">
        <v>2987.2080078125</v>
      </c>
      <c r="AX180" s="29">
        <v>9641.119140625</v>
      </c>
      <c r="AY180" s="29">
        <v>1967.791015625</v>
      </c>
      <c r="AZ180" s="33">
        <v>4.8994627606841288</v>
      </c>
      <c r="BA180" s="29">
        <v>4621.21826171875</v>
      </c>
      <c r="BB180" s="29">
        <v>1156.22705078125</v>
      </c>
      <c r="BC180" s="29">
        <v>876.46533203125</v>
      </c>
      <c r="BD180" s="29">
        <v>2987.2080078125</v>
      </c>
      <c r="BE180" s="29">
        <v>9641.119140625</v>
      </c>
      <c r="BF180" s="29">
        <v>3037.87646484375</v>
      </c>
      <c r="BG180" s="29">
        <v>-28.530679702758789</v>
      </c>
      <c r="BH180" s="33">
        <v>3.1736374944527674</v>
      </c>
      <c r="BI180" s="29">
        <v>15.403581619262695</v>
      </c>
      <c r="BJ180" s="29">
        <v>28.325801849365234</v>
      </c>
      <c r="BK180" s="29">
        <v>0</v>
      </c>
      <c r="BL180" s="29">
        <v>26.310171127319336</v>
      </c>
      <c r="BM180" s="29">
        <v>70.03955078125</v>
      </c>
      <c r="BN180" s="29">
        <v>4621.21826171875</v>
      </c>
      <c r="BO180" s="29">
        <v>0</v>
      </c>
      <c r="BP180" s="29">
        <v>1156.22705078125</v>
      </c>
      <c r="BQ180" s="29">
        <v>0</v>
      </c>
      <c r="BR180" s="29">
        <v>0</v>
      </c>
      <c r="BS180" s="29">
        <v>0</v>
      </c>
      <c r="BT180" s="29">
        <v>2987.2080078125</v>
      </c>
      <c r="BU180" s="29">
        <v>0</v>
      </c>
      <c r="BV180" s="29">
        <v>882.460693359375</v>
      </c>
      <c r="BW180" s="29">
        <v>876.46533203125</v>
      </c>
      <c r="BX180" s="29">
        <v>4149.5234375</v>
      </c>
      <c r="BY180" s="29">
        <v>716.11834716796875</v>
      </c>
      <c r="BZ180" s="29">
        <v>0</v>
      </c>
      <c r="CA180" s="29">
        <v>0</v>
      </c>
      <c r="CB180" s="29">
        <v>10523.5791015625</v>
      </c>
      <c r="CC180" s="29">
        <v>4865.6416015625</v>
      </c>
      <c r="CD180" s="33">
        <v>2.1628347937293237</v>
      </c>
      <c r="CE180" s="29">
        <v>-14.923284530639648</v>
      </c>
      <c r="CF180" s="29">
        <v>35.404566506330831</v>
      </c>
      <c r="CG180" s="29">
        <v>0</v>
      </c>
      <c r="CH180" s="29">
        <v>35.404566506330831</v>
      </c>
      <c r="CI180" s="29">
        <v>2.0904732828160588</v>
      </c>
      <c r="CJ180" s="29">
        <v>0</v>
      </c>
      <c r="CK180" s="29">
        <v>2.0904732828160588</v>
      </c>
      <c r="CL180" s="29"/>
      <c r="CM180" s="29">
        <v>0</v>
      </c>
      <c r="CN180" s="29"/>
      <c r="CO180" s="29">
        <v>0</v>
      </c>
      <c r="CP180" s="29">
        <v>0</v>
      </c>
      <c r="CQ180" s="29">
        <v>0</v>
      </c>
      <c r="CR180" s="29">
        <v>0</v>
      </c>
      <c r="CS180" s="29">
        <v>0</v>
      </c>
      <c r="CT180" s="29">
        <v>0</v>
      </c>
      <c r="CU180" s="29">
        <v>0</v>
      </c>
      <c r="CV180" s="29">
        <v>9999</v>
      </c>
      <c r="CW180" s="33">
        <v>9999</v>
      </c>
    </row>
    <row r="181" spans="1:101">
      <c r="A181" s="7" t="s">
        <v>413</v>
      </c>
      <c r="C181" s="29">
        <v>15.000000953674316</v>
      </c>
      <c r="D181" s="29">
        <v>7331.8876953125</v>
      </c>
      <c r="E181" s="29">
        <v>0</v>
      </c>
      <c r="F181" s="29">
        <v>5268.41943359375</v>
      </c>
      <c r="G181" s="29">
        <v>0</v>
      </c>
      <c r="H181" s="29">
        <v>0</v>
      </c>
      <c r="I181" s="29"/>
      <c r="J181" s="29">
        <v>0.1577744334936142</v>
      </c>
      <c r="K181" s="29">
        <v>0.3616732656955719</v>
      </c>
      <c r="L181" s="29">
        <v>7995.0927734375</v>
      </c>
      <c r="M181" s="29">
        <v>2.0892229080200195</v>
      </c>
      <c r="N181" s="29">
        <v>5.7841377258300781</v>
      </c>
      <c r="O181" s="29">
        <v>0</v>
      </c>
      <c r="P181" s="29">
        <v>0</v>
      </c>
      <c r="Q181" s="29">
        <v>0</v>
      </c>
      <c r="R181" s="29">
        <v>1047.6629638671875</v>
      </c>
      <c r="S181" s="29">
        <v>2368.531005859375</v>
      </c>
      <c r="T181" s="29">
        <v>0</v>
      </c>
      <c r="U181" s="29">
        <v>2689.341796875</v>
      </c>
      <c r="V181" s="29">
        <v>526.84197998046875</v>
      </c>
      <c r="W181" s="29">
        <v>526.84197998046875</v>
      </c>
      <c r="X181" s="29">
        <v>0</v>
      </c>
      <c r="Y181" s="29">
        <v>0</v>
      </c>
      <c r="Z181" s="29">
        <v>0</v>
      </c>
      <c r="AA181" s="29">
        <v>0</v>
      </c>
      <c r="AB181" s="29">
        <v>0</v>
      </c>
      <c r="AC181" s="29">
        <v>0</v>
      </c>
      <c r="AD181" s="29">
        <v>0</v>
      </c>
      <c r="AE181" s="29">
        <v>0</v>
      </c>
      <c r="AF181" s="29">
        <v>0</v>
      </c>
      <c r="AG181" s="29">
        <v>0</v>
      </c>
      <c r="AH181" s="29">
        <v>1574.5048828125</v>
      </c>
      <c r="AI181" s="29">
        <v>2895.373046875</v>
      </c>
      <c r="AJ181" s="29">
        <v>0</v>
      </c>
      <c r="AK181" s="29">
        <v>2689.341796875</v>
      </c>
      <c r="AL181" s="29">
        <v>7159.2197265625</v>
      </c>
      <c r="AM181" s="29">
        <v>6709.0546875</v>
      </c>
      <c r="AN181" s="29">
        <v>0</v>
      </c>
      <c r="AO181" s="29">
        <v>1099.3427734375</v>
      </c>
      <c r="AP181" s="29">
        <v>4284.37255859375</v>
      </c>
      <c r="AQ181" s="29">
        <v>12092.76953125</v>
      </c>
      <c r="AR181" s="29">
        <v>1574.5048828125</v>
      </c>
      <c r="AS181" s="33">
        <v>7.6803633210448057</v>
      </c>
      <c r="AT181" s="29">
        <v>6709.0546875</v>
      </c>
      <c r="AU181" s="29">
        <v>1657.9130859375</v>
      </c>
      <c r="AV181" s="29">
        <v>1265.134033203125</v>
      </c>
      <c r="AW181" s="29">
        <v>4284.37255859375</v>
      </c>
      <c r="AX181" s="29">
        <v>13916.474609375</v>
      </c>
      <c r="AY181" s="29">
        <v>2895.373046875</v>
      </c>
      <c r="AZ181" s="33">
        <v>4.806453066079742</v>
      </c>
      <c r="BA181" s="29">
        <v>6709.0546875</v>
      </c>
      <c r="BB181" s="29">
        <v>1657.9130859375</v>
      </c>
      <c r="BC181" s="29">
        <v>1265.134033203125</v>
      </c>
      <c r="BD181" s="29">
        <v>4284.37255859375</v>
      </c>
      <c r="BE181" s="29">
        <v>13916.474609375</v>
      </c>
      <c r="BF181" s="29">
        <v>4469.8779296875</v>
      </c>
      <c r="BG181" s="29">
        <v>-27.47528076171875</v>
      </c>
      <c r="BH181" s="33">
        <v>3.1133902500570771</v>
      </c>
      <c r="BI181" s="29">
        <v>15.802485466003418</v>
      </c>
      <c r="BJ181" s="29">
        <v>29.059350967407227</v>
      </c>
      <c r="BK181" s="29">
        <v>0</v>
      </c>
      <c r="BL181" s="29">
        <v>26.991523742675781</v>
      </c>
      <c r="BM181" s="29">
        <v>71.853363037109375</v>
      </c>
      <c r="BN181" s="29">
        <v>6709.0546875</v>
      </c>
      <c r="BO181" s="29">
        <v>0</v>
      </c>
      <c r="BP181" s="29">
        <v>1657.9130859375</v>
      </c>
      <c r="BQ181" s="29">
        <v>0</v>
      </c>
      <c r="BR181" s="29">
        <v>0</v>
      </c>
      <c r="BS181" s="29">
        <v>0</v>
      </c>
      <c r="BT181" s="29">
        <v>4284.37255859375</v>
      </c>
      <c r="BU181" s="29">
        <v>0</v>
      </c>
      <c r="BV181" s="29">
        <v>1269.78759765625</v>
      </c>
      <c r="BW181" s="29">
        <v>1265.134033203125</v>
      </c>
      <c r="BX181" s="29">
        <v>6105.53564453125</v>
      </c>
      <c r="BY181" s="29">
        <v>1053.6839599609375</v>
      </c>
      <c r="BZ181" s="29">
        <v>0</v>
      </c>
      <c r="CA181" s="29">
        <v>0</v>
      </c>
      <c r="CB181" s="29">
        <v>15186.26171875</v>
      </c>
      <c r="CC181" s="29">
        <v>7159.2197265625</v>
      </c>
      <c r="CD181" s="33">
        <v>2.1212175071933426</v>
      </c>
      <c r="CE181" s="29">
        <v>-13.22795581817627</v>
      </c>
      <c r="CF181" s="29">
        <v>50.615468904753094</v>
      </c>
      <c r="CG181" s="29">
        <v>0</v>
      </c>
      <c r="CH181" s="29">
        <v>50.615468904753094</v>
      </c>
      <c r="CI181" s="29">
        <v>2.9891296719109812</v>
      </c>
      <c r="CJ181" s="29">
        <v>0</v>
      </c>
      <c r="CK181" s="29">
        <v>2.9891296719109812</v>
      </c>
      <c r="CL181" s="29"/>
      <c r="CM181" s="29">
        <v>0</v>
      </c>
      <c r="CN181" s="29"/>
      <c r="CO181" s="29">
        <v>0</v>
      </c>
      <c r="CP181" s="29">
        <v>0</v>
      </c>
      <c r="CQ181" s="29">
        <v>0</v>
      </c>
      <c r="CR181" s="29">
        <v>0</v>
      </c>
      <c r="CS181" s="29">
        <v>0</v>
      </c>
      <c r="CT181" s="29">
        <v>0</v>
      </c>
      <c r="CU181" s="29">
        <v>0</v>
      </c>
      <c r="CV181" s="29">
        <v>9999</v>
      </c>
      <c r="CW181" s="33">
        <v>9999</v>
      </c>
    </row>
    <row r="182" spans="1:101">
      <c r="A182" s="7" t="s">
        <v>399</v>
      </c>
      <c r="C182" s="29">
        <v>14.999999046325684</v>
      </c>
      <c r="D182" s="29">
        <v>4701.87841796875</v>
      </c>
      <c r="E182" s="29">
        <v>0</v>
      </c>
      <c r="F182" s="29">
        <v>3527.28857421875</v>
      </c>
      <c r="G182" s="29">
        <v>0</v>
      </c>
      <c r="H182" s="29">
        <v>0</v>
      </c>
      <c r="I182" s="29"/>
      <c r="J182" s="29">
        <v>0.15771082043647766</v>
      </c>
      <c r="K182" s="29">
        <v>0.36355501413345337</v>
      </c>
      <c r="L182" s="29">
        <v>5126.78369140625</v>
      </c>
      <c r="M182" s="29">
        <v>1.3466780185699463</v>
      </c>
      <c r="N182" s="29">
        <v>3.710416316986084</v>
      </c>
      <c r="O182" s="29">
        <v>0</v>
      </c>
      <c r="P182" s="29">
        <v>0</v>
      </c>
      <c r="Q182" s="29">
        <v>0</v>
      </c>
      <c r="R182" s="29">
        <v>701.42657470703125</v>
      </c>
      <c r="S182" s="29">
        <v>1585.7681884765625</v>
      </c>
      <c r="T182" s="29">
        <v>0</v>
      </c>
      <c r="U182" s="29">
        <v>1800.55615234375</v>
      </c>
      <c r="V182" s="29">
        <v>352.72885131835937</v>
      </c>
      <c r="W182" s="29">
        <v>352.72885131835937</v>
      </c>
      <c r="X182" s="29">
        <v>0</v>
      </c>
      <c r="Y182" s="29">
        <v>0</v>
      </c>
      <c r="Z182" s="29">
        <v>0</v>
      </c>
      <c r="AA182" s="29">
        <v>0</v>
      </c>
      <c r="AB182" s="29">
        <v>0</v>
      </c>
      <c r="AC182" s="29">
        <v>0</v>
      </c>
      <c r="AD182" s="29">
        <v>0</v>
      </c>
      <c r="AE182" s="29">
        <v>0</v>
      </c>
      <c r="AF182" s="29">
        <v>0</v>
      </c>
      <c r="AG182" s="29">
        <v>0</v>
      </c>
      <c r="AH182" s="29">
        <v>1054.1553955078125</v>
      </c>
      <c r="AI182" s="29">
        <v>1938.4970703125</v>
      </c>
      <c r="AJ182" s="29">
        <v>0</v>
      </c>
      <c r="AK182" s="29">
        <v>1800.55615234375</v>
      </c>
      <c r="AL182" s="29">
        <v>4793.20849609375</v>
      </c>
      <c r="AM182" s="29">
        <v>4309.3115234375</v>
      </c>
      <c r="AN182" s="29">
        <v>0</v>
      </c>
      <c r="AO182" s="29">
        <v>705.662841796875</v>
      </c>
      <c r="AP182" s="29">
        <v>2747.317138671875</v>
      </c>
      <c r="AQ182" s="29">
        <v>7762.29150390625</v>
      </c>
      <c r="AR182" s="29">
        <v>1054.1553955078125</v>
      </c>
      <c r="AS182" s="33">
        <v>7.3635170983972964</v>
      </c>
      <c r="AT182" s="29">
        <v>4309.3115234375</v>
      </c>
      <c r="AU182" s="29">
        <v>1063.5201416015625</v>
      </c>
      <c r="AV182" s="29">
        <v>812.01483154296875</v>
      </c>
      <c r="AW182" s="29">
        <v>2747.317138671875</v>
      </c>
      <c r="AX182" s="29">
        <v>8932.1640625</v>
      </c>
      <c r="AY182" s="29">
        <v>1938.4970703125</v>
      </c>
      <c r="AZ182" s="33">
        <v>4.6077778051179594</v>
      </c>
      <c r="BA182" s="29">
        <v>4309.3115234375</v>
      </c>
      <c r="BB182" s="29">
        <v>1063.5201416015625</v>
      </c>
      <c r="BC182" s="29">
        <v>812.01483154296875</v>
      </c>
      <c r="BD182" s="29">
        <v>2747.317138671875</v>
      </c>
      <c r="BE182" s="29">
        <v>8932.1640625</v>
      </c>
      <c r="BF182" s="29">
        <v>2992.65234375</v>
      </c>
      <c r="BG182" s="29">
        <v>-25.515302658081055</v>
      </c>
      <c r="BH182" s="33">
        <v>2.9846979351160714</v>
      </c>
      <c r="BI182" s="29">
        <v>16.499263763427734</v>
      </c>
      <c r="BJ182" s="29">
        <v>30.340663909912109</v>
      </c>
      <c r="BK182" s="29">
        <v>0</v>
      </c>
      <c r="BL182" s="29">
        <v>28.181659698486328</v>
      </c>
      <c r="BM182" s="29">
        <v>75.021583557128906</v>
      </c>
      <c r="BN182" s="29">
        <v>4309.3115234375</v>
      </c>
      <c r="BO182" s="29">
        <v>0</v>
      </c>
      <c r="BP182" s="29">
        <v>1063.5201416015625</v>
      </c>
      <c r="BQ182" s="29">
        <v>0</v>
      </c>
      <c r="BR182" s="29">
        <v>0</v>
      </c>
      <c r="BS182" s="29">
        <v>0</v>
      </c>
      <c r="BT182" s="29">
        <v>2747.317138671875</v>
      </c>
      <c r="BU182" s="29">
        <v>0</v>
      </c>
      <c r="BV182" s="29">
        <v>1047.9652099609375</v>
      </c>
      <c r="BW182" s="29">
        <v>812.01483154296875</v>
      </c>
      <c r="BX182" s="29">
        <v>4087.7509765625</v>
      </c>
      <c r="BY182" s="29">
        <v>705.45770263671875</v>
      </c>
      <c r="BZ182" s="29">
        <v>0</v>
      </c>
      <c r="CA182" s="29">
        <v>0</v>
      </c>
      <c r="CB182" s="29">
        <v>9980.12890625</v>
      </c>
      <c r="CC182" s="29">
        <v>4793.20849609375</v>
      </c>
      <c r="CD182" s="33">
        <v>2.0821394421079495</v>
      </c>
      <c r="CE182" s="29">
        <v>-13.736016273498535</v>
      </c>
      <c r="CF182" s="29">
        <v>32.442085766691591</v>
      </c>
      <c r="CG182" s="29">
        <v>0</v>
      </c>
      <c r="CH182" s="29">
        <v>32.442085766691591</v>
      </c>
      <c r="CI182" s="29">
        <v>1.9160124435163761</v>
      </c>
      <c r="CJ182" s="29">
        <v>0</v>
      </c>
      <c r="CK182" s="29">
        <v>1.9160124435163761</v>
      </c>
      <c r="CL182" s="29"/>
      <c r="CM182" s="29">
        <v>0</v>
      </c>
      <c r="CN182" s="29"/>
      <c r="CO182" s="29">
        <v>0</v>
      </c>
      <c r="CP182" s="29">
        <v>0</v>
      </c>
      <c r="CQ182" s="29">
        <v>0</v>
      </c>
      <c r="CR182" s="29">
        <v>0</v>
      </c>
      <c r="CS182" s="29">
        <v>0</v>
      </c>
      <c r="CT182" s="29">
        <v>0</v>
      </c>
      <c r="CU182" s="29">
        <v>0</v>
      </c>
      <c r="CV182" s="29">
        <v>9999</v>
      </c>
      <c r="CW182" s="33">
        <v>9999</v>
      </c>
    </row>
    <row r="183" spans="1:101">
      <c r="A183" s="7" t="s">
        <v>407</v>
      </c>
      <c r="C183" s="29">
        <v>15</v>
      </c>
      <c r="D183" s="29">
        <v>6882.19775390625</v>
      </c>
      <c r="E183" s="29">
        <v>0</v>
      </c>
      <c r="F183" s="29">
        <v>5218.5244140625</v>
      </c>
      <c r="G183" s="29">
        <v>0</v>
      </c>
      <c r="H183" s="29">
        <v>0</v>
      </c>
      <c r="I183" s="29"/>
      <c r="J183" s="29">
        <v>0.15775969624519348</v>
      </c>
      <c r="K183" s="29">
        <v>0.36210930347442627</v>
      </c>
      <c r="L183" s="29">
        <v>7504.18408203125</v>
      </c>
      <c r="M183" s="29">
        <v>1.963310718536377</v>
      </c>
      <c r="N183" s="29">
        <v>5.4294552803039551</v>
      </c>
      <c r="O183" s="29">
        <v>0</v>
      </c>
      <c r="P183" s="29">
        <v>0</v>
      </c>
      <c r="Q183" s="29">
        <v>0</v>
      </c>
      <c r="R183" s="29">
        <v>1037.7408447265625</v>
      </c>
      <c r="S183" s="29">
        <v>2346.099365234375</v>
      </c>
      <c r="T183" s="29">
        <v>0</v>
      </c>
      <c r="U183" s="29">
        <v>2663.8720703125</v>
      </c>
      <c r="V183" s="29">
        <v>521.8524169921875</v>
      </c>
      <c r="W183" s="29">
        <v>521.8524169921875</v>
      </c>
      <c r="X183" s="29">
        <v>0</v>
      </c>
      <c r="Y183" s="29">
        <v>0</v>
      </c>
      <c r="Z183" s="29">
        <v>0</v>
      </c>
      <c r="AA183" s="29">
        <v>0</v>
      </c>
      <c r="AB183" s="29">
        <v>0</v>
      </c>
      <c r="AC183" s="29">
        <v>0</v>
      </c>
      <c r="AD183" s="29">
        <v>0</v>
      </c>
      <c r="AE183" s="29">
        <v>0</v>
      </c>
      <c r="AF183" s="29">
        <v>0</v>
      </c>
      <c r="AG183" s="29">
        <v>0</v>
      </c>
      <c r="AH183" s="29">
        <v>1559.59326171875</v>
      </c>
      <c r="AI183" s="29">
        <v>2867.95166015625</v>
      </c>
      <c r="AJ183" s="29">
        <v>0</v>
      </c>
      <c r="AK183" s="29">
        <v>2663.8720703125</v>
      </c>
      <c r="AL183" s="29">
        <v>7091.4169921875</v>
      </c>
      <c r="AM183" s="29">
        <v>6305.78857421875</v>
      </c>
      <c r="AN183" s="29">
        <v>0</v>
      </c>
      <c r="AO183" s="29">
        <v>1032.7095947265625</v>
      </c>
      <c r="AP183" s="29">
        <v>4021.307373046875</v>
      </c>
      <c r="AQ183" s="29">
        <v>11359.8056640625</v>
      </c>
      <c r="AR183" s="29">
        <v>1559.59326171875</v>
      </c>
      <c r="AS183" s="33">
        <v>7.283825738944981</v>
      </c>
      <c r="AT183" s="29">
        <v>6305.78857421875</v>
      </c>
      <c r="AU183" s="29">
        <v>1556.25</v>
      </c>
      <c r="AV183" s="29">
        <v>1188.3345947265625</v>
      </c>
      <c r="AW183" s="29">
        <v>4021.307373046875</v>
      </c>
      <c r="AX183" s="29">
        <v>13071.6806640625</v>
      </c>
      <c r="AY183" s="29">
        <v>2867.95166015625</v>
      </c>
      <c r="AZ183" s="33">
        <v>4.5578452967726886</v>
      </c>
      <c r="BA183" s="29">
        <v>6305.78857421875</v>
      </c>
      <c r="BB183" s="29">
        <v>1556.25</v>
      </c>
      <c r="BC183" s="29">
        <v>1188.3345947265625</v>
      </c>
      <c r="BD183" s="29">
        <v>4021.307373046875</v>
      </c>
      <c r="BE183" s="29">
        <v>13071.6806640625</v>
      </c>
      <c r="BF183" s="29">
        <v>4427.544921875</v>
      </c>
      <c r="BG183" s="29">
        <v>-25.004049301147461</v>
      </c>
      <c r="BH183" s="33">
        <v>2.9523540499870844</v>
      </c>
      <c r="BI183" s="29">
        <v>16.676801681518555</v>
      </c>
      <c r="BJ183" s="29">
        <v>30.667139053344727</v>
      </c>
      <c r="BK183" s="29">
        <v>0</v>
      </c>
      <c r="BL183" s="29">
        <v>28.484905242919922</v>
      </c>
      <c r="BM183" s="29">
        <v>75.828842163085937</v>
      </c>
      <c r="BN183" s="29">
        <v>6305.78857421875</v>
      </c>
      <c r="BO183" s="29">
        <v>0</v>
      </c>
      <c r="BP183" s="29">
        <v>1556.25</v>
      </c>
      <c r="BQ183" s="29">
        <v>0</v>
      </c>
      <c r="BR183" s="29">
        <v>0</v>
      </c>
      <c r="BS183" s="29">
        <v>0</v>
      </c>
      <c r="BT183" s="29">
        <v>4021.307373046875</v>
      </c>
      <c r="BU183" s="29">
        <v>0</v>
      </c>
      <c r="BV183" s="29">
        <v>1522.986083984375</v>
      </c>
      <c r="BW183" s="29">
        <v>1188.3345947265625</v>
      </c>
      <c r="BX183" s="29">
        <v>6047.71240234375</v>
      </c>
      <c r="BY183" s="29">
        <v>1043.704833984375</v>
      </c>
      <c r="BZ183" s="29">
        <v>0</v>
      </c>
      <c r="CA183" s="29">
        <v>0</v>
      </c>
      <c r="CB183" s="29">
        <v>14594.6669921875</v>
      </c>
      <c r="CC183" s="29">
        <v>7091.4169921875</v>
      </c>
      <c r="CD183" s="33">
        <v>2.0580747316926393</v>
      </c>
      <c r="CE183" s="29">
        <v>-12.804503440856934</v>
      </c>
      <c r="CF183" s="29">
        <v>47.478399687854683</v>
      </c>
      <c r="CG183" s="29">
        <v>0</v>
      </c>
      <c r="CH183" s="29">
        <v>47.478399687854683</v>
      </c>
      <c r="CI183" s="29">
        <v>2.8039109254348635</v>
      </c>
      <c r="CJ183" s="29">
        <v>0</v>
      </c>
      <c r="CK183" s="29">
        <v>2.8039109254348635</v>
      </c>
      <c r="CL183" s="29"/>
      <c r="CM183" s="29">
        <v>0</v>
      </c>
      <c r="CN183" s="29"/>
      <c r="CO183" s="29">
        <v>0</v>
      </c>
      <c r="CP183" s="29">
        <v>0</v>
      </c>
      <c r="CQ183" s="29">
        <v>0</v>
      </c>
      <c r="CR183" s="29">
        <v>0</v>
      </c>
      <c r="CS183" s="29">
        <v>0</v>
      </c>
      <c r="CT183" s="29">
        <v>0</v>
      </c>
      <c r="CU183" s="29">
        <v>0</v>
      </c>
      <c r="CV183" s="29">
        <v>9999</v>
      </c>
      <c r="CW183" s="33">
        <v>9999</v>
      </c>
    </row>
    <row r="184" spans="1:101">
      <c r="A184" s="7" t="s">
        <v>405</v>
      </c>
      <c r="C184" s="29">
        <v>14.999998092651367</v>
      </c>
      <c r="D184" s="29">
        <v>4781.0078125</v>
      </c>
      <c r="E184" s="29">
        <v>0</v>
      </c>
      <c r="F184" s="29">
        <v>3613.07763671875</v>
      </c>
      <c r="G184" s="29">
        <v>0</v>
      </c>
      <c r="H184" s="29">
        <v>0</v>
      </c>
      <c r="I184" s="29"/>
      <c r="J184" s="29">
        <v>0.15771560370922089</v>
      </c>
      <c r="K184" s="29">
        <v>0.36341342329978943</v>
      </c>
      <c r="L184" s="29">
        <v>5213.43896484375</v>
      </c>
      <c r="M184" s="29">
        <v>1.3689039945602417</v>
      </c>
      <c r="N184" s="29">
        <v>3.7730247974395752</v>
      </c>
      <c r="O184" s="29">
        <v>0</v>
      </c>
      <c r="P184" s="29">
        <v>0</v>
      </c>
      <c r="Q184" s="29">
        <v>0</v>
      </c>
      <c r="R184" s="29">
        <v>718.486328125</v>
      </c>
      <c r="S184" s="29">
        <v>1624.3365478515625</v>
      </c>
      <c r="T184" s="29">
        <v>0</v>
      </c>
      <c r="U184" s="29">
        <v>1844.3482666015625</v>
      </c>
      <c r="V184" s="29">
        <v>361.30776977539062</v>
      </c>
      <c r="W184" s="29">
        <v>361.30776977539062</v>
      </c>
      <c r="X184" s="29">
        <v>0</v>
      </c>
      <c r="Y184" s="29">
        <v>0</v>
      </c>
      <c r="Z184" s="29">
        <v>0</v>
      </c>
      <c r="AA184" s="29">
        <v>0</v>
      </c>
      <c r="AB184" s="29">
        <v>0</v>
      </c>
      <c r="AC184" s="29">
        <v>0</v>
      </c>
      <c r="AD184" s="29">
        <v>0</v>
      </c>
      <c r="AE184" s="29">
        <v>0</v>
      </c>
      <c r="AF184" s="29">
        <v>0</v>
      </c>
      <c r="AG184" s="29">
        <v>0</v>
      </c>
      <c r="AH184" s="29">
        <v>1079.7940673828125</v>
      </c>
      <c r="AI184" s="29">
        <v>1985.644287109375</v>
      </c>
      <c r="AJ184" s="29">
        <v>0</v>
      </c>
      <c r="AK184" s="29">
        <v>1844.3482666015625</v>
      </c>
      <c r="AL184" s="29">
        <v>4909.78662109375</v>
      </c>
      <c r="AM184" s="29">
        <v>4376.35205078125</v>
      </c>
      <c r="AN184" s="29">
        <v>0</v>
      </c>
      <c r="AO184" s="29">
        <v>717.010498046875</v>
      </c>
      <c r="AP184" s="29">
        <v>2793.7529296875</v>
      </c>
      <c r="AQ184" s="29">
        <v>7887.115234375</v>
      </c>
      <c r="AR184" s="29">
        <v>1079.7940673828125</v>
      </c>
      <c r="AS184" s="33">
        <v>7.3042772634632414</v>
      </c>
      <c r="AT184" s="29">
        <v>4376.35205078125</v>
      </c>
      <c r="AU184" s="29">
        <v>1081.4658203125</v>
      </c>
      <c r="AV184" s="29">
        <v>825.15704345703125</v>
      </c>
      <c r="AW184" s="29">
        <v>2793.7529296875</v>
      </c>
      <c r="AX184" s="29">
        <v>9076.7275390625</v>
      </c>
      <c r="AY184" s="29">
        <v>1985.644287109375</v>
      </c>
      <c r="AZ184" s="33">
        <v>4.5711750909578281</v>
      </c>
      <c r="BA184" s="29">
        <v>4376.35205078125</v>
      </c>
      <c r="BB184" s="29">
        <v>1081.4658203125</v>
      </c>
      <c r="BC184" s="29">
        <v>825.15704345703125</v>
      </c>
      <c r="BD184" s="29">
        <v>2793.7529296875</v>
      </c>
      <c r="BE184" s="29">
        <v>9076.7275390625</v>
      </c>
      <c r="BF184" s="29">
        <v>3065.4384765625</v>
      </c>
      <c r="BG184" s="29">
        <v>-25.164119720458984</v>
      </c>
      <c r="BH184" s="33">
        <v>2.960988483168344</v>
      </c>
      <c r="BI184" s="29">
        <v>16.619638442993164</v>
      </c>
      <c r="BJ184" s="29">
        <v>30.562019348144531</v>
      </c>
      <c r="BK184" s="29">
        <v>0</v>
      </c>
      <c r="BL184" s="29">
        <v>28.387264251708984</v>
      </c>
      <c r="BM184" s="29">
        <v>75.568916320800781</v>
      </c>
      <c r="BN184" s="29">
        <v>4376.35205078125</v>
      </c>
      <c r="BO184" s="29">
        <v>0</v>
      </c>
      <c r="BP184" s="29">
        <v>1081.4658203125</v>
      </c>
      <c r="BQ184" s="29">
        <v>0</v>
      </c>
      <c r="BR184" s="29">
        <v>0</v>
      </c>
      <c r="BS184" s="29">
        <v>0</v>
      </c>
      <c r="BT184" s="29">
        <v>2793.7529296875</v>
      </c>
      <c r="BU184" s="29">
        <v>0</v>
      </c>
      <c r="BV184" s="29">
        <v>808.7255859375</v>
      </c>
      <c r="BW184" s="29">
        <v>825.15704345703125</v>
      </c>
      <c r="BX184" s="29">
        <v>4187.1708984375</v>
      </c>
      <c r="BY184" s="29">
        <v>722.61553955078125</v>
      </c>
      <c r="BZ184" s="29">
        <v>0</v>
      </c>
      <c r="CA184" s="29">
        <v>0</v>
      </c>
      <c r="CB184" s="29">
        <v>9885.453125</v>
      </c>
      <c r="CC184" s="29">
        <v>4909.78662109375</v>
      </c>
      <c r="CD184" s="33">
        <v>2.0134182117758694</v>
      </c>
      <c r="CE184" s="29">
        <v>-9.2243490219116211</v>
      </c>
      <c r="CF184" s="29">
        <v>33.01050029000713</v>
      </c>
      <c r="CG184" s="29">
        <v>0</v>
      </c>
      <c r="CH184" s="29">
        <v>33.01050029000713</v>
      </c>
      <c r="CI184" s="29">
        <v>1.9495493506625816</v>
      </c>
      <c r="CJ184" s="29">
        <v>0</v>
      </c>
      <c r="CK184" s="29">
        <v>1.9495493506625816</v>
      </c>
      <c r="CL184" s="29"/>
      <c r="CM184" s="29">
        <v>0</v>
      </c>
      <c r="CN184" s="29"/>
      <c r="CO184" s="29">
        <v>0</v>
      </c>
      <c r="CP184" s="29">
        <v>0</v>
      </c>
      <c r="CQ184" s="29">
        <v>0</v>
      </c>
      <c r="CR184" s="29">
        <v>0</v>
      </c>
      <c r="CS184" s="29">
        <v>0</v>
      </c>
      <c r="CT184" s="29">
        <v>0</v>
      </c>
      <c r="CU184" s="29">
        <v>0</v>
      </c>
      <c r="CV184" s="29">
        <v>9999</v>
      </c>
      <c r="CW184" s="33">
        <v>9999</v>
      </c>
    </row>
    <row r="185" spans="1:101">
      <c r="A185" s="7" t="s">
        <v>401</v>
      </c>
      <c r="C185" s="29">
        <v>15.000000953674316</v>
      </c>
      <c r="D185" s="29">
        <v>5086.96484375</v>
      </c>
      <c r="E185" s="29">
        <v>0</v>
      </c>
      <c r="F185" s="29">
        <v>4553.4365234375</v>
      </c>
      <c r="G185" s="29">
        <v>0</v>
      </c>
      <c r="H185" s="29">
        <v>0</v>
      </c>
      <c r="I185" s="29"/>
      <c r="J185" s="29">
        <v>0.15767489373683929</v>
      </c>
      <c r="K185" s="29">
        <v>0.36461824178695679</v>
      </c>
      <c r="L185" s="29">
        <v>5547.70751953125</v>
      </c>
      <c r="M185" s="29">
        <v>1.4614979028701782</v>
      </c>
      <c r="N185" s="29">
        <v>4.0158982276916504</v>
      </c>
      <c r="O185" s="29">
        <v>0</v>
      </c>
      <c r="P185" s="29">
        <v>0</v>
      </c>
      <c r="Q185" s="29">
        <v>0</v>
      </c>
      <c r="R185" s="29">
        <v>905.48345947265625</v>
      </c>
      <c r="S185" s="29">
        <v>2047.094970703125</v>
      </c>
      <c r="T185" s="29">
        <v>0</v>
      </c>
      <c r="U185" s="29">
        <v>2324.368408203125</v>
      </c>
      <c r="V185" s="29">
        <v>455.34365844726562</v>
      </c>
      <c r="W185" s="29">
        <v>455.34365844726562</v>
      </c>
      <c r="X185" s="29">
        <v>0</v>
      </c>
      <c r="Y185" s="29">
        <v>0</v>
      </c>
      <c r="Z185" s="29">
        <v>0</v>
      </c>
      <c r="AA185" s="29">
        <v>0</v>
      </c>
      <c r="AB185" s="29">
        <v>0</v>
      </c>
      <c r="AC185" s="29">
        <v>0</v>
      </c>
      <c r="AD185" s="29">
        <v>0</v>
      </c>
      <c r="AE185" s="29">
        <v>0</v>
      </c>
      <c r="AF185" s="29">
        <v>0</v>
      </c>
      <c r="AG185" s="29">
        <v>0</v>
      </c>
      <c r="AH185" s="29">
        <v>1360.8271484375</v>
      </c>
      <c r="AI185" s="29">
        <v>2502.438720703125</v>
      </c>
      <c r="AJ185" s="29">
        <v>0</v>
      </c>
      <c r="AK185" s="29">
        <v>2324.368408203125</v>
      </c>
      <c r="AL185" s="29">
        <v>6187.63427734375</v>
      </c>
      <c r="AM185" s="29">
        <v>4600.37744140625</v>
      </c>
      <c r="AN185" s="29">
        <v>0</v>
      </c>
      <c r="AO185" s="29">
        <v>757.32568359375</v>
      </c>
      <c r="AP185" s="29">
        <v>2972.8798828125</v>
      </c>
      <c r="AQ185" s="29">
        <v>8330.5830078125</v>
      </c>
      <c r="AR185" s="29">
        <v>1360.8271484375</v>
      </c>
      <c r="AS185" s="33">
        <v>6.1217056142635711</v>
      </c>
      <c r="AT185" s="29">
        <v>4600.37744140625</v>
      </c>
      <c r="AU185" s="29">
        <v>1151.0806884765625</v>
      </c>
      <c r="AV185" s="29">
        <v>872.43377685546875</v>
      </c>
      <c r="AW185" s="29">
        <v>2972.8798828125</v>
      </c>
      <c r="AX185" s="29">
        <v>9596.771484375</v>
      </c>
      <c r="AY185" s="29">
        <v>2502.438720703125</v>
      </c>
      <c r="AZ185" s="33">
        <v>3.8349678900253412</v>
      </c>
      <c r="BA185" s="29">
        <v>4600.37744140625</v>
      </c>
      <c r="BB185" s="29">
        <v>1151.0806884765625</v>
      </c>
      <c r="BC185" s="29">
        <v>872.43377685546875</v>
      </c>
      <c r="BD185" s="29">
        <v>2972.8798828125</v>
      </c>
      <c r="BE185" s="29">
        <v>9596.771484375</v>
      </c>
      <c r="BF185" s="29">
        <v>3863.265625</v>
      </c>
      <c r="BG185" s="29">
        <v>-16.389682769775391</v>
      </c>
      <c r="BH185" s="33">
        <v>2.4841086318818331</v>
      </c>
      <c r="BI185" s="29">
        <v>19.683135986328125</v>
      </c>
      <c r="BJ185" s="29">
        <v>36.195518493652344</v>
      </c>
      <c r="BK185" s="29">
        <v>0</v>
      </c>
      <c r="BL185" s="29">
        <v>33.619892120361328</v>
      </c>
      <c r="BM185" s="29">
        <v>89.498550415039063</v>
      </c>
      <c r="BN185" s="29">
        <v>4600.37744140625</v>
      </c>
      <c r="BO185" s="29">
        <v>0</v>
      </c>
      <c r="BP185" s="29">
        <v>1151.0806884765625</v>
      </c>
      <c r="BQ185" s="29">
        <v>0</v>
      </c>
      <c r="BR185" s="29">
        <v>0</v>
      </c>
      <c r="BS185" s="29">
        <v>0</v>
      </c>
      <c r="BT185" s="29">
        <v>2972.8798828125</v>
      </c>
      <c r="BU185" s="29">
        <v>0</v>
      </c>
      <c r="BV185" s="29">
        <v>907.3277587890625</v>
      </c>
      <c r="BW185" s="29">
        <v>872.43377685546875</v>
      </c>
      <c r="BX185" s="29">
        <v>5276.94677734375</v>
      </c>
      <c r="BY185" s="29">
        <v>910.68731689453125</v>
      </c>
      <c r="BZ185" s="29">
        <v>0</v>
      </c>
      <c r="CA185" s="29">
        <v>0</v>
      </c>
      <c r="CB185" s="29">
        <v>10504.099609375</v>
      </c>
      <c r="CC185" s="29">
        <v>6187.63427734375</v>
      </c>
      <c r="CD185" s="33">
        <v>1.6975954602940906</v>
      </c>
      <c r="CE185" s="29">
        <v>4.1065306663513184</v>
      </c>
      <c r="CF185" s="29">
        <v>35.227614646252974</v>
      </c>
      <c r="CG185" s="29">
        <v>0</v>
      </c>
      <c r="CH185" s="29">
        <v>35.227614646252974</v>
      </c>
      <c r="CI185" s="29">
        <v>2.0799111294357777</v>
      </c>
      <c r="CJ185" s="29">
        <v>0</v>
      </c>
      <c r="CK185" s="29">
        <v>2.0799111294357777</v>
      </c>
      <c r="CL185" s="29"/>
      <c r="CM185" s="29">
        <v>0</v>
      </c>
      <c r="CN185" s="29"/>
      <c r="CO185" s="29">
        <v>0</v>
      </c>
      <c r="CP185" s="29">
        <v>0</v>
      </c>
      <c r="CQ185" s="29">
        <v>0</v>
      </c>
      <c r="CR185" s="29">
        <v>0</v>
      </c>
      <c r="CS185" s="29">
        <v>0</v>
      </c>
      <c r="CT185" s="29">
        <v>0</v>
      </c>
      <c r="CU185" s="29">
        <v>0</v>
      </c>
      <c r="CV185" s="29">
        <v>9999</v>
      </c>
      <c r="CW185" s="33">
        <v>9999</v>
      </c>
    </row>
    <row r="186" spans="1:101">
      <c r="A186" s="7" t="s">
        <v>398</v>
      </c>
      <c r="C186" s="29">
        <v>15.000000953674316</v>
      </c>
      <c r="D186" s="29">
        <v>4677.36279296875</v>
      </c>
      <c r="E186" s="29">
        <v>0</v>
      </c>
      <c r="F186" s="29">
        <v>4437.29443359375</v>
      </c>
      <c r="G186" s="29">
        <v>0</v>
      </c>
      <c r="H186" s="29">
        <v>0</v>
      </c>
      <c r="I186" s="29"/>
      <c r="J186" s="29">
        <v>0.15764641761779785</v>
      </c>
      <c r="K186" s="29">
        <v>0.36546051502227783</v>
      </c>
      <c r="L186" s="29">
        <v>5100.0458984375</v>
      </c>
      <c r="M186" s="29">
        <v>1.3466780185699463</v>
      </c>
      <c r="N186" s="29">
        <v>3.6924617290496826</v>
      </c>
      <c r="O186" s="29">
        <v>0</v>
      </c>
      <c r="P186" s="29">
        <v>0</v>
      </c>
      <c r="Q186" s="29">
        <v>0</v>
      </c>
      <c r="R186" s="29">
        <v>882.3876953125</v>
      </c>
      <c r="S186" s="29">
        <v>1994.8807373046875</v>
      </c>
      <c r="T186" s="29">
        <v>0</v>
      </c>
      <c r="U186" s="29">
        <v>2265.081787109375</v>
      </c>
      <c r="V186" s="29">
        <v>443.72943115234375</v>
      </c>
      <c r="W186" s="29">
        <v>443.72943115234375</v>
      </c>
      <c r="X186" s="29">
        <v>0</v>
      </c>
      <c r="Y186" s="29">
        <v>0</v>
      </c>
      <c r="Z186" s="29">
        <v>0</v>
      </c>
      <c r="AA186" s="29">
        <v>0</v>
      </c>
      <c r="AB186" s="29">
        <v>0</v>
      </c>
      <c r="AC186" s="29">
        <v>0</v>
      </c>
      <c r="AD186" s="29">
        <v>0</v>
      </c>
      <c r="AE186" s="29">
        <v>0</v>
      </c>
      <c r="AF186" s="29">
        <v>0</v>
      </c>
      <c r="AG186" s="29">
        <v>0</v>
      </c>
      <c r="AH186" s="29">
        <v>1326.1171875</v>
      </c>
      <c r="AI186" s="29">
        <v>2438.610107421875</v>
      </c>
      <c r="AJ186" s="29">
        <v>0</v>
      </c>
      <c r="AK186" s="29">
        <v>2265.081787109375</v>
      </c>
      <c r="AL186" s="29">
        <v>6029.8095703125</v>
      </c>
      <c r="AM186" s="29">
        <v>4288.470703125</v>
      </c>
      <c r="AN186" s="29">
        <v>0</v>
      </c>
      <c r="AO186" s="29">
        <v>702.14593505859375</v>
      </c>
      <c r="AP186" s="29">
        <v>2732.989013671875</v>
      </c>
      <c r="AQ186" s="29">
        <v>7723.60546875</v>
      </c>
      <c r="AR186" s="29">
        <v>1326.1171875</v>
      </c>
      <c r="AS186" s="33">
        <v>5.8242258528437958</v>
      </c>
      <c r="AT186" s="29">
        <v>4288.470703125</v>
      </c>
      <c r="AU186" s="29">
        <v>1058.373779296875</v>
      </c>
      <c r="AV186" s="29">
        <v>807.9832763671875</v>
      </c>
      <c r="AW186" s="29">
        <v>2732.989013671875</v>
      </c>
      <c r="AX186" s="29">
        <v>8887.81640625</v>
      </c>
      <c r="AY186" s="29">
        <v>2438.610107421875</v>
      </c>
      <c r="AZ186" s="33">
        <v>3.6446238465758873</v>
      </c>
      <c r="BA186" s="29">
        <v>4288.470703125</v>
      </c>
      <c r="BB186" s="29">
        <v>1058.373779296875</v>
      </c>
      <c r="BC186" s="29">
        <v>807.9832763671875</v>
      </c>
      <c r="BD186" s="29">
        <v>2732.989013671875</v>
      </c>
      <c r="BE186" s="29">
        <v>8887.81640625</v>
      </c>
      <c r="BF186" s="29">
        <v>3764.727294921875</v>
      </c>
      <c r="BG186" s="29">
        <v>-13.131640434265137</v>
      </c>
      <c r="BH186" s="33">
        <v>2.3608129025572291</v>
      </c>
      <c r="BI186" s="29">
        <v>20.864728927612305</v>
      </c>
      <c r="BJ186" s="29">
        <v>38.368354797363281</v>
      </c>
      <c r="BK186" s="29">
        <v>0</v>
      </c>
      <c r="BL186" s="29">
        <v>35.638111114501953</v>
      </c>
      <c r="BM186" s="29">
        <v>94.871200561523438</v>
      </c>
      <c r="BN186" s="29">
        <v>4288.470703125</v>
      </c>
      <c r="BO186" s="29">
        <v>0</v>
      </c>
      <c r="BP186" s="29">
        <v>1058.373779296875</v>
      </c>
      <c r="BQ186" s="29">
        <v>0</v>
      </c>
      <c r="BR186" s="29">
        <v>0</v>
      </c>
      <c r="BS186" s="29">
        <v>0</v>
      </c>
      <c r="BT186" s="29">
        <v>2732.989013671875</v>
      </c>
      <c r="BU186" s="29">
        <v>0</v>
      </c>
      <c r="BV186" s="29">
        <v>1072.832275390625</v>
      </c>
      <c r="BW186" s="29">
        <v>807.9832763671875</v>
      </c>
      <c r="BX186" s="29">
        <v>5142.3505859375</v>
      </c>
      <c r="BY186" s="29">
        <v>887.4588623046875</v>
      </c>
      <c r="BZ186" s="29">
        <v>0</v>
      </c>
      <c r="CA186" s="29">
        <v>0</v>
      </c>
      <c r="CB186" s="29">
        <v>9960.6494140625</v>
      </c>
      <c r="CC186" s="29">
        <v>6029.8095703125</v>
      </c>
      <c r="CD186" s="33">
        <v>1.6519011310971519</v>
      </c>
      <c r="CE186" s="29">
        <v>5.6268596649169922</v>
      </c>
      <c r="CF186" s="29">
        <v>32.265133906613734</v>
      </c>
      <c r="CG186" s="29">
        <v>0</v>
      </c>
      <c r="CH186" s="29">
        <v>32.265133906613734</v>
      </c>
      <c r="CI186" s="29">
        <v>1.9054502901360952</v>
      </c>
      <c r="CJ186" s="29">
        <v>0</v>
      </c>
      <c r="CK186" s="29">
        <v>1.9054502901360952</v>
      </c>
      <c r="CL186" s="29"/>
      <c r="CM186" s="29">
        <v>0</v>
      </c>
      <c r="CN186" s="29"/>
      <c r="CO186" s="29">
        <v>0</v>
      </c>
      <c r="CP186" s="29">
        <v>0</v>
      </c>
      <c r="CQ186" s="29">
        <v>0</v>
      </c>
      <c r="CR186" s="29">
        <v>0</v>
      </c>
      <c r="CS186" s="29">
        <v>0</v>
      </c>
      <c r="CT186" s="29">
        <v>0</v>
      </c>
      <c r="CU186" s="29">
        <v>0</v>
      </c>
      <c r="CV186" s="29">
        <v>9999</v>
      </c>
      <c r="CW186" s="33">
        <v>9999</v>
      </c>
    </row>
    <row r="187" spans="1:101">
      <c r="A187" s="7" t="s">
        <v>417</v>
      </c>
      <c r="C187" s="29">
        <v>15</v>
      </c>
      <c r="D187" s="29">
        <v>86.645645141601563</v>
      </c>
      <c r="E187" s="29">
        <v>0</v>
      </c>
      <c r="F187" s="29">
        <v>80.823402404785156</v>
      </c>
      <c r="G187" s="29">
        <v>0</v>
      </c>
      <c r="H187" s="29">
        <v>0</v>
      </c>
      <c r="I187" s="29"/>
      <c r="J187" s="29">
        <v>0.15800000727176666</v>
      </c>
      <c r="K187" s="29">
        <v>0.35500001907348633</v>
      </c>
      <c r="L187" s="29">
        <v>94.495040893554688</v>
      </c>
      <c r="M187" s="29">
        <v>2.4236848577857018E-2</v>
      </c>
      <c r="N187" s="29">
        <v>6.8272814154624939E-2</v>
      </c>
      <c r="O187" s="29">
        <v>0</v>
      </c>
      <c r="P187" s="29">
        <v>0</v>
      </c>
      <c r="Q187" s="29">
        <v>0</v>
      </c>
      <c r="R187" s="29">
        <v>16.072311401367188</v>
      </c>
      <c r="S187" s="29">
        <v>36.335891723632813</v>
      </c>
      <c r="T187" s="29">
        <v>0</v>
      </c>
      <c r="U187" s="29">
        <v>41.257488250732422</v>
      </c>
      <c r="V187" s="29">
        <v>8.0823402404785156</v>
      </c>
      <c r="W187" s="29">
        <v>8.0823402404785156</v>
      </c>
      <c r="X187" s="29">
        <v>0</v>
      </c>
      <c r="Y187" s="29">
        <v>0</v>
      </c>
      <c r="Z187" s="29">
        <v>0</v>
      </c>
      <c r="AA187" s="29">
        <v>0</v>
      </c>
      <c r="AB187" s="29">
        <v>0</v>
      </c>
      <c r="AC187" s="29">
        <v>0</v>
      </c>
      <c r="AD187" s="29">
        <v>0</v>
      </c>
      <c r="AE187" s="29">
        <v>0</v>
      </c>
      <c r="AF187" s="29">
        <v>0</v>
      </c>
      <c r="AG187" s="29">
        <v>0</v>
      </c>
      <c r="AH187" s="29">
        <v>24.154651641845703</v>
      </c>
      <c r="AI187" s="29">
        <v>44.418231964111328</v>
      </c>
      <c r="AJ187" s="29">
        <v>0</v>
      </c>
      <c r="AK187" s="29">
        <v>41.257488250732422</v>
      </c>
      <c r="AL187" s="29">
        <v>109.83037567138672</v>
      </c>
      <c r="AM187" s="29">
        <v>78.234184265136719</v>
      </c>
      <c r="AN187" s="29">
        <v>0</v>
      </c>
      <c r="AO187" s="29">
        <v>12.887174606323242</v>
      </c>
      <c r="AP187" s="29">
        <v>50.637557983398437</v>
      </c>
      <c r="AQ187" s="29">
        <v>141.7589111328125</v>
      </c>
      <c r="AR187" s="29">
        <v>24.154651641845703</v>
      </c>
      <c r="AS187" s="33">
        <v>5.8688040281762612</v>
      </c>
      <c r="AT187" s="29">
        <v>78.234184265136719</v>
      </c>
      <c r="AU187" s="29">
        <v>19.569103240966797</v>
      </c>
      <c r="AV187" s="29">
        <v>14.844084739685059</v>
      </c>
      <c r="AW187" s="29">
        <v>50.637557983398437</v>
      </c>
      <c r="AX187" s="29">
        <v>163.28492736816406</v>
      </c>
      <c r="AY187" s="29">
        <v>44.418231964111328</v>
      </c>
      <c r="AZ187" s="33">
        <v>3.6760790110042336</v>
      </c>
      <c r="BA187" s="29">
        <v>78.234184265136719</v>
      </c>
      <c r="BB187" s="29">
        <v>19.569103240966797</v>
      </c>
      <c r="BC187" s="29">
        <v>14.844084739685059</v>
      </c>
      <c r="BD187" s="29">
        <v>50.637557983398437</v>
      </c>
      <c r="BE187" s="29">
        <v>163.28492736816406</v>
      </c>
      <c r="BF187" s="29">
        <v>68.572883605957031</v>
      </c>
      <c r="BG187" s="29">
        <v>-13.992547035217285</v>
      </c>
      <c r="BH187" s="33">
        <v>2.3811880388095887</v>
      </c>
      <c r="BI187" s="29">
        <v>20.511465072631836</v>
      </c>
      <c r="BJ187" s="29">
        <v>37.718738555908203</v>
      </c>
      <c r="BK187" s="29">
        <v>0</v>
      </c>
      <c r="BL187" s="29">
        <v>35.034725189208984</v>
      </c>
      <c r="BM187" s="29">
        <v>93.264930725097656</v>
      </c>
      <c r="BN187" s="29">
        <v>78.234184265136719</v>
      </c>
      <c r="BO187" s="29">
        <v>0</v>
      </c>
      <c r="BP187" s="29">
        <v>19.569103240966797</v>
      </c>
      <c r="BQ187" s="29">
        <v>0</v>
      </c>
      <c r="BR187" s="29">
        <v>0</v>
      </c>
      <c r="BS187" s="29">
        <v>0</v>
      </c>
      <c r="BT187" s="29">
        <v>50.637557983398437</v>
      </c>
      <c r="BU187" s="29">
        <v>0</v>
      </c>
      <c r="BV187" s="29">
        <v>12.895901679992676</v>
      </c>
      <c r="BW187" s="29">
        <v>14.844084739685059</v>
      </c>
      <c r="BX187" s="29">
        <v>93.665695190429688</v>
      </c>
      <c r="BY187" s="29">
        <v>16.164680480957031</v>
      </c>
      <c r="BZ187" s="29">
        <v>0</v>
      </c>
      <c r="CA187" s="29">
        <v>0</v>
      </c>
      <c r="CB187" s="29">
        <v>176.18083190917969</v>
      </c>
      <c r="CC187" s="29">
        <v>109.83037567138672</v>
      </c>
      <c r="CD187" s="33">
        <v>1.6041175388156188</v>
      </c>
      <c r="CE187" s="29">
        <v>10.091334342956543</v>
      </c>
      <c r="CF187" s="29">
        <v>0.60011073743046106</v>
      </c>
      <c r="CG187" s="29">
        <v>0</v>
      </c>
      <c r="CH187" s="29">
        <v>0.60011073743046106</v>
      </c>
      <c r="CI187" s="29">
        <v>3.5432932216676635E-2</v>
      </c>
      <c r="CJ187" s="29">
        <v>0</v>
      </c>
      <c r="CK187" s="29">
        <v>3.5432932216676635E-2</v>
      </c>
      <c r="CL187" s="29"/>
      <c r="CM187" s="29">
        <v>0</v>
      </c>
      <c r="CN187" s="29"/>
      <c r="CO187" s="29">
        <v>0</v>
      </c>
      <c r="CP187" s="29">
        <v>0</v>
      </c>
      <c r="CQ187" s="29">
        <v>0</v>
      </c>
      <c r="CR187" s="29">
        <v>0</v>
      </c>
      <c r="CS187" s="29">
        <v>0</v>
      </c>
      <c r="CT187" s="29">
        <v>0</v>
      </c>
      <c r="CU187" s="29">
        <v>0</v>
      </c>
      <c r="CV187" s="29">
        <v>9999</v>
      </c>
      <c r="CW187" s="33">
        <v>9999</v>
      </c>
    </row>
    <row r="188" spans="1:101">
      <c r="A188" s="7" t="s">
        <v>404</v>
      </c>
      <c r="C188" s="29">
        <v>15</v>
      </c>
      <c r="D188" s="29">
        <v>4756.4921875</v>
      </c>
      <c r="E188" s="29">
        <v>0</v>
      </c>
      <c r="F188" s="29">
        <v>4593.77099609375</v>
      </c>
      <c r="G188" s="29">
        <v>0</v>
      </c>
      <c r="H188" s="29">
        <v>0</v>
      </c>
      <c r="I188" s="29"/>
      <c r="J188" s="29">
        <v>0.15765230357646942</v>
      </c>
      <c r="K188" s="29">
        <v>0.36528649926185608</v>
      </c>
      <c r="L188" s="29">
        <v>5186.701171875</v>
      </c>
      <c r="M188" s="29">
        <v>1.3689039945602417</v>
      </c>
      <c r="N188" s="29">
        <v>3.7550702095031738</v>
      </c>
      <c r="O188" s="29">
        <v>0</v>
      </c>
      <c r="P188" s="29">
        <v>0</v>
      </c>
      <c r="Q188" s="29">
        <v>0</v>
      </c>
      <c r="R188" s="29">
        <v>913.50421142578125</v>
      </c>
      <c r="S188" s="29">
        <v>2065.22802734375</v>
      </c>
      <c r="T188" s="29">
        <v>0</v>
      </c>
      <c r="U188" s="29">
        <v>2344.95751953125</v>
      </c>
      <c r="V188" s="29">
        <v>459.37710571289062</v>
      </c>
      <c r="W188" s="29">
        <v>459.37710571289062</v>
      </c>
      <c r="X188" s="29">
        <v>0</v>
      </c>
      <c r="Y188" s="29">
        <v>0</v>
      </c>
      <c r="Z188" s="29">
        <v>0</v>
      </c>
      <c r="AA188" s="29">
        <v>0</v>
      </c>
      <c r="AB188" s="29">
        <v>0</v>
      </c>
      <c r="AC188" s="29">
        <v>0</v>
      </c>
      <c r="AD188" s="29">
        <v>0</v>
      </c>
      <c r="AE188" s="29">
        <v>0</v>
      </c>
      <c r="AF188" s="29">
        <v>0</v>
      </c>
      <c r="AG188" s="29">
        <v>0</v>
      </c>
      <c r="AH188" s="29">
        <v>1372.88134765625</v>
      </c>
      <c r="AI188" s="29">
        <v>2524.605224609375</v>
      </c>
      <c r="AJ188" s="29">
        <v>0</v>
      </c>
      <c r="AK188" s="29">
        <v>2344.95751953125</v>
      </c>
      <c r="AL188" s="29">
        <v>6242.44384765625</v>
      </c>
      <c r="AM188" s="29">
        <v>4355.51123046875</v>
      </c>
      <c r="AN188" s="29">
        <v>0</v>
      </c>
      <c r="AO188" s="29">
        <v>713.49359130859375</v>
      </c>
      <c r="AP188" s="29">
        <v>2779.4248046875</v>
      </c>
      <c r="AQ188" s="29">
        <v>7848.4296875</v>
      </c>
      <c r="AR188" s="29">
        <v>1372.88134765625</v>
      </c>
      <c r="AS188" s="33">
        <v>5.7167575437783382</v>
      </c>
      <c r="AT188" s="29">
        <v>4355.51123046875</v>
      </c>
      <c r="AU188" s="29">
        <v>1076.3194580078125</v>
      </c>
      <c r="AV188" s="29">
        <v>821.12548828125</v>
      </c>
      <c r="AW188" s="29">
        <v>2779.4248046875</v>
      </c>
      <c r="AX188" s="29">
        <v>9032.380859375</v>
      </c>
      <c r="AY188" s="29">
        <v>2524.605224609375</v>
      </c>
      <c r="AZ188" s="33">
        <v>3.5777400842520852</v>
      </c>
      <c r="BA188" s="29">
        <v>4355.51123046875</v>
      </c>
      <c r="BB188" s="29">
        <v>1076.3194580078125</v>
      </c>
      <c r="BC188" s="29">
        <v>821.12548828125</v>
      </c>
      <c r="BD188" s="29">
        <v>2779.4248046875</v>
      </c>
      <c r="BE188" s="29">
        <v>9032.380859375</v>
      </c>
      <c r="BF188" s="29">
        <v>3897.486328125</v>
      </c>
      <c r="BG188" s="29">
        <v>-12.057708740234375</v>
      </c>
      <c r="BH188" s="33">
        <v>2.317488744827497</v>
      </c>
      <c r="BI188" s="29">
        <v>21.239618301391602</v>
      </c>
      <c r="BJ188" s="29">
        <v>39.057746887207031</v>
      </c>
      <c r="BK188" s="29">
        <v>0</v>
      </c>
      <c r="BL188" s="29">
        <v>36.278446197509766</v>
      </c>
      <c r="BM188" s="29">
        <v>96.5758056640625</v>
      </c>
      <c r="BN188" s="29">
        <v>4355.51123046875</v>
      </c>
      <c r="BO188" s="29">
        <v>0</v>
      </c>
      <c r="BP188" s="29">
        <v>1076.3194580078125</v>
      </c>
      <c r="BQ188" s="29">
        <v>0</v>
      </c>
      <c r="BR188" s="29">
        <v>0</v>
      </c>
      <c r="BS188" s="29">
        <v>0</v>
      </c>
      <c r="BT188" s="29">
        <v>2779.4248046875</v>
      </c>
      <c r="BU188" s="29">
        <v>0</v>
      </c>
      <c r="BV188" s="29">
        <v>833.5926513671875</v>
      </c>
      <c r="BW188" s="29">
        <v>821.12548828125</v>
      </c>
      <c r="BX188" s="29">
        <v>5323.689453125</v>
      </c>
      <c r="BY188" s="29">
        <v>918.75421142578125</v>
      </c>
      <c r="BZ188" s="29">
        <v>0</v>
      </c>
      <c r="CA188" s="29">
        <v>0</v>
      </c>
      <c r="CB188" s="29">
        <v>9865.9736328125</v>
      </c>
      <c r="CC188" s="29">
        <v>6242.44384765625</v>
      </c>
      <c r="CD188" s="33">
        <v>1.5804665869615782</v>
      </c>
      <c r="CE188" s="29">
        <v>11.324359893798828</v>
      </c>
      <c r="CF188" s="29">
        <v>32.833548429929273</v>
      </c>
      <c r="CG188" s="29">
        <v>0</v>
      </c>
      <c r="CH188" s="29">
        <v>32.833548429929273</v>
      </c>
      <c r="CI188" s="29">
        <v>1.9389871972823007</v>
      </c>
      <c r="CJ188" s="29">
        <v>0</v>
      </c>
      <c r="CK188" s="29">
        <v>1.9389871972823007</v>
      </c>
      <c r="CL188" s="29"/>
      <c r="CM188" s="29">
        <v>0</v>
      </c>
      <c r="CN188" s="29"/>
      <c r="CO188" s="29">
        <v>0</v>
      </c>
      <c r="CP188" s="29">
        <v>0</v>
      </c>
      <c r="CQ188" s="29">
        <v>0</v>
      </c>
      <c r="CR188" s="29">
        <v>0</v>
      </c>
      <c r="CS188" s="29">
        <v>0</v>
      </c>
      <c r="CT188" s="29">
        <v>0</v>
      </c>
      <c r="CU188" s="29">
        <v>0</v>
      </c>
      <c r="CV188" s="29">
        <v>9999</v>
      </c>
      <c r="CW188" s="33">
        <v>9999</v>
      </c>
    </row>
    <row r="189" spans="1:101">
      <c r="A189" s="7" t="s">
        <v>380</v>
      </c>
      <c r="C189" s="29">
        <v>15</v>
      </c>
      <c r="D189" s="29">
        <v>2610.352783203125</v>
      </c>
      <c r="E189" s="29">
        <v>0</v>
      </c>
      <c r="F189" s="29">
        <v>2600.275390625</v>
      </c>
      <c r="G189" s="29">
        <v>0</v>
      </c>
      <c r="H189" s="29">
        <v>0</v>
      </c>
      <c r="I189" s="29"/>
      <c r="J189" s="29">
        <v>0.15800002217292786</v>
      </c>
      <c r="K189" s="29">
        <v>0.35499998927116394</v>
      </c>
      <c r="L189" s="29">
        <v>2846.31298828125</v>
      </c>
      <c r="M189" s="29">
        <v>0.73004519939422607</v>
      </c>
      <c r="N189" s="29">
        <v>2.0564653873443604</v>
      </c>
      <c r="O189" s="29">
        <v>0</v>
      </c>
      <c r="P189" s="29">
        <v>0</v>
      </c>
      <c r="Q189" s="29">
        <v>0</v>
      </c>
      <c r="R189" s="29">
        <v>517.0833740234375</v>
      </c>
      <c r="S189" s="29">
        <v>1169.009521484375</v>
      </c>
      <c r="T189" s="29">
        <v>0</v>
      </c>
      <c r="U189" s="29">
        <v>1327.3487548828125</v>
      </c>
      <c r="V189" s="29">
        <v>260.02755737304687</v>
      </c>
      <c r="W189" s="29">
        <v>260.02755737304687</v>
      </c>
      <c r="X189" s="29">
        <v>0</v>
      </c>
      <c r="Y189" s="29">
        <v>0</v>
      </c>
      <c r="Z189" s="29">
        <v>0</v>
      </c>
      <c r="AA189" s="29">
        <v>0</v>
      </c>
      <c r="AB189" s="29">
        <v>0</v>
      </c>
      <c r="AC189" s="29">
        <v>0</v>
      </c>
      <c r="AD189" s="29">
        <v>0</v>
      </c>
      <c r="AE189" s="29">
        <v>0</v>
      </c>
      <c r="AF189" s="29">
        <v>0</v>
      </c>
      <c r="AG189" s="29">
        <v>0</v>
      </c>
      <c r="AH189" s="29">
        <v>777.1109619140625</v>
      </c>
      <c r="AI189" s="29">
        <v>1429.037109375</v>
      </c>
      <c r="AJ189" s="29">
        <v>0</v>
      </c>
      <c r="AK189" s="29">
        <v>1327.3487548828125</v>
      </c>
      <c r="AL189" s="29">
        <v>3533.496826171875</v>
      </c>
      <c r="AM189" s="29">
        <v>2388.347900390625</v>
      </c>
      <c r="AN189" s="29">
        <v>0</v>
      </c>
      <c r="AO189" s="29">
        <v>391.36163330078125</v>
      </c>
      <c r="AP189" s="29">
        <v>1525.2685546875</v>
      </c>
      <c r="AQ189" s="29">
        <v>4304.97802734375</v>
      </c>
      <c r="AR189" s="29">
        <v>777.1109619140625</v>
      </c>
      <c r="AS189" s="33">
        <v>5.5397214405963533</v>
      </c>
      <c r="AT189" s="29">
        <v>2388.347900390625</v>
      </c>
      <c r="AU189" s="29">
        <v>589.4466552734375</v>
      </c>
      <c r="AV189" s="29">
        <v>450.30630493164062</v>
      </c>
      <c r="AW189" s="29">
        <v>1525.2685546875</v>
      </c>
      <c r="AX189" s="29">
        <v>4953.36962890625</v>
      </c>
      <c r="AY189" s="29">
        <v>1429.037109375</v>
      </c>
      <c r="AZ189" s="33">
        <v>3.4662287554103495</v>
      </c>
      <c r="BA189" s="29">
        <v>2388.347900390625</v>
      </c>
      <c r="BB189" s="29">
        <v>589.4466552734375</v>
      </c>
      <c r="BC189" s="29">
        <v>450.30630493164062</v>
      </c>
      <c r="BD189" s="29">
        <v>1525.2685546875</v>
      </c>
      <c r="BE189" s="29">
        <v>4953.36962890625</v>
      </c>
      <c r="BF189" s="29">
        <v>2206.14794921875</v>
      </c>
      <c r="BG189" s="29">
        <v>-10.117277145385742</v>
      </c>
      <c r="BH189" s="33">
        <v>2.2452570690001523</v>
      </c>
      <c r="BI189" s="29">
        <v>21.90812873840332</v>
      </c>
      <c r="BJ189" s="29">
        <v>40.287078857421875</v>
      </c>
      <c r="BK189" s="29">
        <v>0</v>
      </c>
      <c r="BL189" s="29">
        <v>37.420303344726563</v>
      </c>
      <c r="BM189" s="29">
        <v>99.615509033203125</v>
      </c>
      <c r="BN189" s="29">
        <v>2388.347900390625</v>
      </c>
      <c r="BO189" s="29">
        <v>0</v>
      </c>
      <c r="BP189" s="29">
        <v>589.4466552734375</v>
      </c>
      <c r="BQ189" s="29">
        <v>0</v>
      </c>
      <c r="BR189" s="29">
        <v>0</v>
      </c>
      <c r="BS189" s="29">
        <v>0</v>
      </c>
      <c r="BT189" s="29">
        <v>1525.2685546875</v>
      </c>
      <c r="BU189" s="29">
        <v>0</v>
      </c>
      <c r="BV189" s="29">
        <v>517.61688232421875</v>
      </c>
      <c r="BW189" s="29">
        <v>450.30630493164062</v>
      </c>
      <c r="BX189" s="29">
        <v>3013.441650390625</v>
      </c>
      <c r="BY189" s="29">
        <v>520.05511474609375</v>
      </c>
      <c r="BZ189" s="29">
        <v>0</v>
      </c>
      <c r="CA189" s="29">
        <v>0</v>
      </c>
      <c r="CB189" s="29">
        <v>5470.986328125</v>
      </c>
      <c r="CC189" s="29">
        <v>3533.496826171875</v>
      </c>
      <c r="CD189" s="33">
        <v>1.5483207319126377</v>
      </c>
      <c r="CE189" s="29">
        <v>12.710493087768555</v>
      </c>
      <c r="CF189" s="29">
        <v>18.011324449595708</v>
      </c>
      <c r="CG189" s="29">
        <v>0</v>
      </c>
      <c r="CH189" s="29">
        <v>18.011324449595708</v>
      </c>
      <c r="CI189" s="29">
        <v>1.0637075720789815</v>
      </c>
      <c r="CJ189" s="29">
        <v>0</v>
      </c>
      <c r="CK189" s="29">
        <v>1.0637075720789815</v>
      </c>
      <c r="CL189" s="29"/>
      <c r="CM189" s="29">
        <v>0</v>
      </c>
      <c r="CN189" s="29"/>
      <c r="CO189" s="29">
        <v>0</v>
      </c>
      <c r="CP189" s="29">
        <v>0</v>
      </c>
      <c r="CQ189" s="29">
        <v>0</v>
      </c>
      <c r="CR189" s="29">
        <v>0</v>
      </c>
      <c r="CS189" s="29">
        <v>0</v>
      </c>
      <c r="CT189" s="29">
        <v>0</v>
      </c>
      <c r="CU189" s="29">
        <v>0</v>
      </c>
      <c r="CV189" s="29">
        <v>9999</v>
      </c>
      <c r="CW189" s="33">
        <v>9999</v>
      </c>
    </row>
    <row r="190" spans="1:101">
      <c r="A190" s="7" t="s">
        <v>391</v>
      </c>
      <c r="C190" s="29">
        <v>15</v>
      </c>
      <c r="D190" s="29">
        <v>2610.352783203125</v>
      </c>
      <c r="E190" s="29">
        <v>0</v>
      </c>
      <c r="F190" s="29">
        <v>2600.275390625</v>
      </c>
      <c r="G190" s="29">
        <v>0</v>
      </c>
      <c r="H190" s="29">
        <v>0</v>
      </c>
      <c r="I190" s="29"/>
      <c r="J190" s="29">
        <v>0.15800002217292786</v>
      </c>
      <c r="K190" s="29">
        <v>0.35499998927116394</v>
      </c>
      <c r="L190" s="29">
        <v>2846.31298828125</v>
      </c>
      <c r="M190" s="29">
        <v>0.73004519939422607</v>
      </c>
      <c r="N190" s="29">
        <v>2.0564653873443604</v>
      </c>
      <c r="O190" s="29">
        <v>0</v>
      </c>
      <c r="P190" s="29">
        <v>0</v>
      </c>
      <c r="Q190" s="29">
        <v>0</v>
      </c>
      <c r="R190" s="29">
        <v>517.0833740234375</v>
      </c>
      <c r="S190" s="29">
        <v>1169.009521484375</v>
      </c>
      <c r="T190" s="29">
        <v>0</v>
      </c>
      <c r="U190" s="29">
        <v>1327.3487548828125</v>
      </c>
      <c r="V190" s="29">
        <v>260.02755737304687</v>
      </c>
      <c r="W190" s="29">
        <v>260.02755737304687</v>
      </c>
      <c r="X190" s="29">
        <v>0</v>
      </c>
      <c r="Y190" s="29">
        <v>0</v>
      </c>
      <c r="Z190" s="29">
        <v>0</v>
      </c>
      <c r="AA190" s="29">
        <v>0</v>
      </c>
      <c r="AB190" s="29">
        <v>0</v>
      </c>
      <c r="AC190" s="29">
        <v>0</v>
      </c>
      <c r="AD190" s="29">
        <v>0</v>
      </c>
      <c r="AE190" s="29">
        <v>0</v>
      </c>
      <c r="AF190" s="29">
        <v>0</v>
      </c>
      <c r="AG190" s="29">
        <v>0</v>
      </c>
      <c r="AH190" s="29">
        <v>777.1109619140625</v>
      </c>
      <c r="AI190" s="29">
        <v>1429.037109375</v>
      </c>
      <c r="AJ190" s="29">
        <v>0</v>
      </c>
      <c r="AK190" s="29">
        <v>1327.3487548828125</v>
      </c>
      <c r="AL190" s="29">
        <v>3533.496826171875</v>
      </c>
      <c r="AM190" s="29">
        <v>2388.347900390625</v>
      </c>
      <c r="AN190" s="29">
        <v>0</v>
      </c>
      <c r="AO190" s="29">
        <v>391.36163330078125</v>
      </c>
      <c r="AP190" s="29">
        <v>1525.2685546875</v>
      </c>
      <c r="AQ190" s="29">
        <v>4304.97802734375</v>
      </c>
      <c r="AR190" s="29">
        <v>777.1109619140625</v>
      </c>
      <c r="AS190" s="33">
        <v>5.5397214405963533</v>
      </c>
      <c r="AT190" s="29">
        <v>2388.347900390625</v>
      </c>
      <c r="AU190" s="29">
        <v>589.4466552734375</v>
      </c>
      <c r="AV190" s="29">
        <v>450.30630493164062</v>
      </c>
      <c r="AW190" s="29">
        <v>1525.2685546875</v>
      </c>
      <c r="AX190" s="29">
        <v>4953.36962890625</v>
      </c>
      <c r="AY190" s="29">
        <v>1429.037109375</v>
      </c>
      <c r="AZ190" s="33">
        <v>3.4662287554103495</v>
      </c>
      <c r="BA190" s="29">
        <v>2388.347900390625</v>
      </c>
      <c r="BB190" s="29">
        <v>589.4466552734375</v>
      </c>
      <c r="BC190" s="29">
        <v>450.30630493164062</v>
      </c>
      <c r="BD190" s="29">
        <v>1525.2685546875</v>
      </c>
      <c r="BE190" s="29">
        <v>4953.36962890625</v>
      </c>
      <c r="BF190" s="29">
        <v>2206.14794921875</v>
      </c>
      <c r="BG190" s="29">
        <v>-10.117277145385742</v>
      </c>
      <c r="BH190" s="33">
        <v>2.2452570690001523</v>
      </c>
      <c r="BI190" s="29">
        <v>21.90812873840332</v>
      </c>
      <c r="BJ190" s="29">
        <v>40.287078857421875</v>
      </c>
      <c r="BK190" s="29">
        <v>0</v>
      </c>
      <c r="BL190" s="29">
        <v>37.420303344726563</v>
      </c>
      <c r="BM190" s="29">
        <v>99.615509033203125</v>
      </c>
      <c r="BN190" s="29">
        <v>2388.347900390625</v>
      </c>
      <c r="BO190" s="29">
        <v>0</v>
      </c>
      <c r="BP190" s="29">
        <v>589.4466552734375</v>
      </c>
      <c r="BQ190" s="29">
        <v>0</v>
      </c>
      <c r="BR190" s="29">
        <v>0</v>
      </c>
      <c r="BS190" s="29">
        <v>0</v>
      </c>
      <c r="BT190" s="29">
        <v>1525.2685546875</v>
      </c>
      <c r="BU190" s="29">
        <v>0</v>
      </c>
      <c r="BV190" s="29">
        <v>517.61688232421875</v>
      </c>
      <c r="BW190" s="29">
        <v>450.30630493164062</v>
      </c>
      <c r="BX190" s="29">
        <v>3013.441650390625</v>
      </c>
      <c r="BY190" s="29">
        <v>520.05511474609375</v>
      </c>
      <c r="BZ190" s="29">
        <v>0</v>
      </c>
      <c r="CA190" s="29">
        <v>0</v>
      </c>
      <c r="CB190" s="29">
        <v>5470.986328125</v>
      </c>
      <c r="CC190" s="29">
        <v>3533.496826171875</v>
      </c>
      <c r="CD190" s="33">
        <v>1.5483207319126377</v>
      </c>
      <c r="CE190" s="29">
        <v>12.710493087768555</v>
      </c>
      <c r="CF190" s="29">
        <v>18.011324449595708</v>
      </c>
      <c r="CG190" s="29">
        <v>0</v>
      </c>
      <c r="CH190" s="29">
        <v>18.011324449595708</v>
      </c>
      <c r="CI190" s="29">
        <v>1.0637075720789815</v>
      </c>
      <c r="CJ190" s="29">
        <v>0</v>
      </c>
      <c r="CK190" s="29">
        <v>1.0637075720789815</v>
      </c>
      <c r="CL190" s="29"/>
      <c r="CM190" s="29">
        <v>0</v>
      </c>
      <c r="CN190" s="29"/>
      <c r="CO190" s="29">
        <v>0</v>
      </c>
      <c r="CP190" s="29">
        <v>0</v>
      </c>
      <c r="CQ190" s="29">
        <v>0</v>
      </c>
      <c r="CR190" s="29">
        <v>0</v>
      </c>
      <c r="CS190" s="29">
        <v>0</v>
      </c>
      <c r="CT190" s="29">
        <v>0</v>
      </c>
      <c r="CU190" s="29">
        <v>0</v>
      </c>
      <c r="CV190" s="29">
        <v>9999</v>
      </c>
      <c r="CW190" s="33">
        <v>9999</v>
      </c>
    </row>
    <row r="191" spans="1:101">
      <c r="A191" s="7" t="s">
        <v>381</v>
      </c>
      <c r="C191" s="29">
        <v>15</v>
      </c>
      <c r="D191" s="29">
        <v>2688.7509765625</v>
      </c>
      <c r="E191" s="29">
        <v>0</v>
      </c>
      <c r="F191" s="29">
        <v>2621.312255859375</v>
      </c>
      <c r="G191" s="29">
        <v>0</v>
      </c>
      <c r="H191" s="29">
        <v>0</v>
      </c>
      <c r="I191" s="29"/>
      <c r="J191" s="29">
        <v>0.15800000727176666</v>
      </c>
      <c r="K191" s="29">
        <v>0.35499998927116394</v>
      </c>
      <c r="L191" s="29">
        <v>2932.330078125</v>
      </c>
      <c r="M191" s="29">
        <v>0.75210762023925781</v>
      </c>
      <c r="N191" s="29">
        <v>2.1186130046844482</v>
      </c>
      <c r="O191" s="29">
        <v>0</v>
      </c>
      <c r="P191" s="29">
        <v>0</v>
      </c>
      <c r="Q191" s="29">
        <v>0</v>
      </c>
      <c r="R191" s="29">
        <v>521.26666259765625</v>
      </c>
      <c r="S191" s="29">
        <v>1178.467041015625</v>
      </c>
      <c r="T191" s="29">
        <v>0</v>
      </c>
      <c r="U191" s="29">
        <v>1338.087158203125</v>
      </c>
      <c r="V191" s="29">
        <v>262.1312255859375</v>
      </c>
      <c r="W191" s="29">
        <v>262.1312255859375</v>
      </c>
      <c r="X191" s="29">
        <v>0</v>
      </c>
      <c r="Y191" s="29">
        <v>0</v>
      </c>
      <c r="Z191" s="29">
        <v>0</v>
      </c>
      <c r="AA191" s="29">
        <v>0</v>
      </c>
      <c r="AB191" s="29">
        <v>0</v>
      </c>
      <c r="AC191" s="29">
        <v>0</v>
      </c>
      <c r="AD191" s="29">
        <v>0</v>
      </c>
      <c r="AE191" s="29">
        <v>0</v>
      </c>
      <c r="AF191" s="29">
        <v>0</v>
      </c>
      <c r="AG191" s="29">
        <v>0</v>
      </c>
      <c r="AH191" s="29">
        <v>783.39788818359375</v>
      </c>
      <c r="AI191" s="29">
        <v>1440.5982666015625</v>
      </c>
      <c r="AJ191" s="29">
        <v>0</v>
      </c>
      <c r="AK191" s="29">
        <v>1338.087158203125</v>
      </c>
      <c r="AL191" s="29">
        <v>3562.083251953125</v>
      </c>
      <c r="AM191" s="29">
        <v>2427.730224609375</v>
      </c>
      <c r="AN191" s="29">
        <v>0</v>
      </c>
      <c r="AO191" s="29">
        <v>399.90936279296875</v>
      </c>
      <c r="AP191" s="29">
        <v>1571.36328125</v>
      </c>
      <c r="AQ191" s="29">
        <v>4399.0029296875</v>
      </c>
      <c r="AR191" s="29">
        <v>783.39788818359375</v>
      </c>
      <c r="AS191" s="33">
        <v>5.6152855847645746</v>
      </c>
      <c r="AT191" s="29">
        <v>2427.730224609375</v>
      </c>
      <c r="AU191" s="29">
        <v>607.26007080078125</v>
      </c>
      <c r="AV191" s="29">
        <v>460.63534545898437</v>
      </c>
      <c r="AW191" s="29">
        <v>1571.36328125</v>
      </c>
      <c r="AX191" s="29">
        <v>5066.98876953125</v>
      </c>
      <c r="AY191" s="29">
        <v>1440.5982666015625</v>
      </c>
      <c r="AZ191" s="33">
        <v>3.5172810071973779</v>
      </c>
      <c r="BA191" s="29">
        <v>2427.730224609375</v>
      </c>
      <c r="BB191" s="29">
        <v>607.26007080078125</v>
      </c>
      <c r="BC191" s="29">
        <v>460.63534545898437</v>
      </c>
      <c r="BD191" s="29">
        <v>1571.36328125</v>
      </c>
      <c r="BE191" s="29">
        <v>5066.98876953125</v>
      </c>
      <c r="BF191" s="29">
        <v>2223.99609375</v>
      </c>
      <c r="BG191" s="29">
        <v>-11.363570213317871</v>
      </c>
      <c r="BH191" s="33">
        <v>2.2783262962109863</v>
      </c>
      <c r="BI191" s="29">
        <v>21.437515258789063</v>
      </c>
      <c r="BJ191" s="29">
        <v>39.421661376953125</v>
      </c>
      <c r="BK191" s="29">
        <v>0</v>
      </c>
      <c r="BL191" s="29">
        <v>36.616466522216797</v>
      </c>
      <c r="BM191" s="29">
        <v>97.475639343261719</v>
      </c>
      <c r="BN191" s="29">
        <v>2427.730224609375</v>
      </c>
      <c r="BO191" s="29">
        <v>0</v>
      </c>
      <c r="BP191" s="29">
        <v>607.26007080078125</v>
      </c>
      <c r="BQ191" s="29">
        <v>0</v>
      </c>
      <c r="BR191" s="29">
        <v>0</v>
      </c>
      <c r="BS191" s="29">
        <v>0</v>
      </c>
      <c r="BT191" s="29">
        <v>1571.36328125</v>
      </c>
      <c r="BU191" s="29">
        <v>0</v>
      </c>
      <c r="BV191" s="29">
        <v>389.85919189453125</v>
      </c>
      <c r="BW191" s="29">
        <v>460.63534545898437</v>
      </c>
      <c r="BX191" s="29">
        <v>3037.82080078125</v>
      </c>
      <c r="BY191" s="29">
        <v>524.262451171875</v>
      </c>
      <c r="BZ191" s="29">
        <v>0</v>
      </c>
      <c r="CA191" s="29">
        <v>0</v>
      </c>
      <c r="CB191" s="29">
        <v>5456.84814453125</v>
      </c>
      <c r="CC191" s="29">
        <v>3562.083251953125</v>
      </c>
      <c r="CD191" s="33">
        <v>1.5319260466530726</v>
      </c>
      <c r="CE191" s="29">
        <v>14.584482192993164</v>
      </c>
      <c r="CF191" s="29">
        <v>18.622382184416995</v>
      </c>
      <c r="CG191" s="29">
        <v>0</v>
      </c>
      <c r="CH191" s="29">
        <v>18.622382184416995</v>
      </c>
      <c r="CI191" s="29">
        <v>1.0995397424128823</v>
      </c>
      <c r="CJ191" s="29">
        <v>0</v>
      </c>
      <c r="CK191" s="29">
        <v>1.0995397424128823</v>
      </c>
      <c r="CL191" s="29"/>
      <c r="CM191" s="29">
        <v>0</v>
      </c>
      <c r="CN191" s="29"/>
      <c r="CO191" s="29">
        <v>0</v>
      </c>
      <c r="CP191" s="29">
        <v>0</v>
      </c>
      <c r="CQ191" s="29">
        <v>0</v>
      </c>
      <c r="CR191" s="29">
        <v>0</v>
      </c>
      <c r="CS191" s="29">
        <v>0</v>
      </c>
      <c r="CT191" s="29">
        <v>0</v>
      </c>
      <c r="CU191" s="29">
        <v>0</v>
      </c>
      <c r="CV191" s="29">
        <v>9999</v>
      </c>
      <c r="CW191" s="33">
        <v>9999</v>
      </c>
    </row>
    <row r="192" spans="1:101">
      <c r="A192" s="7" t="s">
        <v>394</v>
      </c>
      <c r="C192" s="29">
        <v>15</v>
      </c>
      <c r="D192" s="29">
        <v>2688.7509765625</v>
      </c>
      <c r="E192" s="29">
        <v>0</v>
      </c>
      <c r="F192" s="29">
        <v>2621.312255859375</v>
      </c>
      <c r="G192" s="29">
        <v>0</v>
      </c>
      <c r="H192" s="29">
        <v>0</v>
      </c>
      <c r="I192" s="29"/>
      <c r="J192" s="29">
        <v>0.15800000727176666</v>
      </c>
      <c r="K192" s="29">
        <v>0.35499998927116394</v>
      </c>
      <c r="L192" s="29">
        <v>2932.330078125</v>
      </c>
      <c r="M192" s="29">
        <v>0.75210762023925781</v>
      </c>
      <c r="N192" s="29">
        <v>2.1186130046844482</v>
      </c>
      <c r="O192" s="29">
        <v>0</v>
      </c>
      <c r="P192" s="29">
        <v>0</v>
      </c>
      <c r="Q192" s="29">
        <v>0</v>
      </c>
      <c r="R192" s="29">
        <v>521.26666259765625</v>
      </c>
      <c r="S192" s="29">
        <v>1178.467041015625</v>
      </c>
      <c r="T192" s="29">
        <v>0</v>
      </c>
      <c r="U192" s="29">
        <v>1338.087158203125</v>
      </c>
      <c r="V192" s="29">
        <v>262.1312255859375</v>
      </c>
      <c r="W192" s="29">
        <v>262.1312255859375</v>
      </c>
      <c r="X192" s="29">
        <v>0</v>
      </c>
      <c r="Y192" s="29">
        <v>0</v>
      </c>
      <c r="Z192" s="29">
        <v>0</v>
      </c>
      <c r="AA192" s="29">
        <v>0</v>
      </c>
      <c r="AB192" s="29">
        <v>0</v>
      </c>
      <c r="AC192" s="29">
        <v>0</v>
      </c>
      <c r="AD192" s="29">
        <v>0</v>
      </c>
      <c r="AE192" s="29">
        <v>0</v>
      </c>
      <c r="AF192" s="29">
        <v>0</v>
      </c>
      <c r="AG192" s="29">
        <v>0</v>
      </c>
      <c r="AH192" s="29">
        <v>783.39788818359375</v>
      </c>
      <c r="AI192" s="29">
        <v>1440.5982666015625</v>
      </c>
      <c r="AJ192" s="29">
        <v>0</v>
      </c>
      <c r="AK192" s="29">
        <v>1338.087158203125</v>
      </c>
      <c r="AL192" s="29">
        <v>3562.083251953125</v>
      </c>
      <c r="AM192" s="29">
        <v>2427.730224609375</v>
      </c>
      <c r="AN192" s="29">
        <v>0</v>
      </c>
      <c r="AO192" s="29">
        <v>399.90936279296875</v>
      </c>
      <c r="AP192" s="29">
        <v>1571.36328125</v>
      </c>
      <c r="AQ192" s="29">
        <v>4399.0029296875</v>
      </c>
      <c r="AR192" s="29">
        <v>783.39788818359375</v>
      </c>
      <c r="AS192" s="33">
        <v>5.6152855847645746</v>
      </c>
      <c r="AT192" s="29">
        <v>2427.730224609375</v>
      </c>
      <c r="AU192" s="29">
        <v>607.26007080078125</v>
      </c>
      <c r="AV192" s="29">
        <v>460.63534545898437</v>
      </c>
      <c r="AW192" s="29">
        <v>1571.36328125</v>
      </c>
      <c r="AX192" s="29">
        <v>5066.98876953125</v>
      </c>
      <c r="AY192" s="29">
        <v>1440.5982666015625</v>
      </c>
      <c r="AZ192" s="33">
        <v>3.5172810071973779</v>
      </c>
      <c r="BA192" s="29">
        <v>2427.730224609375</v>
      </c>
      <c r="BB192" s="29">
        <v>607.26007080078125</v>
      </c>
      <c r="BC192" s="29">
        <v>460.63534545898437</v>
      </c>
      <c r="BD192" s="29">
        <v>1571.36328125</v>
      </c>
      <c r="BE192" s="29">
        <v>5066.98876953125</v>
      </c>
      <c r="BF192" s="29">
        <v>2223.99609375</v>
      </c>
      <c r="BG192" s="29">
        <v>-11.363570213317871</v>
      </c>
      <c r="BH192" s="33">
        <v>2.2783262962109863</v>
      </c>
      <c r="BI192" s="29">
        <v>21.437515258789063</v>
      </c>
      <c r="BJ192" s="29">
        <v>39.421661376953125</v>
      </c>
      <c r="BK192" s="29">
        <v>0</v>
      </c>
      <c r="BL192" s="29">
        <v>36.616466522216797</v>
      </c>
      <c r="BM192" s="29">
        <v>97.475639343261719</v>
      </c>
      <c r="BN192" s="29">
        <v>2427.730224609375</v>
      </c>
      <c r="BO192" s="29">
        <v>0</v>
      </c>
      <c r="BP192" s="29">
        <v>607.26007080078125</v>
      </c>
      <c r="BQ192" s="29">
        <v>0</v>
      </c>
      <c r="BR192" s="29">
        <v>0</v>
      </c>
      <c r="BS192" s="29">
        <v>0</v>
      </c>
      <c r="BT192" s="29">
        <v>1571.36328125</v>
      </c>
      <c r="BU192" s="29">
        <v>0</v>
      </c>
      <c r="BV192" s="29">
        <v>389.85919189453125</v>
      </c>
      <c r="BW192" s="29">
        <v>460.63534545898437</v>
      </c>
      <c r="BX192" s="29">
        <v>3037.82080078125</v>
      </c>
      <c r="BY192" s="29">
        <v>524.262451171875</v>
      </c>
      <c r="BZ192" s="29">
        <v>0</v>
      </c>
      <c r="CA192" s="29">
        <v>0</v>
      </c>
      <c r="CB192" s="29">
        <v>5456.84814453125</v>
      </c>
      <c r="CC192" s="29">
        <v>3562.083251953125</v>
      </c>
      <c r="CD192" s="33">
        <v>1.5319260466530726</v>
      </c>
      <c r="CE192" s="29">
        <v>14.584482192993164</v>
      </c>
      <c r="CF192" s="29">
        <v>18.622382184416995</v>
      </c>
      <c r="CG192" s="29">
        <v>0</v>
      </c>
      <c r="CH192" s="29">
        <v>18.622382184416995</v>
      </c>
      <c r="CI192" s="29">
        <v>1.0995397424128823</v>
      </c>
      <c r="CJ192" s="29">
        <v>0</v>
      </c>
      <c r="CK192" s="29">
        <v>1.0995397424128823</v>
      </c>
      <c r="CL192" s="29"/>
      <c r="CM192" s="29">
        <v>0</v>
      </c>
      <c r="CN192" s="29"/>
      <c r="CO192" s="29">
        <v>0</v>
      </c>
      <c r="CP192" s="29">
        <v>0</v>
      </c>
      <c r="CQ192" s="29">
        <v>0</v>
      </c>
      <c r="CR192" s="29">
        <v>0</v>
      </c>
      <c r="CS192" s="29">
        <v>0</v>
      </c>
      <c r="CT192" s="29">
        <v>0</v>
      </c>
      <c r="CU192" s="29">
        <v>0</v>
      </c>
      <c r="CV192" s="29">
        <v>9999</v>
      </c>
      <c r="CW192" s="33">
        <v>9999</v>
      </c>
    </row>
    <row r="193" spans="1:101">
      <c r="A193" s="7" t="s">
        <v>435</v>
      </c>
      <c r="C193" s="29">
        <v>15</v>
      </c>
      <c r="D193" s="29">
        <v>2752.8525390625</v>
      </c>
      <c r="E193" s="29">
        <v>0</v>
      </c>
      <c r="F193" s="29">
        <v>3010.1591796875</v>
      </c>
      <c r="G193" s="29">
        <v>0</v>
      </c>
      <c r="H193" s="29">
        <v>0</v>
      </c>
      <c r="I193" s="29"/>
      <c r="J193" s="29">
        <v>0.15979596972465515</v>
      </c>
      <c r="K193" s="29">
        <v>0.30186966061592102</v>
      </c>
      <c r="L193" s="29">
        <v>3002.26220703125</v>
      </c>
      <c r="M193" s="29">
        <v>0.6547921895980835</v>
      </c>
      <c r="N193" s="29">
        <v>2.1462223529815674</v>
      </c>
      <c r="O193" s="29">
        <v>0</v>
      </c>
      <c r="P193" s="29">
        <v>0</v>
      </c>
      <c r="Q193" s="29">
        <v>0</v>
      </c>
      <c r="R193" s="29">
        <v>598.5916748046875</v>
      </c>
      <c r="S193" s="29">
        <v>1353.281494140625</v>
      </c>
      <c r="T193" s="29">
        <v>0</v>
      </c>
      <c r="U193" s="29">
        <v>1536.579833984375</v>
      </c>
      <c r="V193" s="29">
        <v>301.01589965820313</v>
      </c>
      <c r="W193" s="29">
        <v>301.01589965820313</v>
      </c>
      <c r="X193" s="29">
        <v>0</v>
      </c>
      <c r="Y193" s="29">
        <v>0</v>
      </c>
      <c r="Z193" s="29">
        <v>0</v>
      </c>
      <c r="AA193" s="29">
        <v>0</v>
      </c>
      <c r="AB193" s="29">
        <v>0</v>
      </c>
      <c r="AC193" s="29">
        <v>0</v>
      </c>
      <c r="AD193" s="29">
        <v>0</v>
      </c>
      <c r="AE193" s="29">
        <v>0</v>
      </c>
      <c r="AF193" s="29">
        <v>0</v>
      </c>
      <c r="AG193" s="29">
        <v>0</v>
      </c>
      <c r="AH193" s="29">
        <v>899.6075439453125</v>
      </c>
      <c r="AI193" s="29">
        <v>1654.29736328125</v>
      </c>
      <c r="AJ193" s="29">
        <v>0</v>
      </c>
      <c r="AK193" s="29">
        <v>1536.579833984375</v>
      </c>
      <c r="AL193" s="29">
        <v>4090.48486328125</v>
      </c>
      <c r="AM193" s="29">
        <v>2482.365478515625</v>
      </c>
      <c r="AN193" s="29">
        <v>0</v>
      </c>
      <c r="AO193" s="29">
        <v>409.12039184570312</v>
      </c>
      <c r="AP193" s="29">
        <v>1608.838134765625</v>
      </c>
      <c r="AQ193" s="29">
        <v>4500.32421875</v>
      </c>
      <c r="AR193" s="29">
        <v>899.6075439453125</v>
      </c>
      <c r="AS193" s="33">
        <v>5.0025412556290059</v>
      </c>
      <c r="AT193" s="29">
        <v>2482.365478515625</v>
      </c>
      <c r="AU193" s="29">
        <v>615.1737060546875</v>
      </c>
      <c r="AV193" s="29">
        <v>470.63775634765625</v>
      </c>
      <c r="AW193" s="29">
        <v>1608.838134765625</v>
      </c>
      <c r="AX193" s="29">
        <v>5177.01513671875</v>
      </c>
      <c r="AY193" s="29">
        <v>1654.29736328125</v>
      </c>
      <c r="AZ193" s="33">
        <v>3.1294343417874888</v>
      </c>
      <c r="BA193" s="29">
        <v>2482.365478515625</v>
      </c>
      <c r="BB193" s="29">
        <v>615.1737060546875</v>
      </c>
      <c r="BC193" s="29">
        <v>470.63775634765625</v>
      </c>
      <c r="BD193" s="29">
        <v>1608.838134765625</v>
      </c>
      <c r="BE193" s="29">
        <v>5177.01513671875</v>
      </c>
      <c r="BF193" s="29">
        <v>2553.905029296875</v>
      </c>
      <c r="BG193" s="29">
        <v>-3.7617342472076416</v>
      </c>
      <c r="BH193" s="33">
        <v>2.0270977738092033</v>
      </c>
      <c r="BI193" s="29">
        <v>24.044147491455078</v>
      </c>
      <c r="BJ193" s="29">
        <v>44.215023040771484</v>
      </c>
      <c r="BK193" s="29">
        <v>0</v>
      </c>
      <c r="BL193" s="29">
        <v>41.068744659423828</v>
      </c>
      <c r="BM193" s="29">
        <v>109.32791900634766</v>
      </c>
      <c r="BN193" s="29">
        <v>2482.365478515625</v>
      </c>
      <c r="BO193" s="29">
        <v>0</v>
      </c>
      <c r="BP193" s="29">
        <v>615.1737060546875</v>
      </c>
      <c r="BQ193" s="29">
        <v>0</v>
      </c>
      <c r="BR193" s="29">
        <v>0</v>
      </c>
      <c r="BS193" s="29">
        <v>0</v>
      </c>
      <c r="BT193" s="29">
        <v>1608.838134765625</v>
      </c>
      <c r="BU193" s="29">
        <v>0</v>
      </c>
      <c r="BV193" s="29">
        <v>258.40032958984375</v>
      </c>
      <c r="BW193" s="29">
        <v>470.63775634765625</v>
      </c>
      <c r="BX193" s="29">
        <v>3488.453125</v>
      </c>
      <c r="BY193" s="29">
        <v>602.03179931640625</v>
      </c>
      <c r="BZ193" s="29">
        <v>0</v>
      </c>
      <c r="CA193" s="29">
        <v>0</v>
      </c>
      <c r="CB193" s="29">
        <v>5435.41552734375</v>
      </c>
      <c r="CC193" s="29">
        <v>4090.48486328125</v>
      </c>
      <c r="CD193" s="33">
        <v>1.3287948753855372</v>
      </c>
      <c r="CE193" s="29">
        <v>30.400650024414063</v>
      </c>
      <c r="CF193" s="29">
        <v>19.018531188278256</v>
      </c>
      <c r="CG193" s="29">
        <v>0</v>
      </c>
      <c r="CH193" s="29">
        <v>19.018531188278256</v>
      </c>
      <c r="CI193" s="29">
        <v>1.122257863895606</v>
      </c>
      <c r="CJ193" s="29">
        <v>0</v>
      </c>
      <c r="CK193" s="29">
        <v>1.122257863895606</v>
      </c>
      <c r="CL193" s="29"/>
      <c r="CM193" s="29">
        <v>0</v>
      </c>
      <c r="CN193" s="29"/>
      <c r="CO193" s="29">
        <v>0</v>
      </c>
      <c r="CP193" s="29">
        <v>0</v>
      </c>
      <c r="CQ193" s="29">
        <v>0</v>
      </c>
      <c r="CR193" s="29">
        <v>0</v>
      </c>
      <c r="CS193" s="29">
        <v>0</v>
      </c>
      <c r="CT193" s="29">
        <v>0</v>
      </c>
      <c r="CU193" s="29">
        <v>0</v>
      </c>
      <c r="CV193" s="29">
        <v>9999</v>
      </c>
      <c r="CW193" s="33">
        <v>9999</v>
      </c>
    </row>
    <row r="194" spans="1:101">
      <c r="A194" s="7" t="s">
        <v>382</v>
      </c>
      <c r="C194" s="29">
        <v>15</v>
      </c>
      <c r="D194" s="29">
        <v>2318.92138671875</v>
      </c>
      <c r="E194" s="29">
        <v>0</v>
      </c>
      <c r="F194" s="29">
        <v>2647.39404296875</v>
      </c>
      <c r="G194" s="29">
        <v>0</v>
      </c>
      <c r="H194" s="29">
        <v>0</v>
      </c>
      <c r="I194" s="29"/>
      <c r="J194" s="29">
        <v>0.15800000727176666</v>
      </c>
      <c r="K194" s="29">
        <v>0.35499998927116394</v>
      </c>
      <c r="L194" s="29">
        <v>2528.71435546875</v>
      </c>
      <c r="M194" s="29">
        <v>0.64858502149581909</v>
      </c>
      <c r="N194" s="29">
        <v>1.8270001411437988</v>
      </c>
      <c r="O194" s="29">
        <v>0</v>
      </c>
      <c r="P194" s="29">
        <v>0</v>
      </c>
      <c r="Q194" s="29">
        <v>0</v>
      </c>
      <c r="R194" s="29">
        <v>526.4532470703125</v>
      </c>
      <c r="S194" s="29">
        <v>1190.1927490234375</v>
      </c>
      <c r="T194" s="29">
        <v>0</v>
      </c>
      <c r="U194" s="29">
        <v>1351.4010009765625</v>
      </c>
      <c r="V194" s="29">
        <v>264.73941040039062</v>
      </c>
      <c r="W194" s="29">
        <v>264.73941040039062</v>
      </c>
      <c r="X194" s="29">
        <v>0</v>
      </c>
      <c r="Y194" s="29">
        <v>0</v>
      </c>
      <c r="Z194" s="29">
        <v>0</v>
      </c>
      <c r="AA194" s="29">
        <v>0</v>
      </c>
      <c r="AB194" s="29">
        <v>0</v>
      </c>
      <c r="AC194" s="29">
        <v>0</v>
      </c>
      <c r="AD194" s="29">
        <v>0</v>
      </c>
      <c r="AE194" s="29">
        <v>0</v>
      </c>
      <c r="AF194" s="29">
        <v>0</v>
      </c>
      <c r="AG194" s="29">
        <v>0</v>
      </c>
      <c r="AH194" s="29">
        <v>791.192626953125</v>
      </c>
      <c r="AI194" s="29">
        <v>1454.93212890625</v>
      </c>
      <c r="AJ194" s="29">
        <v>0</v>
      </c>
      <c r="AK194" s="29">
        <v>1351.4010009765625</v>
      </c>
      <c r="AL194" s="29">
        <v>3597.525634765625</v>
      </c>
      <c r="AM194" s="29">
        <v>2119.162841796875</v>
      </c>
      <c r="AN194" s="29">
        <v>0</v>
      </c>
      <c r="AO194" s="29">
        <v>347.423828125</v>
      </c>
      <c r="AP194" s="29">
        <v>1355.075439453125</v>
      </c>
      <c r="AQ194" s="29">
        <v>3821.662109375</v>
      </c>
      <c r="AR194" s="29">
        <v>791.192626953125</v>
      </c>
      <c r="AS194" s="33">
        <v>4.8302547720704947</v>
      </c>
      <c r="AT194" s="29">
        <v>2119.162841796875</v>
      </c>
      <c r="AU194" s="29">
        <v>523.67474365234375</v>
      </c>
      <c r="AV194" s="29">
        <v>399.79132080078125</v>
      </c>
      <c r="AW194" s="29">
        <v>1355.075439453125</v>
      </c>
      <c r="AX194" s="29">
        <v>4397.7041015625</v>
      </c>
      <c r="AY194" s="29">
        <v>1454.93212890625</v>
      </c>
      <c r="AZ194" s="33">
        <v>3.0226181456080212</v>
      </c>
      <c r="BA194" s="29">
        <v>2119.162841796875</v>
      </c>
      <c r="BB194" s="29">
        <v>523.67474365234375</v>
      </c>
      <c r="BC194" s="29">
        <v>399.79132080078125</v>
      </c>
      <c r="BD194" s="29">
        <v>1355.075439453125</v>
      </c>
      <c r="BE194" s="29">
        <v>4397.7041015625</v>
      </c>
      <c r="BF194" s="29">
        <v>2246.124755859375</v>
      </c>
      <c r="BG194" s="29">
        <v>-1.0286644697189331</v>
      </c>
      <c r="BH194" s="33">
        <v>1.9579073756833092</v>
      </c>
      <c r="BI194" s="29">
        <v>25.106569290161133</v>
      </c>
      <c r="BJ194" s="29">
        <v>46.168724060058594</v>
      </c>
      <c r="BK194" s="29">
        <v>0</v>
      </c>
      <c r="BL194" s="29">
        <v>42.883415222167969</v>
      </c>
      <c r="BM194" s="29">
        <v>114.15870666503906</v>
      </c>
      <c r="BN194" s="29">
        <v>2119.162841796875</v>
      </c>
      <c r="BO194" s="29">
        <v>0</v>
      </c>
      <c r="BP194" s="29">
        <v>523.67474365234375</v>
      </c>
      <c r="BQ194" s="29">
        <v>0</v>
      </c>
      <c r="BR194" s="29">
        <v>0</v>
      </c>
      <c r="BS194" s="29">
        <v>0</v>
      </c>
      <c r="BT194" s="29">
        <v>1355.075439453125</v>
      </c>
      <c r="BU194" s="29">
        <v>0</v>
      </c>
      <c r="BV194" s="29">
        <v>342.00433349609375</v>
      </c>
      <c r="BW194" s="29">
        <v>399.79132080078125</v>
      </c>
      <c r="BX194" s="29">
        <v>3068.046875</v>
      </c>
      <c r="BY194" s="29">
        <v>529.47882080078125</v>
      </c>
      <c r="BZ194" s="29">
        <v>0</v>
      </c>
      <c r="CA194" s="29">
        <v>0</v>
      </c>
      <c r="CB194" s="29">
        <v>4739.70849609375</v>
      </c>
      <c r="CC194" s="29">
        <v>3597.525634765625</v>
      </c>
      <c r="CD194" s="33">
        <v>1.3174912648245023</v>
      </c>
      <c r="CE194" s="29">
        <v>31.002073287963867</v>
      </c>
      <c r="CF194" s="29">
        <v>16.011084279328259</v>
      </c>
      <c r="CG194" s="29">
        <v>0</v>
      </c>
      <c r="CH194" s="29">
        <v>16.011084279328259</v>
      </c>
      <c r="CI194" s="29">
        <v>0.94556263989527034</v>
      </c>
      <c r="CJ194" s="29">
        <v>0</v>
      </c>
      <c r="CK194" s="29">
        <v>0.94556263989527034</v>
      </c>
      <c r="CL194" s="29"/>
      <c r="CM194" s="29">
        <v>0</v>
      </c>
      <c r="CN194" s="29"/>
      <c r="CO194" s="29">
        <v>0</v>
      </c>
      <c r="CP194" s="29">
        <v>0</v>
      </c>
      <c r="CQ194" s="29">
        <v>0</v>
      </c>
      <c r="CR194" s="29">
        <v>0</v>
      </c>
      <c r="CS194" s="29">
        <v>0</v>
      </c>
      <c r="CT194" s="29">
        <v>0</v>
      </c>
      <c r="CU194" s="29">
        <v>0</v>
      </c>
      <c r="CV194" s="29">
        <v>9999</v>
      </c>
      <c r="CW194" s="33">
        <v>9999</v>
      </c>
    </row>
    <row r="195" spans="1:101">
      <c r="A195" s="7" t="s">
        <v>397</v>
      </c>
      <c r="C195" s="29">
        <v>15</v>
      </c>
      <c r="D195" s="29">
        <v>2318.92138671875</v>
      </c>
      <c r="E195" s="29">
        <v>0</v>
      </c>
      <c r="F195" s="29">
        <v>2647.39404296875</v>
      </c>
      <c r="G195" s="29">
        <v>0</v>
      </c>
      <c r="H195" s="29">
        <v>0</v>
      </c>
      <c r="I195" s="29"/>
      <c r="J195" s="29">
        <v>0.15800000727176666</v>
      </c>
      <c r="K195" s="29">
        <v>0.35499998927116394</v>
      </c>
      <c r="L195" s="29">
        <v>2528.71435546875</v>
      </c>
      <c r="M195" s="29">
        <v>0.64858502149581909</v>
      </c>
      <c r="N195" s="29">
        <v>1.8270001411437988</v>
      </c>
      <c r="O195" s="29">
        <v>0</v>
      </c>
      <c r="P195" s="29">
        <v>0</v>
      </c>
      <c r="Q195" s="29">
        <v>0</v>
      </c>
      <c r="R195" s="29">
        <v>526.4532470703125</v>
      </c>
      <c r="S195" s="29">
        <v>1190.1927490234375</v>
      </c>
      <c r="T195" s="29">
        <v>0</v>
      </c>
      <c r="U195" s="29">
        <v>1351.4010009765625</v>
      </c>
      <c r="V195" s="29">
        <v>264.73941040039062</v>
      </c>
      <c r="W195" s="29">
        <v>264.73941040039062</v>
      </c>
      <c r="X195" s="29">
        <v>0</v>
      </c>
      <c r="Y195" s="29">
        <v>0</v>
      </c>
      <c r="Z195" s="29">
        <v>0</v>
      </c>
      <c r="AA195" s="29">
        <v>0</v>
      </c>
      <c r="AB195" s="29">
        <v>0</v>
      </c>
      <c r="AC195" s="29">
        <v>0</v>
      </c>
      <c r="AD195" s="29">
        <v>0</v>
      </c>
      <c r="AE195" s="29">
        <v>0</v>
      </c>
      <c r="AF195" s="29">
        <v>0</v>
      </c>
      <c r="AG195" s="29">
        <v>0</v>
      </c>
      <c r="AH195" s="29">
        <v>791.192626953125</v>
      </c>
      <c r="AI195" s="29">
        <v>1454.93212890625</v>
      </c>
      <c r="AJ195" s="29">
        <v>0</v>
      </c>
      <c r="AK195" s="29">
        <v>1351.4010009765625</v>
      </c>
      <c r="AL195" s="29">
        <v>3597.525634765625</v>
      </c>
      <c r="AM195" s="29">
        <v>2119.162841796875</v>
      </c>
      <c r="AN195" s="29">
        <v>0</v>
      </c>
      <c r="AO195" s="29">
        <v>347.423828125</v>
      </c>
      <c r="AP195" s="29">
        <v>1355.075439453125</v>
      </c>
      <c r="AQ195" s="29">
        <v>3821.662109375</v>
      </c>
      <c r="AR195" s="29">
        <v>791.192626953125</v>
      </c>
      <c r="AS195" s="33">
        <v>4.8302547720704947</v>
      </c>
      <c r="AT195" s="29">
        <v>2119.162841796875</v>
      </c>
      <c r="AU195" s="29">
        <v>523.67474365234375</v>
      </c>
      <c r="AV195" s="29">
        <v>399.79132080078125</v>
      </c>
      <c r="AW195" s="29">
        <v>1355.075439453125</v>
      </c>
      <c r="AX195" s="29">
        <v>4397.7041015625</v>
      </c>
      <c r="AY195" s="29">
        <v>1454.93212890625</v>
      </c>
      <c r="AZ195" s="33">
        <v>3.0226181456080212</v>
      </c>
      <c r="BA195" s="29">
        <v>2119.162841796875</v>
      </c>
      <c r="BB195" s="29">
        <v>523.67474365234375</v>
      </c>
      <c r="BC195" s="29">
        <v>399.79132080078125</v>
      </c>
      <c r="BD195" s="29">
        <v>1355.075439453125</v>
      </c>
      <c r="BE195" s="29">
        <v>4397.7041015625</v>
      </c>
      <c r="BF195" s="29">
        <v>2246.124755859375</v>
      </c>
      <c r="BG195" s="29">
        <v>-1.0286644697189331</v>
      </c>
      <c r="BH195" s="33">
        <v>1.9579073756833092</v>
      </c>
      <c r="BI195" s="29">
        <v>25.106569290161133</v>
      </c>
      <c r="BJ195" s="29">
        <v>46.168724060058594</v>
      </c>
      <c r="BK195" s="29">
        <v>0</v>
      </c>
      <c r="BL195" s="29">
        <v>42.883415222167969</v>
      </c>
      <c r="BM195" s="29">
        <v>114.15870666503906</v>
      </c>
      <c r="BN195" s="29">
        <v>2119.162841796875</v>
      </c>
      <c r="BO195" s="29">
        <v>0</v>
      </c>
      <c r="BP195" s="29">
        <v>523.67474365234375</v>
      </c>
      <c r="BQ195" s="29">
        <v>0</v>
      </c>
      <c r="BR195" s="29">
        <v>0</v>
      </c>
      <c r="BS195" s="29">
        <v>0</v>
      </c>
      <c r="BT195" s="29">
        <v>1355.075439453125</v>
      </c>
      <c r="BU195" s="29">
        <v>0</v>
      </c>
      <c r="BV195" s="29">
        <v>342.00433349609375</v>
      </c>
      <c r="BW195" s="29">
        <v>399.79132080078125</v>
      </c>
      <c r="BX195" s="29">
        <v>3068.046875</v>
      </c>
      <c r="BY195" s="29">
        <v>529.47882080078125</v>
      </c>
      <c r="BZ195" s="29">
        <v>0</v>
      </c>
      <c r="CA195" s="29">
        <v>0</v>
      </c>
      <c r="CB195" s="29">
        <v>4739.70849609375</v>
      </c>
      <c r="CC195" s="29">
        <v>3597.525634765625</v>
      </c>
      <c r="CD195" s="33">
        <v>1.3174912648245023</v>
      </c>
      <c r="CE195" s="29">
        <v>31.002073287963867</v>
      </c>
      <c r="CF195" s="29">
        <v>16.011084279328259</v>
      </c>
      <c r="CG195" s="29">
        <v>0</v>
      </c>
      <c r="CH195" s="29">
        <v>16.011084279328259</v>
      </c>
      <c r="CI195" s="29">
        <v>0.94556263989527034</v>
      </c>
      <c r="CJ195" s="29">
        <v>0</v>
      </c>
      <c r="CK195" s="29">
        <v>0.94556263989527034</v>
      </c>
      <c r="CL195" s="29"/>
      <c r="CM195" s="29">
        <v>0</v>
      </c>
      <c r="CN195" s="29"/>
      <c r="CO195" s="29">
        <v>0</v>
      </c>
      <c r="CP195" s="29">
        <v>0</v>
      </c>
      <c r="CQ195" s="29">
        <v>0</v>
      </c>
      <c r="CR195" s="29">
        <v>0</v>
      </c>
      <c r="CS195" s="29">
        <v>0</v>
      </c>
      <c r="CT195" s="29">
        <v>0</v>
      </c>
      <c r="CU195" s="29">
        <v>0</v>
      </c>
      <c r="CV195" s="29">
        <v>9999</v>
      </c>
      <c r="CW195" s="33">
        <v>9999</v>
      </c>
    </row>
    <row r="196" spans="1:101">
      <c r="A196" s="7" t="s">
        <v>418</v>
      </c>
      <c r="C196" s="29">
        <v>15</v>
      </c>
      <c r="D196" s="29">
        <v>68.790664672851562</v>
      </c>
      <c r="E196" s="29">
        <v>0</v>
      </c>
      <c r="F196" s="29">
        <v>80.823402404785156</v>
      </c>
      <c r="G196" s="29">
        <v>0</v>
      </c>
      <c r="H196" s="29">
        <v>0</v>
      </c>
      <c r="I196" s="29"/>
      <c r="J196" s="29">
        <v>0.15800002217292786</v>
      </c>
      <c r="K196" s="29">
        <v>0.35500001907348633</v>
      </c>
      <c r="L196" s="29">
        <v>75.014167785644531</v>
      </c>
      <c r="M196" s="29">
        <v>1.9240235909819603E-2</v>
      </c>
      <c r="N196" s="29">
        <v>5.4197851568460464E-2</v>
      </c>
      <c r="O196" s="29">
        <v>0</v>
      </c>
      <c r="P196" s="29">
        <v>0</v>
      </c>
      <c r="Q196" s="29">
        <v>0</v>
      </c>
      <c r="R196" s="29">
        <v>16.072311401367188</v>
      </c>
      <c r="S196" s="29">
        <v>36.335891723632813</v>
      </c>
      <c r="T196" s="29">
        <v>0</v>
      </c>
      <c r="U196" s="29">
        <v>41.257488250732422</v>
      </c>
      <c r="V196" s="29">
        <v>8.0823402404785156</v>
      </c>
      <c r="W196" s="29">
        <v>8.0823402404785156</v>
      </c>
      <c r="X196" s="29">
        <v>0</v>
      </c>
      <c r="Y196" s="29">
        <v>0</v>
      </c>
      <c r="Z196" s="29">
        <v>0</v>
      </c>
      <c r="AA196" s="29">
        <v>0</v>
      </c>
      <c r="AB196" s="29">
        <v>0</v>
      </c>
      <c r="AC196" s="29">
        <v>0</v>
      </c>
      <c r="AD196" s="29">
        <v>0</v>
      </c>
      <c r="AE196" s="29">
        <v>0</v>
      </c>
      <c r="AF196" s="29">
        <v>0</v>
      </c>
      <c r="AG196" s="29">
        <v>0</v>
      </c>
      <c r="AH196" s="29">
        <v>24.154651641845703</v>
      </c>
      <c r="AI196" s="29">
        <v>44.418231964111328</v>
      </c>
      <c r="AJ196" s="29">
        <v>0</v>
      </c>
      <c r="AK196" s="29">
        <v>41.257488250732422</v>
      </c>
      <c r="AL196" s="29">
        <v>109.83037567138672</v>
      </c>
      <c r="AM196" s="29">
        <v>62.864845275878906</v>
      </c>
      <c r="AN196" s="29">
        <v>0</v>
      </c>
      <c r="AO196" s="29">
        <v>10.306308746337891</v>
      </c>
      <c r="AP196" s="29">
        <v>40.198238372802734</v>
      </c>
      <c r="AQ196" s="29">
        <v>113.36939239501953</v>
      </c>
      <c r="AR196" s="29">
        <v>24.154651641845703</v>
      </c>
      <c r="AS196" s="33">
        <v>4.6934807454899303</v>
      </c>
      <c r="AT196" s="29">
        <v>62.864845275878906</v>
      </c>
      <c r="AU196" s="29">
        <v>15.534780502319336</v>
      </c>
      <c r="AV196" s="29">
        <v>11.859786033630371</v>
      </c>
      <c r="AW196" s="29">
        <v>40.198238372802734</v>
      </c>
      <c r="AX196" s="29">
        <v>130.45765686035156</v>
      </c>
      <c r="AY196" s="29">
        <v>44.418231964111328</v>
      </c>
      <c r="AZ196" s="33">
        <v>2.9370293326856736</v>
      </c>
      <c r="BA196" s="29">
        <v>62.864845275878906</v>
      </c>
      <c r="BB196" s="29">
        <v>15.534780502319336</v>
      </c>
      <c r="BC196" s="29">
        <v>11.859786033630371</v>
      </c>
      <c r="BD196" s="29">
        <v>40.198238372802734</v>
      </c>
      <c r="BE196" s="29">
        <v>130.45765686035156</v>
      </c>
      <c r="BF196" s="29">
        <v>68.572883605957031</v>
      </c>
      <c r="BG196" s="29">
        <v>1.0483893156051636</v>
      </c>
      <c r="BH196" s="33">
        <v>1.9024670295956212</v>
      </c>
      <c r="BI196" s="29">
        <v>25.83820915222168</v>
      </c>
      <c r="BJ196" s="29">
        <v>47.514141082763672</v>
      </c>
      <c r="BK196" s="29">
        <v>0</v>
      </c>
      <c r="BL196" s="29">
        <v>44.133098602294922</v>
      </c>
      <c r="BM196" s="29">
        <v>117.48545074462891</v>
      </c>
      <c r="BN196" s="29">
        <v>62.864845275878906</v>
      </c>
      <c r="BO196" s="29">
        <v>0</v>
      </c>
      <c r="BP196" s="29">
        <v>15.534780502319336</v>
      </c>
      <c r="BQ196" s="29">
        <v>0</v>
      </c>
      <c r="BR196" s="29">
        <v>0</v>
      </c>
      <c r="BS196" s="29">
        <v>0</v>
      </c>
      <c r="BT196" s="29">
        <v>40.198238372802734</v>
      </c>
      <c r="BU196" s="29">
        <v>0</v>
      </c>
      <c r="BV196" s="29">
        <v>9.7753610610961914</v>
      </c>
      <c r="BW196" s="29">
        <v>11.859786033630371</v>
      </c>
      <c r="BX196" s="29">
        <v>93.665695190429688</v>
      </c>
      <c r="BY196" s="29">
        <v>16.164680480957031</v>
      </c>
      <c r="BZ196" s="29">
        <v>0</v>
      </c>
      <c r="CA196" s="29">
        <v>0</v>
      </c>
      <c r="CB196" s="29">
        <v>140.23301696777344</v>
      </c>
      <c r="CC196" s="29">
        <v>109.83037567138672</v>
      </c>
      <c r="CD196" s="33">
        <v>1.2768144549127804</v>
      </c>
      <c r="CE196" s="29">
        <v>34.724796295166016</v>
      </c>
      <c r="CF196" s="29">
        <v>0.47496788657922467</v>
      </c>
      <c r="CG196" s="29">
        <v>0</v>
      </c>
      <c r="CH196" s="29">
        <v>0.47496788657922467</v>
      </c>
      <c r="CI196" s="29">
        <v>2.8050060874338867E-2</v>
      </c>
      <c r="CJ196" s="29">
        <v>0</v>
      </c>
      <c r="CK196" s="29">
        <v>2.8050060874338867E-2</v>
      </c>
      <c r="CL196" s="29"/>
      <c r="CM196" s="29">
        <v>0</v>
      </c>
      <c r="CN196" s="29"/>
      <c r="CO196" s="29">
        <v>0</v>
      </c>
      <c r="CP196" s="29">
        <v>0</v>
      </c>
      <c r="CQ196" s="29">
        <v>0</v>
      </c>
      <c r="CR196" s="29">
        <v>0</v>
      </c>
      <c r="CS196" s="29">
        <v>0</v>
      </c>
      <c r="CT196" s="29">
        <v>0</v>
      </c>
      <c r="CU196" s="29">
        <v>0</v>
      </c>
      <c r="CV196" s="29">
        <v>9999</v>
      </c>
      <c r="CW196" s="33">
        <v>9999</v>
      </c>
    </row>
    <row r="197" spans="1:101">
      <c r="A197" s="7" t="s">
        <v>390</v>
      </c>
      <c r="C197" s="29">
        <v>15</v>
      </c>
      <c r="D197" s="29">
        <v>2497.043701171875</v>
      </c>
      <c r="E197" s="29">
        <v>0</v>
      </c>
      <c r="F197" s="29">
        <v>3170.63134765625</v>
      </c>
      <c r="G197" s="29">
        <v>0</v>
      </c>
      <c r="H197" s="29">
        <v>0</v>
      </c>
      <c r="I197" s="29"/>
      <c r="J197" s="29">
        <v>0.15745547413825989</v>
      </c>
      <c r="K197" s="29">
        <v>0.37110894918441772</v>
      </c>
      <c r="L197" s="29">
        <v>2722.6455078125</v>
      </c>
      <c r="M197" s="29">
        <v>0.73004519939422607</v>
      </c>
      <c r="N197" s="29">
        <v>1.9734225273132324</v>
      </c>
      <c r="O197" s="29">
        <v>0</v>
      </c>
      <c r="P197" s="29">
        <v>0</v>
      </c>
      <c r="Q197" s="29">
        <v>0</v>
      </c>
      <c r="R197" s="29">
        <v>630.50274658203125</v>
      </c>
      <c r="S197" s="29">
        <v>1425.42529296875</v>
      </c>
      <c r="T197" s="29">
        <v>0</v>
      </c>
      <c r="U197" s="29">
        <v>1618.4951171875</v>
      </c>
      <c r="V197" s="29">
        <v>317.06314086914062</v>
      </c>
      <c r="W197" s="29">
        <v>317.06314086914062</v>
      </c>
      <c r="X197" s="29">
        <v>0</v>
      </c>
      <c r="Y197" s="29">
        <v>0</v>
      </c>
      <c r="Z197" s="29">
        <v>0</v>
      </c>
      <c r="AA197" s="29">
        <v>0</v>
      </c>
      <c r="AB197" s="29">
        <v>0</v>
      </c>
      <c r="AC197" s="29">
        <v>0</v>
      </c>
      <c r="AD197" s="29">
        <v>0</v>
      </c>
      <c r="AE197" s="29">
        <v>0</v>
      </c>
      <c r="AF197" s="29">
        <v>0</v>
      </c>
      <c r="AG197" s="29">
        <v>0</v>
      </c>
      <c r="AH197" s="29">
        <v>947.56591796875</v>
      </c>
      <c r="AI197" s="29">
        <v>1742.4884033203125</v>
      </c>
      <c r="AJ197" s="29">
        <v>0</v>
      </c>
      <c r="AK197" s="29">
        <v>1618.4951171875</v>
      </c>
      <c r="AL197" s="29">
        <v>4308.54931640625</v>
      </c>
      <c r="AM197" s="29">
        <v>2291.9931640625</v>
      </c>
      <c r="AN197" s="29">
        <v>0</v>
      </c>
      <c r="AO197" s="29">
        <v>375.09915161132812</v>
      </c>
      <c r="AP197" s="29">
        <v>1458.998291015625</v>
      </c>
      <c r="AQ197" s="29">
        <v>4126.0908203125</v>
      </c>
      <c r="AR197" s="29">
        <v>947.56591796875</v>
      </c>
      <c r="AS197" s="33">
        <v>4.3544102434798457</v>
      </c>
      <c r="AT197" s="29">
        <v>2291.9931640625</v>
      </c>
      <c r="AU197" s="29">
        <v>565.64404296875</v>
      </c>
      <c r="AV197" s="29">
        <v>431.66354370117187</v>
      </c>
      <c r="AW197" s="29">
        <v>1458.998291015625</v>
      </c>
      <c r="AX197" s="29">
        <v>4748.298828125</v>
      </c>
      <c r="AY197" s="29">
        <v>1742.4884033203125</v>
      </c>
      <c r="AZ197" s="33">
        <v>2.7250103642236265</v>
      </c>
      <c r="BA197" s="29">
        <v>2291.9931640625</v>
      </c>
      <c r="BB197" s="29">
        <v>565.64404296875</v>
      </c>
      <c r="BC197" s="29">
        <v>431.66354370117187</v>
      </c>
      <c r="BD197" s="29">
        <v>1458.998291015625</v>
      </c>
      <c r="BE197" s="29">
        <v>4748.298828125</v>
      </c>
      <c r="BF197" s="29">
        <v>2690.05419921875</v>
      </c>
      <c r="BG197" s="29">
        <v>6.8891005516052246</v>
      </c>
      <c r="BH197" s="33">
        <v>1.7651312853313246</v>
      </c>
      <c r="BI197" s="29">
        <v>27.926931381225586</v>
      </c>
      <c r="BJ197" s="29">
        <v>51.355110168457031</v>
      </c>
      <c r="BK197" s="29">
        <v>0</v>
      </c>
      <c r="BL197" s="29">
        <v>47.700748443603516</v>
      </c>
      <c r="BM197" s="29">
        <v>126.98279571533203</v>
      </c>
      <c r="BN197" s="29">
        <v>2291.9931640625</v>
      </c>
      <c r="BO197" s="29">
        <v>0</v>
      </c>
      <c r="BP197" s="29">
        <v>565.64404296875</v>
      </c>
      <c r="BQ197" s="29">
        <v>0</v>
      </c>
      <c r="BR197" s="29">
        <v>0</v>
      </c>
      <c r="BS197" s="29">
        <v>0</v>
      </c>
      <c r="BT197" s="29">
        <v>1458.998291015625</v>
      </c>
      <c r="BU197" s="29">
        <v>0</v>
      </c>
      <c r="BV197" s="29">
        <v>632.54718017578125</v>
      </c>
      <c r="BW197" s="29">
        <v>431.66354370117187</v>
      </c>
      <c r="BX197" s="29">
        <v>3674.423095703125</v>
      </c>
      <c r="BY197" s="29">
        <v>634.12628173828125</v>
      </c>
      <c r="BZ197" s="29">
        <v>0</v>
      </c>
      <c r="CA197" s="29">
        <v>0</v>
      </c>
      <c r="CB197" s="29">
        <v>5380.84619140625</v>
      </c>
      <c r="CC197" s="29">
        <v>4308.54931640625</v>
      </c>
      <c r="CD197" s="33">
        <v>1.248876536055668</v>
      </c>
      <c r="CE197" s="29">
        <v>35.947235107421875</v>
      </c>
      <c r="CF197" s="29">
        <v>17.228819985450727</v>
      </c>
      <c r="CG197" s="29">
        <v>0</v>
      </c>
      <c r="CH197" s="29">
        <v>17.228819985450727</v>
      </c>
      <c r="CI197" s="29">
        <v>1.0175518082176116</v>
      </c>
      <c r="CJ197" s="29">
        <v>0</v>
      </c>
      <c r="CK197" s="29">
        <v>1.0175518082176116</v>
      </c>
      <c r="CL197" s="29"/>
      <c r="CM197" s="29">
        <v>0</v>
      </c>
      <c r="CN197" s="29"/>
      <c r="CO197" s="29">
        <v>0</v>
      </c>
      <c r="CP197" s="29">
        <v>0</v>
      </c>
      <c r="CQ197" s="29">
        <v>0</v>
      </c>
      <c r="CR197" s="29">
        <v>0</v>
      </c>
      <c r="CS197" s="29">
        <v>0</v>
      </c>
      <c r="CT197" s="29">
        <v>0</v>
      </c>
      <c r="CU197" s="29">
        <v>0</v>
      </c>
      <c r="CV197" s="29">
        <v>9999</v>
      </c>
      <c r="CW197" s="33">
        <v>9999</v>
      </c>
    </row>
    <row r="198" spans="1:101">
      <c r="A198" s="7" t="s">
        <v>393</v>
      </c>
      <c r="C198" s="29">
        <v>15</v>
      </c>
      <c r="D198" s="29">
        <v>2575.44189453125</v>
      </c>
      <c r="E198" s="29">
        <v>0</v>
      </c>
      <c r="F198" s="29">
        <v>3200.593994140625</v>
      </c>
      <c r="G198" s="29">
        <v>0</v>
      </c>
      <c r="H198" s="29">
        <v>0</v>
      </c>
      <c r="I198" s="29"/>
      <c r="J198" s="29">
        <v>0.15747205913066864</v>
      </c>
      <c r="K198" s="29">
        <v>0.37061858177185059</v>
      </c>
      <c r="L198" s="29">
        <v>2808.66259765625</v>
      </c>
      <c r="M198" s="29">
        <v>0.75210762023925781</v>
      </c>
      <c r="N198" s="29">
        <v>2.0355701446533203</v>
      </c>
      <c r="O198" s="29">
        <v>0</v>
      </c>
      <c r="P198" s="29">
        <v>0</v>
      </c>
      <c r="Q198" s="29">
        <v>0</v>
      </c>
      <c r="R198" s="29">
        <v>636.46099853515625</v>
      </c>
      <c r="S198" s="29">
        <v>1438.8955078125</v>
      </c>
      <c r="T198" s="29">
        <v>0</v>
      </c>
      <c r="U198" s="29">
        <v>1633.7900390625</v>
      </c>
      <c r="V198" s="29">
        <v>320.05938720703125</v>
      </c>
      <c r="W198" s="29">
        <v>320.05938720703125</v>
      </c>
      <c r="X198" s="29">
        <v>0</v>
      </c>
      <c r="Y198" s="29">
        <v>0</v>
      </c>
      <c r="Z198" s="29">
        <v>0</v>
      </c>
      <c r="AA198" s="29">
        <v>0</v>
      </c>
      <c r="AB198" s="29">
        <v>0</v>
      </c>
      <c r="AC198" s="29">
        <v>0</v>
      </c>
      <c r="AD198" s="29">
        <v>0</v>
      </c>
      <c r="AE198" s="29">
        <v>0</v>
      </c>
      <c r="AF198" s="29">
        <v>0</v>
      </c>
      <c r="AG198" s="29">
        <v>0</v>
      </c>
      <c r="AH198" s="29">
        <v>956.5203857421875</v>
      </c>
      <c r="AI198" s="29">
        <v>1758.954833984375</v>
      </c>
      <c r="AJ198" s="29">
        <v>0</v>
      </c>
      <c r="AK198" s="29">
        <v>1633.7900390625</v>
      </c>
      <c r="AL198" s="29">
        <v>4349.26513671875</v>
      </c>
      <c r="AM198" s="29">
        <v>2331.37548828125</v>
      </c>
      <c r="AN198" s="29">
        <v>0</v>
      </c>
      <c r="AO198" s="29">
        <v>383.64688110351562</v>
      </c>
      <c r="AP198" s="29">
        <v>1505.093017578125</v>
      </c>
      <c r="AQ198" s="29">
        <v>4220.115234375</v>
      </c>
      <c r="AR198" s="29">
        <v>956.5203857421875</v>
      </c>
      <c r="AS198" s="33">
        <v>4.4119450561300901</v>
      </c>
      <c r="AT198" s="29">
        <v>2331.37548828125</v>
      </c>
      <c r="AU198" s="29">
        <v>583.45745849609375</v>
      </c>
      <c r="AV198" s="29">
        <v>441.99258422851563</v>
      </c>
      <c r="AW198" s="29">
        <v>1505.093017578125</v>
      </c>
      <c r="AX198" s="29">
        <v>4861.91845703125</v>
      </c>
      <c r="AY198" s="29">
        <v>1758.954833984375</v>
      </c>
      <c r="AZ198" s="33">
        <v>2.7640950671051732</v>
      </c>
      <c r="BA198" s="29">
        <v>2331.37548828125</v>
      </c>
      <c r="BB198" s="29">
        <v>583.45745849609375</v>
      </c>
      <c r="BC198" s="29">
        <v>441.99258422851563</v>
      </c>
      <c r="BD198" s="29">
        <v>1505.093017578125</v>
      </c>
      <c r="BE198" s="29">
        <v>4861.91845703125</v>
      </c>
      <c r="BF198" s="29">
        <v>2715.475341796875</v>
      </c>
      <c r="BG198" s="29">
        <v>5.2834539413452148</v>
      </c>
      <c r="BH198" s="33">
        <v>1.7904484651468329</v>
      </c>
      <c r="BI198" s="29">
        <v>27.327478408813477</v>
      </c>
      <c r="BJ198" s="29">
        <v>50.252773284912109</v>
      </c>
      <c r="BK198" s="29">
        <v>0</v>
      </c>
      <c r="BL198" s="29">
        <v>46.676853179931641</v>
      </c>
      <c r="BM198" s="29">
        <v>124.25710296630859</v>
      </c>
      <c r="BN198" s="29">
        <v>2331.37548828125</v>
      </c>
      <c r="BO198" s="29">
        <v>0</v>
      </c>
      <c r="BP198" s="29">
        <v>583.45745849609375</v>
      </c>
      <c r="BQ198" s="29">
        <v>0</v>
      </c>
      <c r="BR198" s="29">
        <v>0</v>
      </c>
      <c r="BS198" s="29">
        <v>0</v>
      </c>
      <c r="BT198" s="29">
        <v>1505.093017578125</v>
      </c>
      <c r="BU198" s="29">
        <v>0</v>
      </c>
      <c r="BV198" s="29">
        <v>504.78948974609375</v>
      </c>
      <c r="BW198" s="29">
        <v>441.99258422851563</v>
      </c>
      <c r="BX198" s="29">
        <v>3709.146484375</v>
      </c>
      <c r="BY198" s="29">
        <v>640.1187744140625</v>
      </c>
      <c r="BZ198" s="29">
        <v>0</v>
      </c>
      <c r="CA198" s="29">
        <v>0</v>
      </c>
      <c r="CB198" s="29">
        <v>5366.7080078125</v>
      </c>
      <c r="CC198" s="29">
        <v>4349.26513671875</v>
      </c>
      <c r="CD198" s="33">
        <v>1.233934404779049</v>
      </c>
      <c r="CE198" s="29">
        <v>37.53863525390625</v>
      </c>
      <c r="CF198" s="29">
        <v>17.839877720272014</v>
      </c>
      <c r="CG198" s="29">
        <v>0</v>
      </c>
      <c r="CH198" s="29">
        <v>17.839877720272014</v>
      </c>
      <c r="CI198" s="29">
        <v>1.0533839785515124</v>
      </c>
      <c r="CJ198" s="29">
        <v>0</v>
      </c>
      <c r="CK198" s="29">
        <v>1.0533839785515124</v>
      </c>
      <c r="CL198" s="29"/>
      <c r="CM198" s="29">
        <v>0</v>
      </c>
      <c r="CN198" s="29"/>
      <c r="CO198" s="29">
        <v>0</v>
      </c>
      <c r="CP198" s="29">
        <v>0</v>
      </c>
      <c r="CQ198" s="29">
        <v>0</v>
      </c>
      <c r="CR198" s="29">
        <v>0</v>
      </c>
      <c r="CS198" s="29">
        <v>0</v>
      </c>
      <c r="CT198" s="29">
        <v>0</v>
      </c>
      <c r="CU198" s="29">
        <v>0</v>
      </c>
      <c r="CV198" s="29">
        <v>9999</v>
      </c>
      <c r="CW198" s="33">
        <v>9999</v>
      </c>
    </row>
    <row r="199" spans="1:101">
      <c r="A199" s="7" t="s">
        <v>434</v>
      </c>
      <c r="C199" s="29">
        <v>15</v>
      </c>
      <c r="D199" s="29">
        <v>2652.058837890625</v>
      </c>
      <c r="E199" s="29">
        <v>0</v>
      </c>
      <c r="F199" s="29">
        <v>3190.564208984375</v>
      </c>
      <c r="G199" s="29">
        <v>0</v>
      </c>
      <c r="H199" s="29">
        <v>0</v>
      </c>
      <c r="I199" s="29"/>
      <c r="J199" s="29">
        <v>0.15986423194408417</v>
      </c>
      <c r="K199" s="29">
        <v>0.29985040426254272</v>
      </c>
      <c r="L199" s="29">
        <v>2891.893798828125</v>
      </c>
      <c r="M199" s="29">
        <v>0.6264839768409729</v>
      </c>
      <c r="N199" s="29">
        <v>2.0664811134338379</v>
      </c>
      <c r="O199" s="29">
        <v>0</v>
      </c>
      <c r="P199" s="29">
        <v>0</v>
      </c>
      <c r="Q199" s="29">
        <v>0</v>
      </c>
      <c r="R199" s="29">
        <v>634.46649169921875</v>
      </c>
      <c r="S199" s="29">
        <v>1434.386474609375</v>
      </c>
      <c r="T199" s="29">
        <v>0</v>
      </c>
      <c r="U199" s="29">
        <v>1628.670166015625</v>
      </c>
      <c r="V199" s="29">
        <v>319.05642700195312</v>
      </c>
      <c r="W199" s="29">
        <v>319.05642700195312</v>
      </c>
      <c r="X199" s="29">
        <v>0</v>
      </c>
      <c r="Y199" s="29">
        <v>0</v>
      </c>
      <c r="Z199" s="29">
        <v>0</v>
      </c>
      <c r="AA199" s="29">
        <v>0</v>
      </c>
      <c r="AB199" s="29">
        <v>0</v>
      </c>
      <c r="AC199" s="29">
        <v>0</v>
      </c>
      <c r="AD199" s="29">
        <v>0</v>
      </c>
      <c r="AE199" s="29">
        <v>0</v>
      </c>
      <c r="AF199" s="29">
        <v>0</v>
      </c>
      <c r="AG199" s="29">
        <v>0</v>
      </c>
      <c r="AH199" s="29">
        <v>953.52294921875</v>
      </c>
      <c r="AI199" s="29">
        <v>1753.44287109375</v>
      </c>
      <c r="AJ199" s="29">
        <v>0</v>
      </c>
      <c r="AK199" s="29">
        <v>1628.670166015625</v>
      </c>
      <c r="AL199" s="29">
        <v>4335.63623046875</v>
      </c>
      <c r="AM199" s="29">
        <v>2418.306884765625</v>
      </c>
      <c r="AN199" s="29">
        <v>0</v>
      </c>
      <c r="AO199" s="29">
        <v>396.80014038085937</v>
      </c>
      <c r="AP199" s="29">
        <v>1549.6943359375</v>
      </c>
      <c r="AQ199" s="29">
        <v>4364.80126953125</v>
      </c>
      <c r="AR199" s="29">
        <v>953.52294921875</v>
      </c>
      <c r="AS199" s="33">
        <v>4.5775526476379182</v>
      </c>
      <c r="AT199" s="29">
        <v>2418.306884765625</v>
      </c>
      <c r="AU199" s="29">
        <v>592.31744384765625</v>
      </c>
      <c r="AV199" s="29">
        <v>456.0318603515625</v>
      </c>
      <c r="AW199" s="29">
        <v>1549.6943359375</v>
      </c>
      <c r="AX199" s="29">
        <v>5016.3505859375</v>
      </c>
      <c r="AY199" s="29">
        <v>1753.44287109375</v>
      </c>
      <c r="AZ199" s="33">
        <v>2.8608576420096505</v>
      </c>
      <c r="BA199" s="29">
        <v>2418.306884765625</v>
      </c>
      <c r="BB199" s="29">
        <v>592.31744384765625</v>
      </c>
      <c r="BC199" s="29">
        <v>456.0318603515625</v>
      </c>
      <c r="BD199" s="29">
        <v>1549.6943359375</v>
      </c>
      <c r="BE199" s="29">
        <v>5016.3505859375</v>
      </c>
      <c r="BF199" s="29">
        <v>2706.9658203125</v>
      </c>
      <c r="BG199" s="29">
        <v>3.0223090648651123</v>
      </c>
      <c r="BH199" s="33">
        <v>1.8531266583643977</v>
      </c>
      <c r="BI199" s="29">
        <v>26.457798004150391</v>
      </c>
      <c r="BJ199" s="29">
        <v>48.653511047363281</v>
      </c>
      <c r="BK199" s="29">
        <v>0</v>
      </c>
      <c r="BL199" s="29">
        <v>45.191390991210937</v>
      </c>
      <c r="BM199" s="29">
        <v>120.30269622802734</v>
      </c>
      <c r="BN199" s="29">
        <v>2418.306884765625</v>
      </c>
      <c r="BO199" s="29">
        <v>0</v>
      </c>
      <c r="BP199" s="29">
        <v>592.31744384765625</v>
      </c>
      <c r="BQ199" s="29">
        <v>0</v>
      </c>
      <c r="BR199" s="29">
        <v>0</v>
      </c>
      <c r="BS199" s="29">
        <v>0</v>
      </c>
      <c r="BT199" s="29">
        <v>1549.6943359375</v>
      </c>
      <c r="BU199" s="29">
        <v>0</v>
      </c>
      <c r="BV199" s="29">
        <v>326.10006713867187</v>
      </c>
      <c r="BW199" s="29">
        <v>456.0318603515625</v>
      </c>
      <c r="BX199" s="29">
        <v>3697.523193359375</v>
      </c>
      <c r="BY199" s="29">
        <v>638.11285400390625</v>
      </c>
      <c r="BZ199" s="29">
        <v>0</v>
      </c>
      <c r="CA199" s="29">
        <v>0</v>
      </c>
      <c r="CB199" s="29">
        <v>5342.45068359375</v>
      </c>
      <c r="CC199" s="29">
        <v>4335.63623046875</v>
      </c>
      <c r="CD199" s="33">
        <v>1.2322184181695852</v>
      </c>
      <c r="CE199" s="29">
        <v>39.165267944335938</v>
      </c>
      <c r="CF199" s="29">
        <v>18.26201666296928</v>
      </c>
      <c r="CG199" s="29">
        <v>0</v>
      </c>
      <c r="CH199" s="29">
        <v>18.26201666296928</v>
      </c>
      <c r="CI199" s="29">
        <v>1.0778022894078827</v>
      </c>
      <c r="CJ199" s="29">
        <v>0</v>
      </c>
      <c r="CK199" s="29">
        <v>1.0778022894078827</v>
      </c>
      <c r="CL199" s="29"/>
      <c r="CM199" s="29">
        <v>0</v>
      </c>
      <c r="CN199" s="29"/>
      <c r="CO199" s="29">
        <v>0</v>
      </c>
      <c r="CP199" s="29">
        <v>0</v>
      </c>
      <c r="CQ199" s="29">
        <v>0</v>
      </c>
      <c r="CR199" s="29">
        <v>0</v>
      </c>
      <c r="CS199" s="29">
        <v>0</v>
      </c>
      <c r="CT199" s="29">
        <v>0</v>
      </c>
      <c r="CU199" s="29">
        <v>0</v>
      </c>
      <c r="CV199" s="29">
        <v>9999</v>
      </c>
      <c r="CW199" s="33">
        <v>9999</v>
      </c>
    </row>
    <row r="200" spans="1:101">
      <c r="A200" s="7" t="s">
        <v>436</v>
      </c>
      <c r="C200" s="29">
        <v>15</v>
      </c>
      <c r="D200" s="29">
        <v>1928.8331298828125</v>
      </c>
      <c r="E200" s="29">
        <v>0</v>
      </c>
      <c r="F200" s="29">
        <v>2812.085693359375</v>
      </c>
      <c r="G200" s="29">
        <v>0</v>
      </c>
      <c r="H200" s="29">
        <v>0</v>
      </c>
      <c r="I200" s="29"/>
      <c r="J200" s="29">
        <v>0.16056321561336517</v>
      </c>
      <c r="K200" s="29">
        <v>0.27917173504829407</v>
      </c>
      <c r="L200" s="29">
        <v>2103.408447265625</v>
      </c>
      <c r="M200" s="29">
        <v>0.42424693703651428</v>
      </c>
      <c r="N200" s="29">
        <v>1.496799111366272</v>
      </c>
      <c r="O200" s="29">
        <v>0</v>
      </c>
      <c r="P200" s="29">
        <v>0</v>
      </c>
      <c r="Q200" s="29">
        <v>0</v>
      </c>
      <c r="R200" s="29">
        <v>559.20330810546875</v>
      </c>
      <c r="S200" s="29">
        <v>1264.2332763671875</v>
      </c>
      <c r="T200" s="29">
        <v>0</v>
      </c>
      <c r="U200" s="29">
        <v>1435.47021484375</v>
      </c>
      <c r="V200" s="29">
        <v>281.20855712890625</v>
      </c>
      <c r="W200" s="29">
        <v>281.20855712890625</v>
      </c>
      <c r="X200" s="29">
        <v>0</v>
      </c>
      <c r="Y200" s="29">
        <v>0</v>
      </c>
      <c r="Z200" s="29">
        <v>0</v>
      </c>
      <c r="AA200" s="29">
        <v>0</v>
      </c>
      <c r="AB200" s="29">
        <v>0</v>
      </c>
      <c r="AC200" s="29">
        <v>0</v>
      </c>
      <c r="AD200" s="29">
        <v>0</v>
      </c>
      <c r="AE200" s="29">
        <v>0</v>
      </c>
      <c r="AF200" s="29">
        <v>0</v>
      </c>
      <c r="AG200" s="29">
        <v>0</v>
      </c>
      <c r="AH200" s="29">
        <v>840.411865234375</v>
      </c>
      <c r="AI200" s="29">
        <v>1545.44189453125</v>
      </c>
      <c r="AJ200" s="29">
        <v>0</v>
      </c>
      <c r="AK200" s="29">
        <v>1435.47021484375</v>
      </c>
      <c r="AL200" s="29">
        <v>3821.32373046875</v>
      </c>
      <c r="AM200" s="29">
        <v>1754.9290771484375</v>
      </c>
      <c r="AN200" s="29">
        <v>0</v>
      </c>
      <c r="AO200" s="29">
        <v>288.20938110351562</v>
      </c>
      <c r="AP200" s="29">
        <v>1127.16455078125</v>
      </c>
      <c r="AQ200" s="29">
        <v>3170.302978515625</v>
      </c>
      <c r="AR200" s="29">
        <v>840.411865234375</v>
      </c>
      <c r="AS200" s="33">
        <v>3.7723206206150666</v>
      </c>
      <c r="AT200" s="29">
        <v>1754.9290771484375</v>
      </c>
      <c r="AU200" s="29">
        <v>429.0289306640625</v>
      </c>
      <c r="AV200" s="29">
        <v>331.11224365234375</v>
      </c>
      <c r="AW200" s="29">
        <v>1127.16455078125</v>
      </c>
      <c r="AX200" s="29">
        <v>3642.23486328125</v>
      </c>
      <c r="AY200" s="29">
        <v>1545.44189453125</v>
      </c>
      <c r="AZ200" s="33">
        <v>2.3567595514136181</v>
      </c>
      <c r="BA200" s="29">
        <v>1754.9290771484375</v>
      </c>
      <c r="BB200" s="29">
        <v>429.0289306640625</v>
      </c>
      <c r="BC200" s="29">
        <v>331.11224365234375</v>
      </c>
      <c r="BD200" s="29">
        <v>1127.16455078125</v>
      </c>
      <c r="BE200" s="29">
        <v>3642.23486328125</v>
      </c>
      <c r="BF200" s="29">
        <v>2385.853759765625</v>
      </c>
      <c r="BG200" s="29">
        <v>19.019025802612305</v>
      </c>
      <c r="BH200" s="33">
        <v>1.5265960373782161</v>
      </c>
      <c r="BI200" s="29">
        <v>32.060733795166016</v>
      </c>
      <c r="BJ200" s="29">
        <v>58.956809997558594</v>
      </c>
      <c r="BK200" s="29">
        <v>0</v>
      </c>
      <c r="BL200" s="29">
        <v>54.761520385742187</v>
      </c>
      <c r="BM200" s="29">
        <v>145.779052734375</v>
      </c>
      <c r="BN200" s="29">
        <v>1754.9290771484375</v>
      </c>
      <c r="BO200" s="29">
        <v>0</v>
      </c>
      <c r="BP200" s="29">
        <v>429.0289306640625</v>
      </c>
      <c r="BQ200" s="29">
        <v>0</v>
      </c>
      <c r="BR200" s="29">
        <v>0</v>
      </c>
      <c r="BS200" s="29">
        <v>0</v>
      </c>
      <c r="BT200" s="29">
        <v>1127.16455078125</v>
      </c>
      <c r="BU200" s="29">
        <v>0</v>
      </c>
      <c r="BV200" s="29">
        <v>801.23822021484375</v>
      </c>
      <c r="BW200" s="29">
        <v>331.11224365234375</v>
      </c>
      <c r="BX200" s="29">
        <v>3258.90673828125</v>
      </c>
      <c r="BY200" s="29">
        <v>562.4171142578125</v>
      </c>
      <c r="BZ200" s="29">
        <v>0</v>
      </c>
      <c r="CA200" s="29">
        <v>0</v>
      </c>
      <c r="CB200" s="29">
        <v>4443.47314453125</v>
      </c>
      <c r="CC200" s="29">
        <v>3821.32373046875</v>
      </c>
      <c r="CD200" s="33">
        <v>1.1628098517503274</v>
      </c>
      <c r="CE200" s="29">
        <v>43.214237213134766</v>
      </c>
      <c r="CF200" s="29">
        <v>13.278739548152696</v>
      </c>
      <c r="CG200" s="29">
        <v>0</v>
      </c>
      <c r="CH200" s="29">
        <v>13.278739548152696</v>
      </c>
      <c r="CI200" s="29">
        <v>0.78349132912116259</v>
      </c>
      <c r="CJ200" s="29">
        <v>0</v>
      </c>
      <c r="CK200" s="29">
        <v>0.78349132912116259</v>
      </c>
      <c r="CL200" s="29"/>
      <c r="CM200" s="29">
        <v>0</v>
      </c>
      <c r="CN200" s="29"/>
      <c r="CO200" s="29">
        <v>0</v>
      </c>
      <c r="CP200" s="29">
        <v>0</v>
      </c>
      <c r="CQ200" s="29">
        <v>0</v>
      </c>
      <c r="CR200" s="29">
        <v>0</v>
      </c>
      <c r="CS200" s="29">
        <v>0</v>
      </c>
      <c r="CT200" s="29">
        <v>0</v>
      </c>
      <c r="CU200" s="29">
        <v>0</v>
      </c>
      <c r="CV200" s="29">
        <v>9999</v>
      </c>
      <c r="CW200" s="33">
        <v>9999</v>
      </c>
    </row>
    <row r="201" spans="1:101">
      <c r="A201" s="7" t="s">
        <v>432</v>
      </c>
      <c r="C201" s="29">
        <v>15.000000953674316</v>
      </c>
      <c r="D201" s="29">
        <v>2458.091552734375</v>
      </c>
      <c r="E201" s="29">
        <v>0</v>
      </c>
      <c r="F201" s="29">
        <v>3178.852294921875</v>
      </c>
      <c r="G201" s="29">
        <v>0</v>
      </c>
      <c r="H201" s="29">
        <v>0</v>
      </c>
      <c r="I201" s="29"/>
      <c r="J201" s="29">
        <v>0.15857236087322235</v>
      </c>
      <c r="K201" s="29">
        <v>0.33806824684143066</v>
      </c>
      <c r="L201" s="29">
        <v>2680.87158203125</v>
      </c>
      <c r="M201" s="29">
        <v>0.6547921895980835</v>
      </c>
      <c r="N201" s="29">
        <v>1.9304080009460449</v>
      </c>
      <c r="O201" s="29">
        <v>0</v>
      </c>
      <c r="P201" s="29">
        <v>0</v>
      </c>
      <c r="Q201" s="29">
        <v>0</v>
      </c>
      <c r="R201" s="29">
        <v>632.13751220703125</v>
      </c>
      <c r="S201" s="29">
        <v>1429.12109375</v>
      </c>
      <c r="T201" s="29">
        <v>0</v>
      </c>
      <c r="U201" s="29">
        <v>1622.6915283203125</v>
      </c>
      <c r="V201" s="29">
        <v>317.88522338867187</v>
      </c>
      <c r="W201" s="29">
        <v>317.88522338867187</v>
      </c>
      <c r="X201" s="29">
        <v>0</v>
      </c>
      <c r="Y201" s="29">
        <v>0</v>
      </c>
      <c r="Z201" s="29">
        <v>0</v>
      </c>
      <c r="AA201" s="29">
        <v>0</v>
      </c>
      <c r="AB201" s="29">
        <v>0</v>
      </c>
      <c r="AC201" s="29">
        <v>0</v>
      </c>
      <c r="AD201" s="29">
        <v>0</v>
      </c>
      <c r="AE201" s="29">
        <v>0</v>
      </c>
      <c r="AF201" s="29">
        <v>0</v>
      </c>
      <c r="AG201" s="29">
        <v>0</v>
      </c>
      <c r="AH201" s="29">
        <v>950.022705078125</v>
      </c>
      <c r="AI201" s="29">
        <v>1747.00634765625</v>
      </c>
      <c r="AJ201" s="29">
        <v>0</v>
      </c>
      <c r="AK201" s="29">
        <v>1622.6915283203125</v>
      </c>
      <c r="AL201" s="29">
        <v>4319.720703125</v>
      </c>
      <c r="AM201" s="29">
        <v>2213.3017578125</v>
      </c>
      <c r="AN201" s="29">
        <v>0</v>
      </c>
      <c r="AO201" s="29">
        <v>364.991455078125</v>
      </c>
      <c r="AP201" s="29">
        <v>1436.61279296875</v>
      </c>
      <c r="AQ201" s="29">
        <v>4014.906005859375</v>
      </c>
      <c r="AR201" s="29">
        <v>950.022705078125</v>
      </c>
      <c r="AS201" s="33">
        <v>4.2261157080013083</v>
      </c>
      <c r="AT201" s="29">
        <v>2213.3017578125</v>
      </c>
      <c r="AU201" s="29">
        <v>553.31463623046875</v>
      </c>
      <c r="AV201" s="29">
        <v>420.32293701171875</v>
      </c>
      <c r="AW201" s="29">
        <v>1436.61279296875</v>
      </c>
      <c r="AX201" s="29">
        <v>4623.55224609375</v>
      </c>
      <c r="AY201" s="29">
        <v>1747.00634765625</v>
      </c>
      <c r="AZ201" s="33">
        <v>2.6465571868086348</v>
      </c>
      <c r="BA201" s="29">
        <v>2213.3017578125</v>
      </c>
      <c r="BB201" s="29">
        <v>553.31463623046875</v>
      </c>
      <c r="BC201" s="29">
        <v>420.32293701171875</v>
      </c>
      <c r="BD201" s="29">
        <v>1436.61279296875</v>
      </c>
      <c r="BE201" s="29">
        <v>4623.55224609375</v>
      </c>
      <c r="BF201" s="29">
        <v>2697.029052734375</v>
      </c>
      <c r="BG201" s="29">
        <v>8.5837249755859375</v>
      </c>
      <c r="BH201" s="33">
        <v>1.7143130584136135</v>
      </c>
      <c r="BI201" s="29">
        <v>28.435632705688477</v>
      </c>
      <c r="BJ201" s="29">
        <v>52.290573120117188</v>
      </c>
      <c r="BK201" s="29">
        <v>0</v>
      </c>
      <c r="BL201" s="29">
        <v>48.569637298583984</v>
      </c>
      <c r="BM201" s="29">
        <v>129.29583740234375</v>
      </c>
      <c r="BN201" s="29">
        <v>2213.3017578125</v>
      </c>
      <c r="BO201" s="29">
        <v>0</v>
      </c>
      <c r="BP201" s="29">
        <v>553.31463623046875</v>
      </c>
      <c r="BQ201" s="29">
        <v>0</v>
      </c>
      <c r="BR201" s="29">
        <v>0</v>
      </c>
      <c r="BS201" s="29">
        <v>0</v>
      </c>
      <c r="BT201" s="29">
        <v>1436.61279296875</v>
      </c>
      <c r="BU201" s="29">
        <v>0</v>
      </c>
      <c r="BV201" s="29">
        <v>330.84817504882812</v>
      </c>
      <c r="BW201" s="29">
        <v>420.32293701171875</v>
      </c>
      <c r="BX201" s="29">
        <v>3683.9501953125</v>
      </c>
      <c r="BY201" s="29">
        <v>635.77044677734375</v>
      </c>
      <c r="BZ201" s="29">
        <v>0</v>
      </c>
      <c r="CA201" s="29">
        <v>0</v>
      </c>
      <c r="CB201" s="29">
        <v>4954.400390625</v>
      </c>
      <c r="CC201" s="29">
        <v>4319.720703125</v>
      </c>
      <c r="CD201" s="33">
        <v>1.1469260884137567</v>
      </c>
      <c r="CE201" s="29">
        <v>47.250572204589844</v>
      </c>
      <c r="CF201" s="29">
        <v>17.022469380987236</v>
      </c>
      <c r="CG201" s="29">
        <v>0</v>
      </c>
      <c r="CH201" s="29">
        <v>17.022469380987236</v>
      </c>
      <c r="CI201" s="29">
        <v>1.0050264755842253</v>
      </c>
      <c r="CJ201" s="29">
        <v>0</v>
      </c>
      <c r="CK201" s="29">
        <v>1.0050264755842253</v>
      </c>
      <c r="CL201" s="29"/>
      <c r="CM201" s="29">
        <v>0</v>
      </c>
      <c r="CN201" s="29"/>
      <c r="CO201" s="29">
        <v>0</v>
      </c>
      <c r="CP201" s="29">
        <v>0</v>
      </c>
      <c r="CQ201" s="29">
        <v>0</v>
      </c>
      <c r="CR201" s="29">
        <v>0</v>
      </c>
      <c r="CS201" s="29">
        <v>0</v>
      </c>
      <c r="CT201" s="29">
        <v>0</v>
      </c>
      <c r="CU201" s="29">
        <v>0</v>
      </c>
      <c r="CV201" s="29">
        <v>9999</v>
      </c>
      <c r="CW201" s="33">
        <v>9999</v>
      </c>
    </row>
    <row r="202" spans="1:101">
      <c r="A202" s="7" t="s">
        <v>431</v>
      </c>
      <c r="C202" s="29">
        <v>15</v>
      </c>
      <c r="D202" s="29">
        <v>2357.2978515625</v>
      </c>
      <c r="E202" s="29">
        <v>0</v>
      </c>
      <c r="F202" s="29">
        <v>3359.257080078125</v>
      </c>
      <c r="G202" s="29">
        <v>0</v>
      </c>
      <c r="H202" s="29">
        <v>0</v>
      </c>
      <c r="I202" s="29"/>
      <c r="J202" s="29">
        <v>0.15859682857990265</v>
      </c>
      <c r="K202" s="29">
        <v>0.33734425902366638</v>
      </c>
      <c r="L202" s="29">
        <v>2570.503173828125</v>
      </c>
      <c r="M202" s="29">
        <v>0.6264839768409729</v>
      </c>
      <c r="N202" s="29">
        <v>1.8506666421890259</v>
      </c>
      <c r="O202" s="29">
        <v>0</v>
      </c>
      <c r="P202" s="29">
        <v>0</v>
      </c>
      <c r="Q202" s="29">
        <v>0</v>
      </c>
      <c r="R202" s="29">
        <v>668.0123291015625</v>
      </c>
      <c r="S202" s="29">
        <v>1510.22607421875</v>
      </c>
      <c r="T202" s="29">
        <v>0</v>
      </c>
      <c r="U202" s="29">
        <v>1714.781982421875</v>
      </c>
      <c r="V202" s="29">
        <v>335.92572021484375</v>
      </c>
      <c r="W202" s="29">
        <v>335.92572021484375</v>
      </c>
      <c r="X202" s="29">
        <v>0</v>
      </c>
      <c r="Y202" s="29">
        <v>0</v>
      </c>
      <c r="Z202" s="29">
        <v>0</v>
      </c>
      <c r="AA202" s="29">
        <v>0</v>
      </c>
      <c r="AB202" s="29">
        <v>0</v>
      </c>
      <c r="AC202" s="29">
        <v>0</v>
      </c>
      <c r="AD202" s="29">
        <v>0</v>
      </c>
      <c r="AE202" s="29">
        <v>0</v>
      </c>
      <c r="AF202" s="29">
        <v>0</v>
      </c>
      <c r="AG202" s="29">
        <v>0</v>
      </c>
      <c r="AH202" s="29">
        <v>1003.9380493164062</v>
      </c>
      <c r="AI202" s="29">
        <v>1846.15185546875</v>
      </c>
      <c r="AJ202" s="29">
        <v>0</v>
      </c>
      <c r="AK202" s="29">
        <v>1714.781982421875</v>
      </c>
      <c r="AL202" s="29">
        <v>4564.87158203125</v>
      </c>
      <c r="AM202" s="29">
        <v>2149.2431640625</v>
      </c>
      <c r="AN202" s="29">
        <v>0</v>
      </c>
      <c r="AO202" s="29">
        <v>352.67120361328125</v>
      </c>
      <c r="AP202" s="29">
        <v>1377.468994140625</v>
      </c>
      <c r="AQ202" s="29">
        <v>3879.38330078125</v>
      </c>
      <c r="AR202" s="29">
        <v>1003.9380493164062</v>
      </c>
      <c r="AS202" s="33">
        <v>3.8641660852060804</v>
      </c>
      <c r="AT202" s="29">
        <v>2149.2431640625</v>
      </c>
      <c r="AU202" s="29">
        <v>530.4583740234375</v>
      </c>
      <c r="AV202" s="29">
        <v>405.717041015625</v>
      </c>
      <c r="AW202" s="29">
        <v>1377.468994140625</v>
      </c>
      <c r="AX202" s="29">
        <v>4462.8876953125</v>
      </c>
      <c r="AY202" s="29">
        <v>1846.15185546875</v>
      </c>
      <c r="AZ202" s="33">
        <v>2.417400122080112</v>
      </c>
      <c r="BA202" s="29">
        <v>2149.2431640625</v>
      </c>
      <c r="BB202" s="29">
        <v>530.4583740234375</v>
      </c>
      <c r="BC202" s="29">
        <v>405.717041015625</v>
      </c>
      <c r="BD202" s="29">
        <v>1377.468994140625</v>
      </c>
      <c r="BE202" s="29">
        <v>4462.8876953125</v>
      </c>
      <c r="BF202" s="29">
        <v>2850.08984375</v>
      </c>
      <c r="BG202" s="29">
        <v>16.746047973632812</v>
      </c>
      <c r="BH202" s="33">
        <v>1.5658761014249825</v>
      </c>
      <c r="BI202" s="29">
        <v>31.339616775512695</v>
      </c>
      <c r="BJ202" s="29">
        <v>57.6307373046875</v>
      </c>
      <c r="BK202" s="29">
        <v>0</v>
      </c>
      <c r="BL202" s="29">
        <v>53.529808044433594</v>
      </c>
      <c r="BM202" s="29">
        <v>142.50015258789063</v>
      </c>
      <c r="BN202" s="29">
        <v>2149.2431640625</v>
      </c>
      <c r="BO202" s="29">
        <v>0</v>
      </c>
      <c r="BP202" s="29">
        <v>530.4583740234375</v>
      </c>
      <c r="BQ202" s="29">
        <v>0</v>
      </c>
      <c r="BR202" s="29">
        <v>0</v>
      </c>
      <c r="BS202" s="29">
        <v>0</v>
      </c>
      <c r="BT202" s="29">
        <v>1377.468994140625</v>
      </c>
      <c r="BU202" s="29">
        <v>0</v>
      </c>
      <c r="BV202" s="29">
        <v>398.54791259765625</v>
      </c>
      <c r="BW202" s="29">
        <v>405.717041015625</v>
      </c>
      <c r="BX202" s="29">
        <v>3893.020263671875</v>
      </c>
      <c r="BY202" s="29">
        <v>671.8514404296875</v>
      </c>
      <c r="BZ202" s="29">
        <v>0</v>
      </c>
      <c r="CA202" s="29">
        <v>0</v>
      </c>
      <c r="CB202" s="29">
        <v>4861.435546875</v>
      </c>
      <c r="CC202" s="29">
        <v>4564.87158203125</v>
      </c>
      <c r="CD202" s="33">
        <v>1.0649665096768912</v>
      </c>
      <c r="CE202" s="29">
        <v>57.834506988525391</v>
      </c>
      <c r="CF202" s="29">
        <v>16.265954855678256</v>
      </c>
      <c r="CG202" s="29">
        <v>0</v>
      </c>
      <c r="CH202" s="29">
        <v>16.265954855678256</v>
      </c>
      <c r="CI202" s="29">
        <v>0.96057090109650178</v>
      </c>
      <c r="CJ202" s="29">
        <v>0</v>
      </c>
      <c r="CK202" s="29">
        <v>0.96057090109650178</v>
      </c>
      <c r="CL202" s="29"/>
      <c r="CM202" s="29">
        <v>0</v>
      </c>
      <c r="CN202" s="29"/>
      <c r="CO202" s="29">
        <v>0</v>
      </c>
      <c r="CP202" s="29">
        <v>0</v>
      </c>
      <c r="CQ202" s="29">
        <v>0</v>
      </c>
      <c r="CR202" s="29">
        <v>0</v>
      </c>
      <c r="CS202" s="29">
        <v>0</v>
      </c>
      <c r="CT202" s="29">
        <v>0</v>
      </c>
      <c r="CU202" s="29">
        <v>0</v>
      </c>
      <c r="CV202" s="29">
        <v>9999</v>
      </c>
      <c r="CW202" s="33">
        <v>9999</v>
      </c>
    </row>
    <row r="203" spans="1:101">
      <c r="A203" s="7" t="s">
        <v>396</v>
      </c>
      <c r="C203" s="29">
        <v>15</v>
      </c>
      <c r="D203" s="29">
        <v>2205.6123046875</v>
      </c>
      <c r="E203" s="29">
        <v>0</v>
      </c>
      <c r="F203" s="29">
        <v>3237.741943359375</v>
      </c>
      <c r="G203" s="29">
        <v>0</v>
      </c>
      <c r="H203" s="29">
        <v>0</v>
      </c>
      <c r="I203" s="29"/>
      <c r="J203" s="29">
        <v>0.1573835164308548</v>
      </c>
      <c r="K203" s="29">
        <v>0.37323743104934692</v>
      </c>
      <c r="L203" s="29">
        <v>2405.046875</v>
      </c>
      <c r="M203" s="29">
        <v>0.64858502149581909</v>
      </c>
      <c r="N203" s="29">
        <v>1.7439572811126709</v>
      </c>
      <c r="O203" s="29">
        <v>0</v>
      </c>
      <c r="P203" s="29">
        <v>0</v>
      </c>
      <c r="Q203" s="29">
        <v>0</v>
      </c>
      <c r="R203" s="29">
        <v>643.84814453125</v>
      </c>
      <c r="S203" s="29">
        <v>1455.5963134765625</v>
      </c>
      <c r="T203" s="29">
        <v>0</v>
      </c>
      <c r="U203" s="29">
        <v>1652.752685546875</v>
      </c>
      <c r="V203" s="29">
        <v>323.77420043945313</v>
      </c>
      <c r="W203" s="29">
        <v>323.77420043945313</v>
      </c>
      <c r="X203" s="29">
        <v>0</v>
      </c>
      <c r="Y203" s="29">
        <v>0</v>
      </c>
      <c r="Z203" s="29">
        <v>0</v>
      </c>
      <c r="AA203" s="29">
        <v>0</v>
      </c>
      <c r="AB203" s="29">
        <v>0</v>
      </c>
      <c r="AC203" s="29">
        <v>0</v>
      </c>
      <c r="AD203" s="29">
        <v>0</v>
      </c>
      <c r="AE203" s="29">
        <v>0</v>
      </c>
      <c r="AF203" s="29">
        <v>0</v>
      </c>
      <c r="AG203" s="29">
        <v>0</v>
      </c>
      <c r="AH203" s="29">
        <v>967.622314453125</v>
      </c>
      <c r="AI203" s="29">
        <v>1779.3704833984375</v>
      </c>
      <c r="AJ203" s="29">
        <v>0</v>
      </c>
      <c r="AK203" s="29">
        <v>1652.752685546875</v>
      </c>
      <c r="AL203" s="29">
        <v>4399.74560546875</v>
      </c>
      <c r="AM203" s="29">
        <v>2022.8082275390625</v>
      </c>
      <c r="AN203" s="29">
        <v>0</v>
      </c>
      <c r="AO203" s="29">
        <v>331.16134643554687</v>
      </c>
      <c r="AP203" s="29">
        <v>1288.80517578125</v>
      </c>
      <c r="AQ203" s="29">
        <v>3642.774658203125</v>
      </c>
      <c r="AR203" s="29">
        <v>967.622314453125</v>
      </c>
      <c r="AS203" s="33">
        <v>3.7646658003398552</v>
      </c>
      <c r="AT203" s="29">
        <v>2022.8082275390625</v>
      </c>
      <c r="AU203" s="29">
        <v>499.87210083007812</v>
      </c>
      <c r="AV203" s="29">
        <v>381.1485595703125</v>
      </c>
      <c r="AW203" s="29">
        <v>1288.80517578125</v>
      </c>
      <c r="AX203" s="29">
        <v>4192.63427734375</v>
      </c>
      <c r="AY203" s="29">
        <v>1779.3704833984375</v>
      </c>
      <c r="AZ203" s="33">
        <v>2.3562456671790115</v>
      </c>
      <c r="BA203" s="29">
        <v>2022.8082275390625</v>
      </c>
      <c r="BB203" s="29">
        <v>499.87210083007812</v>
      </c>
      <c r="BC203" s="29">
        <v>381.1485595703125</v>
      </c>
      <c r="BD203" s="29">
        <v>1288.80517578125</v>
      </c>
      <c r="BE203" s="29">
        <v>4192.63427734375</v>
      </c>
      <c r="BF203" s="29">
        <v>2746.992919921875</v>
      </c>
      <c r="BG203" s="29">
        <v>19.256744384765625</v>
      </c>
      <c r="BH203" s="33">
        <v>1.5262631827226021</v>
      </c>
      <c r="BI203" s="29">
        <v>32.283992767333984</v>
      </c>
      <c r="BJ203" s="29">
        <v>59.367362976074219</v>
      </c>
      <c r="BK203" s="29">
        <v>0</v>
      </c>
      <c r="BL203" s="29">
        <v>55.142852783203125</v>
      </c>
      <c r="BM203" s="29">
        <v>146.79420471191406</v>
      </c>
      <c r="BN203" s="29">
        <v>2022.8082275390625</v>
      </c>
      <c r="BO203" s="29">
        <v>0</v>
      </c>
      <c r="BP203" s="29">
        <v>499.87210083007812</v>
      </c>
      <c r="BQ203" s="29">
        <v>0</v>
      </c>
      <c r="BR203" s="29">
        <v>0</v>
      </c>
      <c r="BS203" s="29">
        <v>0</v>
      </c>
      <c r="BT203" s="29">
        <v>1288.80517578125</v>
      </c>
      <c r="BU203" s="29">
        <v>0</v>
      </c>
      <c r="BV203" s="29">
        <v>456.93463134765625</v>
      </c>
      <c r="BW203" s="29">
        <v>381.1485595703125</v>
      </c>
      <c r="BX203" s="29">
        <v>3752.197021484375</v>
      </c>
      <c r="BY203" s="29">
        <v>647.54840087890625</v>
      </c>
      <c r="BZ203" s="29">
        <v>0</v>
      </c>
      <c r="CA203" s="29">
        <v>0</v>
      </c>
      <c r="CB203" s="29">
        <v>4649.56884765625</v>
      </c>
      <c r="CC203" s="29">
        <v>4399.74560546875</v>
      </c>
      <c r="CD203" s="33">
        <v>1.0567813018078869</v>
      </c>
      <c r="CE203" s="29">
        <v>59.154312133789063</v>
      </c>
      <c r="CF203" s="29">
        <v>15.228579815183279</v>
      </c>
      <c r="CG203" s="29">
        <v>0</v>
      </c>
      <c r="CH203" s="29">
        <v>15.228579815183279</v>
      </c>
      <c r="CI203" s="29">
        <v>0.89940687603390046</v>
      </c>
      <c r="CJ203" s="29">
        <v>0</v>
      </c>
      <c r="CK203" s="29">
        <v>0.89940687603390046</v>
      </c>
      <c r="CL203" s="29"/>
      <c r="CM203" s="29">
        <v>0</v>
      </c>
      <c r="CN203" s="29"/>
      <c r="CO203" s="29">
        <v>0</v>
      </c>
      <c r="CP203" s="29">
        <v>0</v>
      </c>
      <c r="CQ203" s="29">
        <v>0</v>
      </c>
      <c r="CR203" s="29">
        <v>0</v>
      </c>
      <c r="CS203" s="29">
        <v>0</v>
      </c>
      <c r="CT203" s="29">
        <v>0</v>
      </c>
      <c r="CU203" s="29">
        <v>0</v>
      </c>
      <c r="CV203" s="29">
        <v>9999</v>
      </c>
      <c r="CW203" s="33">
        <v>9999</v>
      </c>
    </row>
    <row r="204" spans="1:101">
      <c r="A204" s="7" t="s">
        <v>429</v>
      </c>
      <c r="C204" s="29">
        <v>15.000000953674316</v>
      </c>
      <c r="D204" s="29">
        <v>2308.72802734375</v>
      </c>
      <c r="E204" s="29">
        <v>0</v>
      </c>
      <c r="F204" s="29">
        <v>3356.083251953125</v>
      </c>
      <c r="G204" s="29">
        <v>0</v>
      </c>
      <c r="H204" s="29">
        <v>0</v>
      </c>
      <c r="I204" s="29"/>
      <c r="J204" s="29">
        <v>0.15783305466175079</v>
      </c>
      <c r="K204" s="29">
        <v>0.35993960499763489</v>
      </c>
      <c r="L204" s="29">
        <v>2517.8583984375</v>
      </c>
      <c r="M204" s="29">
        <v>0.6547921895980835</v>
      </c>
      <c r="N204" s="29">
        <v>1.8209444284439087</v>
      </c>
      <c r="O204" s="29">
        <v>0</v>
      </c>
      <c r="P204" s="29">
        <v>0</v>
      </c>
      <c r="Q204" s="29">
        <v>0</v>
      </c>
      <c r="R204" s="29">
        <v>667.38116455078125</v>
      </c>
      <c r="S204" s="29">
        <v>1508.7991943359375</v>
      </c>
      <c r="T204" s="29">
        <v>0</v>
      </c>
      <c r="U204" s="29">
        <v>1713.1617431640625</v>
      </c>
      <c r="V204" s="29">
        <v>335.60833740234375</v>
      </c>
      <c r="W204" s="29">
        <v>335.60833740234375</v>
      </c>
      <c r="X204" s="29">
        <v>0</v>
      </c>
      <c r="Y204" s="29">
        <v>0</v>
      </c>
      <c r="Z204" s="29">
        <v>0</v>
      </c>
      <c r="AA204" s="29">
        <v>0</v>
      </c>
      <c r="AB204" s="29">
        <v>0</v>
      </c>
      <c r="AC204" s="29">
        <v>0</v>
      </c>
      <c r="AD204" s="29">
        <v>0</v>
      </c>
      <c r="AE204" s="29">
        <v>0</v>
      </c>
      <c r="AF204" s="29">
        <v>0</v>
      </c>
      <c r="AG204" s="29">
        <v>0</v>
      </c>
      <c r="AH204" s="29">
        <v>1002.989501953125</v>
      </c>
      <c r="AI204" s="29">
        <v>1844.407470703125</v>
      </c>
      <c r="AJ204" s="29">
        <v>0</v>
      </c>
      <c r="AK204" s="29">
        <v>1713.1617431640625</v>
      </c>
      <c r="AL204" s="29">
        <v>4560.55908203125</v>
      </c>
      <c r="AM204" s="29">
        <v>2086.2890625</v>
      </c>
      <c r="AN204" s="29">
        <v>0</v>
      </c>
      <c r="AO204" s="29">
        <v>343.55471801757813</v>
      </c>
      <c r="AP204" s="29">
        <v>1349.258056640625</v>
      </c>
      <c r="AQ204" s="29">
        <v>3779.101806640625</v>
      </c>
      <c r="AR204" s="29">
        <v>1002.989501953125</v>
      </c>
      <c r="AS204" s="33">
        <v>3.7678378784614841</v>
      </c>
      <c r="AT204" s="29">
        <v>2086.2890625</v>
      </c>
      <c r="AU204" s="29">
        <v>521.93896484375</v>
      </c>
      <c r="AV204" s="29">
        <v>395.74862670898437</v>
      </c>
      <c r="AW204" s="29">
        <v>1349.258056640625</v>
      </c>
      <c r="AX204" s="29">
        <v>4353.23486328125</v>
      </c>
      <c r="AY204" s="29">
        <v>1844.407470703125</v>
      </c>
      <c r="AZ204" s="33">
        <v>2.3602347289216543</v>
      </c>
      <c r="BA204" s="29">
        <v>2086.2890625</v>
      </c>
      <c r="BB204" s="29">
        <v>521.93896484375</v>
      </c>
      <c r="BC204" s="29">
        <v>395.74862670898437</v>
      </c>
      <c r="BD204" s="29">
        <v>1349.258056640625</v>
      </c>
      <c r="BE204" s="29">
        <v>4353.23486328125</v>
      </c>
      <c r="BF204" s="29">
        <v>2847.39697265625</v>
      </c>
      <c r="BG204" s="29">
        <v>18.498624801635742</v>
      </c>
      <c r="BH204" s="33">
        <v>1.5288471046307734</v>
      </c>
      <c r="BI204" s="29">
        <v>31.964653015136719</v>
      </c>
      <c r="BJ204" s="29">
        <v>58.780120849609375</v>
      </c>
      <c r="BK204" s="29">
        <v>0</v>
      </c>
      <c r="BL204" s="29">
        <v>54.597400665283203</v>
      </c>
      <c r="BM204" s="29">
        <v>145.34217834472656</v>
      </c>
      <c r="BN204" s="29">
        <v>2086.2890625</v>
      </c>
      <c r="BO204" s="29">
        <v>0</v>
      </c>
      <c r="BP204" s="29">
        <v>521.93896484375</v>
      </c>
      <c r="BQ204" s="29">
        <v>0</v>
      </c>
      <c r="BR204" s="29">
        <v>0</v>
      </c>
      <c r="BS204" s="29">
        <v>0</v>
      </c>
      <c r="BT204" s="29">
        <v>1349.258056640625</v>
      </c>
      <c r="BU204" s="29">
        <v>0</v>
      </c>
      <c r="BV204" s="29">
        <v>311.5791015625</v>
      </c>
      <c r="BW204" s="29">
        <v>395.74862670898437</v>
      </c>
      <c r="BX204" s="29">
        <v>3889.34228515625</v>
      </c>
      <c r="BY204" s="29">
        <v>671.2166748046875</v>
      </c>
      <c r="BZ204" s="29">
        <v>0</v>
      </c>
      <c r="CA204" s="29">
        <v>0</v>
      </c>
      <c r="CB204" s="29">
        <v>4664.81396484375</v>
      </c>
      <c r="CC204" s="29">
        <v>4560.55908203125</v>
      </c>
      <c r="CD204" s="33">
        <v>1.022860104037733</v>
      </c>
      <c r="CE204" s="29">
        <v>63.16619873046875</v>
      </c>
      <c r="CF204" s="29">
        <v>15.989193926267465</v>
      </c>
      <c r="CG204" s="29">
        <v>0</v>
      </c>
      <c r="CH204" s="29">
        <v>15.989193926267465</v>
      </c>
      <c r="CI204" s="29">
        <v>0.94405000181860754</v>
      </c>
      <c r="CJ204" s="29">
        <v>0</v>
      </c>
      <c r="CK204" s="29">
        <v>0.94405000181860754</v>
      </c>
      <c r="CL204" s="29"/>
      <c r="CM204" s="29">
        <v>0</v>
      </c>
      <c r="CN204" s="29"/>
      <c r="CO204" s="29">
        <v>0</v>
      </c>
      <c r="CP204" s="29">
        <v>0</v>
      </c>
      <c r="CQ204" s="29">
        <v>0</v>
      </c>
      <c r="CR204" s="29">
        <v>0</v>
      </c>
      <c r="CS204" s="29">
        <v>0</v>
      </c>
      <c r="CT204" s="29">
        <v>0</v>
      </c>
      <c r="CU204" s="29">
        <v>0</v>
      </c>
      <c r="CV204" s="29">
        <v>9999</v>
      </c>
      <c r="CW204" s="33">
        <v>9999</v>
      </c>
    </row>
    <row r="205" spans="1:101">
      <c r="A205" s="7" t="s">
        <v>389</v>
      </c>
      <c r="C205" s="29">
        <v>15</v>
      </c>
      <c r="D205" s="29">
        <v>2472.528076171875</v>
      </c>
      <c r="E205" s="29">
        <v>0</v>
      </c>
      <c r="F205" s="29">
        <v>3980.071533203125</v>
      </c>
      <c r="G205" s="29">
        <v>0</v>
      </c>
      <c r="H205" s="29">
        <v>0</v>
      </c>
      <c r="I205" s="29"/>
      <c r="J205" s="29">
        <v>0.15733112394809723</v>
      </c>
      <c r="K205" s="29">
        <v>0.3747885525226593</v>
      </c>
      <c r="L205" s="29">
        <v>2695.90771484375</v>
      </c>
      <c r="M205" s="29">
        <v>0.73004519939422607</v>
      </c>
      <c r="N205" s="29">
        <v>1.9554680585861206</v>
      </c>
      <c r="O205" s="29">
        <v>0</v>
      </c>
      <c r="P205" s="29">
        <v>0</v>
      </c>
      <c r="Q205" s="29">
        <v>0</v>
      </c>
      <c r="R205" s="29">
        <v>791.4656982421875</v>
      </c>
      <c r="S205" s="29">
        <v>1789.326416015625</v>
      </c>
      <c r="T205" s="29">
        <v>0</v>
      </c>
      <c r="U205" s="29">
        <v>2031.685791015625</v>
      </c>
      <c r="V205" s="29">
        <v>398.00714111328125</v>
      </c>
      <c r="W205" s="29">
        <v>398.00714111328125</v>
      </c>
      <c r="X205" s="29">
        <v>0</v>
      </c>
      <c r="Y205" s="29">
        <v>0</v>
      </c>
      <c r="Z205" s="29">
        <v>0</v>
      </c>
      <c r="AA205" s="29">
        <v>0</v>
      </c>
      <c r="AB205" s="29">
        <v>0</v>
      </c>
      <c r="AC205" s="29">
        <v>0</v>
      </c>
      <c r="AD205" s="29">
        <v>0</v>
      </c>
      <c r="AE205" s="29">
        <v>0</v>
      </c>
      <c r="AF205" s="29">
        <v>0</v>
      </c>
      <c r="AG205" s="29">
        <v>0</v>
      </c>
      <c r="AH205" s="29">
        <v>1189.472900390625</v>
      </c>
      <c r="AI205" s="29">
        <v>2187.33349609375</v>
      </c>
      <c r="AJ205" s="29">
        <v>0</v>
      </c>
      <c r="AK205" s="29">
        <v>2031.685791015625</v>
      </c>
      <c r="AL205" s="29">
        <v>5408.49169921875</v>
      </c>
      <c r="AM205" s="29">
        <v>2271.15234375</v>
      </c>
      <c r="AN205" s="29">
        <v>0</v>
      </c>
      <c r="AO205" s="29">
        <v>371.58224487304687</v>
      </c>
      <c r="AP205" s="29">
        <v>1444.6700439453125</v>
      </c>
      <c r="AQ205" s="29">
        <v>4087.404541015625</v>
      </c>
      <c r="AR205" s="29">
        <v>1189.472900390625</v>
      </c>
      <c r="AS205" s="33">
        <v>3.4363160698845148</v>
      </c>
      <c r="AT205" s="29">
        <v>2271.15234375</v>
      </c>
      <c r="AU205" s="29">
        <v>560.4976806640625</v>
      </c>
      <c r="AV205" s="29">
        <v>427.63201904296875</v>
      </c>
      <c r="AW205" s="29">
        <v>1444.6700439453125</v>
      </c>
      <c r="AX205" s="29">
        <v>4703.9521484375</v>
      </c>
      <c r="AY205" s="29">
        <v>2187.33349609375</v>
      </c>
      <c r="AZ205" s="33">
        <v>2.1505417278820294</v>
      </c>
      <c r="BA205" s="29">
        <v>2271.15234375</v>
      </c>
      <c r="BB205" s="29">
        <v>560.4976806640625</v>
      </c>
      <c r="BC205" s="29">
        <v>427.63201904296875</v>
      </c>
      <c r="BD205" s="29">
        <v>1444.6700439453125</v>
      </c>
      <c r="BE205" s="29">
        <v>4703.9521484375</v>
      </c>
      <c r="BF205" s="29">
        <v>3376.806396484375</v>
      </c>
      <c r="BG205" s="29">
        <v>28.097970962524414</v>
      </c>
      <c r="BH205" s="33">
        <v>1.3930179983962576</v>
      </c>
      <c r="BI205" s="29">
        <v>35.404170989990234</v>
      </c>
      <c r="BJ205" s="29">
        <v>65.105087280273437</v>
      </c>
      <c r="BK205" s="29">
        <v>0</v>
      </c>
      <c r="BL205" s="29">
        <v>60.472293853759766</v>
      </c>
      <c r="BM205" s="29">
        <v>160.98153686523438</v>
      </c>
      <c r="BN205" s="29">
        <v>2271.15234375</v>
      </c>
      <c r="BO205" s="29">
        <v>0</v>
      </c>
      <c r="BP205" s="29">
        <v>560.4976806640625</v>
      </c>
      <c r="BQ205" s="29">
        <v>0</v>
      </c>
      <c r="BR205" s="29">
        <v>0</v>
      </c>
      <c r="BS205" s="29">
        <v>0</v>
      </c>
      <c r="BT205" s="29">
        <v>1444.6700439453125</v>
      </c>
      <c r="BU205" s="29">
        <v>0</v>
      </c>
      <c r="BV205" s="29">
        <v>657.414306640625</v>
      </c>
      <c r="BW205" s="29">
        <v>427.63201904296875</v>
      </c>
      <c r="BX205" s="29">
        <v>4612.4775390625</v>
      </c>
      <c r="BY205" s="29">
        <v>796.0142822265625</v>
      </c>
      <c r="BZ205" s="29">
        <v>0</v>
      </c>
      <c r="CA205" s="29">
        <v>0</v>
      </c>
      <c r="CB205" s="29">
        <v>5361.3662109375</v>
      </c>
      <c r="CC205" s="29">
        <v>5408.49169921875</v>
      </c>
      <c r="CD205" s="107">
        <v>0.99128677109936691</v>
      </c>
      <c r="CE205" s="29">
        <v>69.002586364746094</v>
      </c>
      <c r="CF205" s="29">
        <v>17.051868125372877</v>
      </c>
      <c r="CG205" s="29">
        <v>0</v>
      </c>
      <c r="CH205" s="29">
        <v>17.051868125372877</v>
      </c>
      <c r="CI205" s="29">
        <v>1.0069896548373307</v>
      </c>
      <c r="CJ205" s="29">
        <v>0</v>
      </c>
      <c r="CK205" s="29">
        <v>1.0069896548373307</v>
      </c>
      <c r="CL205" s="29"/>
      <c r="CM205" s="29">
        <v>0</v>
      </c>
      <c r="CN205" s="29"/>
      <c r="CO205" s="29">
        <v>0</v>
      </c>
      <c r="CP205" s="29">
        <v>0</v>
      </c>
      <c r="CQ205" s="29">
        <v>0</v>
      </c>
      <c r="CR205" s="29">
        <v>0</v>
      </c>
      <c r="CS205" s="29">
        <v>0</v>
      </c>
      <c r="CT205" s="29">
        <v>0</v>
      </c>
      <c r="CU205" s="29">
        <v>0</v>
      </c>
      <c r="CV205" s="29">
        <v>9999</v>
      </c>
      <c r="CW205" s="33">
        <v>9999</v>
      </c>
    </row>
    <row r="206" spans="1:101">
      <c r="A206" s="7" t="s">
        <v>392</v>
      </c>
      <c r="C206" s="29">
        <v>15</v>
      </c>
      <c r="D206" s="29">
        <v>2550.92626953125</v>
      </c>
      <c r="E206" s="29">
        <v>0</v>
      </c>
      <c r="F206" s="29">
        <v>4017.272705078125</v>
      </c>
      <c r="G206" s="29">
        <v>0</v>
      </c>
      <c r="H206" s="29">
        <v>0</v>
      </c>
      <c r="I206" s="29"/>
      <c r="J206" s="29">
        <v>0.15735167264938354</v>
      </c>
      <c r="K206" s="29">
        <v>0.37418040633201599</v>
      </c>
      <c r="L206" s="29">
        <v>2781.9248046875</v>
      </c>
      <c r="M206" s="29">
        <v>0.75210762023925781</v>
      </c>
      <c r="N206" s="29">
        <v>2.0176155567169189</v>
      </c>
      <c r="O206" s="29">
        <v>0</v>
      </c>
      <c r="P206" s="29">
        <v>0</v>
      </c>
      <c r="Q206" s="29">
        <v>0</v>
      </c>
      <c r="R206" s="29">
        <v>798.8634033203125</v>
      </c>
      <c r="S206" s="29">
        <v>1806.051025390625</v>
      </c>
      <c r="T206" s="29">
        <v>0</v>
      </c>
      <c r="U206" s="29">
        <v>2050.675537109375</v>
      </c>
      <c r="V206" s="29">
        <v>401.72726440429687</v>
      </c>
      <c r="W206" s="29">
        <v>401.72726440429687</v>
      </c>
      <c r="X206" s="29">
        <v>0</v>
      </c>
      <c r="Y206" s="29">
        <v>0</v>
      </c>
      <c r="Z206" s="29">
        <v>0</v>
      </c>
      <c r="AA206" s="29">
        <v>0</v>
      </c>
      <c r="AB206" s="29">
        <v>0</v>
      </c>
      <c r="AC206" s="29">
        <v>0</v>
      </c>
      <c r="AD206" s="29">
        <v>0</v>
      </c>
      <c r="AE206" s="29">
        <v>0</v>
      </c>
      <c r="AF206" s="29">
        <v>0</v>
      </c>
      <c r="AG206" s="29">
        <v>0</v>
      </c>
      <c r="AH206" s="29">
        <v>1200.5906982421875</v>
      </c>
      <c r="AI206" s="29">
        <v>2207.7783203125</v>
      </c>
      <c r="AJ206" s="29">
        <v>0</v>
      </c>
      <c r="AK206" s="29">
        <v>2050.675537109375</v>
      </c>
      <c r="AL206" s="29">
        <v>5459.04443359375</v>
      </c>
      <c r="AM206" s="29">
        <v>2310.53466796875</v>
      </c>
      <c r="AN206" s="29">
        <v>0</v>
      </c>
      <c r="AO206" s="29">
        <v>380.12997436523437</v>
      </c>
      <c r="AP206" s="29">
        <v>1490.7647705078125</v>
      </c>
      <c r="AQ206" s="29">
        <v>4181.42919921875</v>
      </c>
      <c r="AR206" s="29">
        <v>1200.5906982421875</v>
      </c>
      <c r="AS206" s="33">
        <v>3.4828101910591647</v>
      </c>
      <c r="AT206" s="29">
        <v>2310.53466796875</v>
      </c>
      <c r="AU206" s="29">
        <v>578.31109619140625</v>
      </c>
      <c r="AV206" s="29">
        <v>437.9610595703125</v>
      </c>
      <c r="AW206" s="29">
        <v>1490.7647705078125</v>
      </c>
      <c r="AX206" s="29">
        <v>4817.57177734375</v>
      </c>
      <c r="AY206" s="29">
        <v>2207.7783203125</v>
      </c>
      <c r="AZ206" s="33">
        <v>2.1820903015971682</v>
      </c>
      <c r="BA206" s="29">
        <v>2310.53466796875</v>
      </c>
      <c r="BB206" s="29">
        <v>578.31109619140625</v>
      </c>
      <c r="BC206" s="29">
        <v>437.9610595703125</v>
      </c>
      <c r="BD206" s="29">
        <v>1490.7647705078125</v>
      </c>
      <c r="BE206" s="29">
        <v>4817.57177734375</v>
      </c>
      <c r="BF206" s="29">
        <v>3408.368896484375</v>
      </c>
      <c r="BG206" s="29">
        <v>25.998262405395508</v>
      </c>
      <c r="BH206" s="33">
        <v>1.4134536648709266</v>
      </c>
      <c r="BI206" s="29">
        <v>34.630161285400391</v>
      </c>
      <c r="BJ206" s="29">
        <v>63.681747436523438</v>
      </c>
      <c r="BK206" s="29">
        <v>0</v>
      </c>
      <c r="BL206" s="29">
        <v>59.150234222412109</v>
      </c>
      <c r="BM206" s="29">
        <v>157.46214294433594</v>
      </c>
      <c r="BN206" s="29">
        <v>2310.53466796875</v>
      </c>
      <c r="BO206" s="29">
        <v>0</v>
      </c>
      <c r="BP206" s="29">
        <v>578.31109619140625</v>
      </c>
      <c r="BQ206" s="29">
        <v>0</v>
      </c>
      <c r="BR206" s="29">
        <v>0</v>
      </c>
      <c r="BS206" s="29">
        <v>0</v>
      </c>
      <c r="BT206" s="29">
        <v>1490.7647705078125</v>
      </c>
      <c r="BU206" s="29">
        <v>0</v>
      </c>
      <c r="BV206" s="29">
        <v>529.6566162109375</v>
      </c>
      <c r="BW206" s="29">
        <v>437.9610595703125</v>
      </c>
      <c r="BX206" s="29">
        <v>4655.58984375</v>
      </c>
      <c r="BY206" s="29">
        <v>803.45452880859375</v>
      </c>
      <c r="BZ206" s="29">
        <v>0</v>
      </c>
      <c r="CA206" s="29">
        <v>0</v>
      </c>
      <c r="CB206" s="29">
        <v>5347.22802734375</v>
      </c>
      <c r="CC206" s="29">
        <v>5459.04443359375</v>
      </c>
      <c r="CD206" s="107">
        <v>0.97951726447371446</v>
      </c>
      <c r="CE206" s="29">
        <v>69.870933532714844</v>
      </c>
      <c r="CF206" s="29">
        <v>17.662925860194164</v>
      </c>
      <c r="CG206" s="29">
        <v>0</v>
      </c>
      <c r="CH206" s="29">
        <v>17.662925860194164</v>
      </c>
      <c r="CI206" s="29">
        <v>1.0428218251712316</v>
      </c>
      <c r="CJ206" s="29">
        <v>0</v>
      </c>
      <c r="CK206" s="29">
        <v>1.0428218251712316</v>
      </c>
      <c r="CL206" s="29"/>
      <c r="CM206" s="29">
        <v>0</v>
      </c>
      <c r="CN206" s="29"/>
      <c r="CO206" s="29">
        <v>0</v>
      </c>
      <c r="CP206" s="29">
        <v>0</v>
      </c>
      <c r="CQ206" s="29">
        <v>0</v>
      </c>
      <c r="CR206" s="29">
        <v>0</v>
      </c>
      <c r="CS206" s="29">
        <v>0</v>
      </c>
      <c r="CT206" s="29">
        <v>0</v>
      </c>
      <c r="CU206" s="29">
        <v>0</v>
      </c>
      <c r="CV206" s="29">
        <v>9999</v>
      </c>
      <c r="CW206" s="33">
        <v>9999</v>
      </c>
    </row>
    <row r="207" spans="1:101">
      <c r="A207" s="7" t="s">
        <v>433</v>
      </c>
      <c r="C207" s="29">
        <v>15</v>
      </c>
      <c r="D207" s="29">
        <v>1634.0721435546875</v>
      </c>
      <c r="E207" s="29">
        <v>0</v>
      </c>
      <c r="F207" s="29">
        <v>2980.77880859375</v>
      </c>
      <c r="G207" s="29">
        <v>0</v>
      </c>
      <c r="H207" s="29">
        <v>0</v>
      </c>
      <c r="I207" s="29"/>
      <c r="J207" s="29">
        <v>0.15886096656322479</v>
      </c>
      <c r="K207" s="29">
        <v>0.32952994108200073</v>
      </c>
      <c r="L207" s="29">
        <v>1782.017578125</v>
      </c>
      <c r="M207" s="29">
        <v>0.42424693703651428</v>
      </c>
      <c r="N207" s="29">
        <v>1.2809847593307495</v>
      </c>
      <c r="O207" s="29">
        <v>0</v>
      </c>
      <c r="P207" s="29">
        <v>0</v>
      </c>
      <c r="Q207" s="29">
        <v>0</v>
      </c>
      <c r="R207" s="29">
        <v>592.7491455078125</v>
      </c>
      <c r="S207" s="29">
        <v>1340.0728759765625</v>
      </c>
      <c r="T207" s="29">
        <v>0</v>
      </c>
      <c r="U207" s="29">
        <v>1521.5821533203125</v>
      </c>
      <c r="V207" s="29">
        <v>298.077880859375</v>
      </c>
      <c r="W207" s="29">
        <v>298.077880859375</v>
      </c>
      <c r="X207" s="29">
        <v>0</v>
      </c>
      <c r="Y207" s="29">
        <v>0</v>
      </c>
      <c r="Z207" s="29">
        <v>0</v>
      </c>
      <c r="AA207" s="29">
        <v>0</v>
      </c>
      <c r="AB207" s="29">
        <v>0</v>
      </c>
      <c r="AC207" s="29">
        <v>0</v>
      </c>
      <c r="AD207" s="29">
        <v>0</v>
      </c>
      <c r="AE207" s="29">
        <v>0</v>
      </c>
      <c r="AF207" s="29">
        <v>0</v>
      </c>
      <c r="AG207" s="29">
        <v>0</v>
      </c>
      <c r="AH207" s="29">
        <v>890.8270263671875</v>
      </c>
      <c r="AI207" s="29">
        <v>1638.1507568359375</v>
      </c>
      <c r="AJ207" s="29">
        <v>0</v>
      </c>
      <c r="AK207" s="29">
        <v>1521.5821533203125</v>
      </c>
      <c r="AL207" s="29">
        <v>4050.56005859375</v>
      </c>
      <c r="AM207" s="29">
        <v>1485.865234375</v>
      </c>
      <c r="AN207" s="29">
        <v>0</v>
      </c>
      <c r="AO207" s="29">
        <v>244.0804443359375</v>
      </c>
      <c r="AP207" s="29">
        <v>954.939208984375</v>
      </c>
      <c r="AQ207" s="29">
        <v>2684.884765625</v>
      </c>
      <c r="AR207" s="29">
        <v>890.8270263671875</v>
      </c>
      <c r="AS207" s="33">
        <v>3.013923924877238</v>
      </c>
      <c r="AT207" s="29">
        <v>1485.865234375</v>
      </c>
      <c r="AU207" s="29">
        <v>367.16986083984375</v>
      </c>
      <c r="AV207" s="29">
        <v>280.79742431640625</v>
      </c>
      <c r="AW207" s="29">
        <v>954.939208984375</v>
      </c>
      <c r="AX207" s="29">
        <v>3088.771728515625</v>
      </c>
      <c r="AY207" s="29">
        <v>1638.1507568359375</v>
      </c>
      <c r="AZ207" s="33">
        <v>1.8855234877658875</v>
      </c>
      <c r="BA207" s="29">
        <v>1485.865234375</v>
      </c>
      <c r="BB207" s="29">
        <v>367.16986083984375</v>
      </c>
      <c r="BC207" s="29">
        <v>280.79742431640625</v>
      </c>
      <c r="BD207" s="29">
        <v>954.939208984375</v>
      </c>
      <c r="BE207" s="29">
        <v>3088.771728515625</v>
      </c>
      <c r="BF207" s="29">
        <v>2528.977783203125</v>
      </c>
      <c r="BG207" s="29">
        <v>41.700122833251953</v>
      </c>
      <c r="BH207" s="33">
        <v>1.2213518635990082</v>
      </c>
      <c r="BI207" s="29">
        <v>40.113105773925781</v>
      </c>
      <c r="BJ207" s="29">
        <v>73.764396667480469</v>
      </c>
      <c r="BK207" s="29">
        <v>0</v>
      </c>
      <c r="BL207" s="29">
        <v>68.515419006347656</v>
      </c>
      <c r="BM207" s="29">
        <v>182.39292907714844</v>
      </c>
      <c r="BN207" s="29">
        <v>1485.865234375</v>
      </c>
      <c r="BO207" s="29">
        <v>0</v>
      </c>
      <c r="BP207" s="29">
        <v>367.16986083984375</v>
      </c>
      <c r="BQ207" s="29">
        <v>0</v>
      </c>
      <c r="BR207" s="29">
        <v>0</v>
      </c>
      <c r="BS207" s="29">
        <v>0</v>
      </c>
      <c r="BT207" s="29">
        <v>954.939208984375</v>
      </c>
      <c r="BU207" s="29">
        <v>0</v>
      </c>
      <c r="BV207" s="29">
        <v>873.68603515625</v>
      </c>
      <c r="BW207" s="29">
        <v>280.79742431640625</v>
      </c>
      <c r="BX207" s="29">
        <v>3454.404296875</v>
      </c>
      <c r="BY207" s="29">
        <v>596.15576171875</v>
      </c>
      <c r="BZ207" s="29">
        <v>0</v>
      </c>
      <c r="CA207" s="29">
        <v>0</v>
      </c>
      <c r="CB207" s="29">
        <v>3962.457763671875</v>
      </c>
      <c r="CC207" s="29">
        <v>4050.56005859375</v>
      </c>
      <c r="CD207" s="107">
        <v>0.97824935474417785</v>
      </c>
      <c r="CE207" s="29">
        <v>70.874282836914063</v>
      </c>
      <c r="CF207" s="29">
        <v>11.282677740861676</v>
      </c>
      <c r="CG207" s="29">
        <v>0</v>
      </c>
      <c r="CH207" s="29">
        <v>11.282677740861676</v>
      </c>
      <c r="CI207" s="29">
        <v>0.66625994080978168</v>
      </c>
      <c r="CJ207" s="29">
        <v>0</v>
      </c>
      <c r="CK207" s="29">
        <v>0.66625994080978168</v>
      </c>
      <c r="CL207" s="29"/>
      <c r="CM207" s="29">
        <v>0</v>
      </c>
      <c r="CN207" s="29"/>
      <c r="CO207" s="29">
        <v>0</v>
      </c>
      <c r="CP207" s="29">
        <v>0</v>
      </c>
      <c r="CQ207" s="29">
        <v>0</v>
      </c>
      <c r="CR207" s="29">
        <v>0</v>
      </c>
      <c r="CS207" s="29">
        <v>0</v>
      </c>
      <c r="CT207" s="29">
        <v>0</v>
      </c>
      <c r="CU207" s="29">
        <v>0</v>
      </c>
      <c r="CV207" s="29">
        <v>9999</v>
      </c>
      <c r="CW207" s="33">
        <v>9999</v>
      </c>
    </row>
    <row r="208" spans="1:101">
      <c r="A208" s="7" t="s">
        <v>428</v>
      </c>
      <c r="C208" s="29">
        <v>15</v>
      </c>
      <c r="D208" s="29">
        <v>2207.934326171875</v>
      </c>
      <c r="E208" s="29">
        <v>0</v>
      </c>
      <c r="F208" s="29">
        <v>3536.48828125</v>
      </c>
      <c r="G208" s="29">
        <v>0</v>
      </c>
      <c r="H208" s="29">
        <v>0</v>
      </c>
      <c r="I208" s="29"/>
      <c r="J208" s="29">
        <v>0.15782542526721954</v>
      </c>
      <c r="K208" s="29">
        <v>0.36016508936882019</v>
      </c>
      <c r="L208" s="29">
        <v>2407.489990234375</v>
      </c>
      <c r="M208" s="29">
        <v>0.6264839768409729</v>
      </c>
      <c r="N208" s="29">
        <v>1.7412030696868896</v>
      </c>
      <c r="O208" s="29">
        <v>0</v>
      </c>
      <c r="P208" s="29">
        <v>0</v>
      </c>
      <c r="Q208" s="29">
        <v>0</v>
      </c>
      <c r="R208" s="29">
        <v>703.2559814453125</v>
      </c>
      <c r="S208" s="29">
        <v>1589.904052734375</v>
      </c>
      <c r="T208" s="29">
        <v>0</v>
      </c>
      <c r="U208" s="29">
        <v>1805.252197265625</v>
      </c>
      <c r="V208" s="29">
        <v>353.64883422851562</v>
      </c>
      <c r="W208" s="29">
        <v>353.64883422851562</v>
      </c>
      <c r="X208" s="29">
        <v>0</v>
      </c>
      <c r="Y208" s="29">
        <v>0</v>
      </c>
      <c r="Z208" s="29">
        <v>0</v>
      </c>
      <c r="AA208" s="29">
        <v>0</v>
      </c>
      <c r="AB208" s="29">
        <v>0</v>
      </c>
      <c r="AC208" s="29">
        <v>0</v>
      </c>
      <c r="AD208" s="29">
        <v>0</v>
      </c>
      <c r="AE208" s="29">
        <v>0</v>
      </c>
      <c r="AF208" s="29">
        <v>0</v>
      </c>
      <c r="AG208" s="29">
        <v>0</v>
      </c>
      <c r="AH208" s="29">
        <v>1056.90478515625</v>
      </c>
      <c r="AI208" s="29">
        <v>1943.5528564453125</v>
      </c>
      <c r="AJ208" s="29">
        <v>0</v>
      </c>
      <c r="AK208" s="29">
        <v>1805.252197265625</v>
      </c>
      <c r="AL208" s="29">
        <v>4805.7099609375</v>
      </c>
      <c r="AM208" s="29">
        <v>2022.23046875</v>
      </c>
      <c r="AN208" s="29">
        <v>0</v>
      </c>
      <c r="AO208" s="29">
        <v>331.23446655273437</v>
      </c>
      <c r="AP208" s="29">
        <v>1290.1142578125</v>
      </c>
      <c r="AQ208" s="29">
        <v>3643.5791015625</v>
      </c>
      <c r="AR208" s="29">
        <v>1056.90478515625</v>
      </c>
      <c r="AS208" s="33">
        <v>3.44740523373647</v>
      </c>
      <c r="AT208" s="29">
        <v>2022.23046875</v>
      </c>
      <c r="AU208" s="29">
        <v>499.08270263671875</v>
      </c>
      <c r="AV208" s="29">
        <v>381.14273071289062</v>
      </c>
      <c r="AW208" s="29">
        <v>1290.1142578125</v>
      </c>
      <c r="AX208" s="29">
        <v>4192.5703125</v>
      </c>
      <c r="AY208" s="29">
        <v>1943.5528564453125</v>
      </c>
      <c r="AZ208" s="33">
        <v>2.1571680338802945</v>
      </c>
      <c r="BA208" s="29">
        <v>2022.23046875</v>
      </c>
      <c r="BB208" s="29">
        <v>499.08270263671875</v>
      </c>
      <c r="BC208" s="29">
        <v>381.14273071289062</v>
      </c>
      <c r="BD208" s="29">
        <v>1290.1142578125</v>
      </c>
      <c r="BE208" s="29">
        <v>4192.5703125</v>
      </c>
      <c r="BF208" s="29">
        <v>3000.457763671875</v>
      </c>
      <c r="BG208" s="29">
        <v>27.668159484863281</v>
      </c>
      <c r="BH208" s="33">
        <v>1.3973102024493782</v>
      </c>
      <c r="BI208" s="29">
        <v>35.22705078125</v>
      </c>
      <c r="BJ208" s="29">
        <v>64.779380798339844</v>
      </c>
      <c r="BK208" s="29">
        <v>0</v>
      </c>
      <c r="BL208" s="29">
        <v>60.169765472412109</v>
      </c>
      <c r="BM208" s="29">
        <v>160.17620849609375</v>
      </c>
      <c r="BN208" s="29">
        <v>2022.23046875</v>
      </c>
      <c r="BO208" s="29">
        <v>0</v>
      </c>
      <c r="BP208" s="29">
        <v>499.08270263671875</v>
      </c>
      <c r="BQ208" s="29">
        <v>0</v>
      </c>
      <c r="BR208" s="29">
        <v>0</v>
      </c>
      <c r="BS208" s="29">
        <v>0</v>
      </c>
      <c r="BT208" s="29">
        <v>1290.1142578125</v>
      </c>
      <c r="BU208" s="29">
        <v>0</v>
      </c>
      <c r="BV208" s="29">
        <v>379.27883911132812</v>
      </c>
      <c r="BW208" s="29">
        <v>381.14273071289062</v>
      </c>
      <c r="BX208" s="29">
        <v>4098.412109375</v>
      </c>
      <c r="BY208" s="29">
        <v>707.29766845703125</v>
      </c>
      <c r="BZ208" s="29">
        <v>0</v>
      </c>
      <c r="CA208" s="29">
        <v>0</v>
      </c>
      <c r="CB208" s="29">
        <v>4571.84912109375</v>
      </c>
      <c r="CC208" s="29">
        <v>4805.7099609375</v>
      </c>
      <c r="CD208" s="107">
        <v>0.95133689098593588</v>
      </c>
      <c r="CE208" s="29">
        <v>75.1964111328125</v>
      </c>
      <c r="CF208" s="29">
        <v>15.232679400958487</v>
      </c>
      <c r="CG208" s="29">
        <v>0</v>
      </c>
      <c r="CH208" s="29">
        <v>15.232679400958487</v>
      </c>
      <c r="CI208" s="29">
        <v>0.89959442733088413</v>
      </c>
      <c r="CJ208" s="29">
        <v>0</v>
      </c>
      <c r="CK208" s="29">
        <v>0.89959442733088413</v>
      </c>
      <c r="CL208" s="29"/>
      <c r="CM208" s="29">
        <v>0</v>
      </c>
      <c r="CN208" s="29"/>
      <c r="CO208" s="29">
        <v>0</v>
      </c>
      <c r="CP208" s="29">
        <v>0</v>
      </c>
      <c r="CQ208" s="29">
        <v>0</v>
      </c>
      <c r="CR208" s="29">
        <v>0</v>
      </c>
      <c r="CS208" s="29">
        <v>0</v>
      </c>
      <c r="CT208" s="29">
        <v>0</v>
      </c>
      <c r="CU208" s="29">
        <v>0</v>
      </c>
      <c r="CV208" s="29">
        <v>9999</v>
      </c>
      <c r="CW208" s="33">
        <v>9999</v>
      </c>
    </row>
    <row r="209" spans="1:101">
      <c r="A209" s="7" t="s">
        <v>430</v>
      </c>
      <c r="C209" s="29">
        <v>14.999998092651367</v>
      </c>
      <c r="D209" s="29">
        <v>1484.708740234375</v>
      </c>
      <c r="E209" s="29">
        <v>0</v>
      </c>
      <c r="F209" s="29">
        <v>3158.009765625</v>
      </c>
      <c r="G209" s="29">
        <v>0</v>
      </c>
      <c r="H209" s="29">
        <v>0</v>
      </c>
      <c r="I209" s="29"/>
      <c r="J209" s="29">
        <v>0.15774035453796387</v>
      </c>
      <c r="K209" s="29">
        <v>0.36268103122711182</v>
      </c>
      <c r="L209" s="29">
        <v>1619.00439453125</v>
      </c>
      <c r="M209" s="29">
        <v>0.42424693703651428</v>
      </c>
      <c r="N209" s="29">
        <v>1.1715211868286133</v>
      </c>
      <c r="O209" s="29">
        <v>0</v>
      </c>
      <c r="P209" s="29">
        <v>0</v>
      </c>
      <c r="Q209" s="29">
        <v>0</v>
      </c>
      <c r="R209" s="29">
        <v>627.99285888671875</v>
      </c>
      <c r="S209" s="29">
        <v>1419.7509765625</v>
      </c>
      <c r="T209" s="29">
        <v>0</v>
      </c>
      <c r="U209" s="29">
        <v>1612.0523681640625</v>
      </c>
      <c r="V209" s="29">
        <v>315.80099487304687</v>
      </c>
      <c r="W209" s="29">
        <v>315.80099487304687</v>
      </c>
      <c r="X209" s="29">
        <v>0</v>
      </c>
      <c r="Y209" s="29">
        <v>0</v>
      </c>
      <c r="Z209" s="29">
        <v>0</v>
      </c>
      <c r="AA209" s="29">
        <v>0</v>
      </c>
      <c r="AB209" s="29">
        <v>0</v>
      </c>
      <c r="AC209" s="29">
        <v>0</v>
      </c>
      <c r="AD209" s="29">
        <v>0</v>
      </c>
      <c r="AE209" s="29">
        <v>0</v>
      </c>
      <c r="AF209" s="29">
        <v>0</v>
      </c>
      <c r="AG209" s="29">
        <v>0</v>
      </c>
      <c r="AH209" s="29">
        <v>943.7938232421875</v>
      </c>
      <c r="AI209" s="29">
        <v>1735.552001953125</v>
      </c>
      <c r="AJ209" s="29">
        <v>0</v>
      </c>
      <c r="AK209" s="29">
        <v>1612.0523681640625</v>
      </c>
      <c r="AL209" s="29">
        <v>4291.3984375</v>
      </c>
      <c r="AM209" s="29">
        <v>1358.8526611328125</v>
      </c>
      <c r="AN209" s="29">
        <v>0</v>
      </c>
      <c r="AO209" s="29">
        <v>222.64372253417969</v>
      </c>
      <c r="AP209" s="29">
        <v>867.58447265625</v>
      </c>
      <c r="AQ209" s="29">
        <v>2449.080810546875</v>
      </c>
      <c r="AR209" s="29">
        <v>943.7938232421875</v>
      </c>
      <c r="AS209" s="33">
        <v>2.5949319828338635</v>
      </c>
      <c r="AT209" s="29">
        <v>1358.8526611328125</v>
      </c>
      <c r="AU209" s="29">
        <v>335.79421997070312</v>
      </c>
      <c r="AV209" s="29">
        <v>256.22311401367187</v>
      </c>
      <c r="AW209" s="29">
        <v>867.58447265625</v>
      </c>
      <c r="AX209" s="29">
        <v>2818.45458984375</v>
      </c>
      <c r="AY209" s="29">
        <v>1735.552001953125</v>
      </c>
      <c r="AZ209" s="33">
        <v>1.6239527909050036</v>
      </c>
      <c r="BA209" s="29">
        <v>1358.8526611328125</v>
      </c>
      <c r="BB209" s="29">
        <v>335.79421997070312</v>
      </c>
      <c r="BC209" s="29">
        <v>256.22311401367187</v>
      </c>
      <c r="BD209" s="29">
        <v>867.58447265625</v>
      </c>
      <c r="BE209" s="29">
        <v>2818.45458984375</v>
      </c>
      <c r="BF209" s="29">
        <v>2679.345703125</v>
      </c>
      <c r="BG209" s="29">
        <v>60.454078674316406</v>
      </c>
      <c r="BH209" s="33">
        <v>1.0519188830609369</v>
      </c>
      <c r="BI209" s="29">
        <v>46.777179718017578</v>
      </c>
      <c r="BJ209" s="29">
        <v>86.019027709960938</v>
      </c>
      <c r="BK209" s="29">
        <v>0</v>
      </c>
      <c r="BL209" s="29">
        <v>79.898025512695313</v>
      </c>
      <c r="BM209" s="29">
        <v>212.69424438476562</v>
      </c>
      <c r="BN209" s="29">
        <v>1358.8526611328125</v>
      </c>
      <c r="BO209" s="29">
        <v>0</v>
      </c>
      <c r="BP209" s="29">
        <v>335.79421997070312</v>
      </c>
      <c r="BQ209" s="29">
        <v>0</v>
      </c>
      <c r="BR209" s="29">
        <v>0</v>
      </c>
      <c r="BS209" s="29">
        <v>0</v>
      </c>
      <c r="BT209" s="29">
        <v>867.58447265625</v>
      </c>
      <c r="BU209" s="29">
        <v>0</v>
      </c>
      <c r="BV209" s="29">
        <v>854.4169921875</v>
      </c>
      <c r="BW209" s="29">
        <v>256.22311401367187</v>
      </c>
      <c r="BX209" s="29">
        <v>3659.79638671875</v>
      </c>
      <c r="BY209" s="29">
        <v>631.60198974609375</v>
      </c>
      <c r="BZ209" s="29">
        <v>0</v>
      </c>
      <c r="CA209" s="29">
        <v>0</v>
      </c>
      <c r="CB209" s="29">
        <v>3672.87158203125</v>
      </c>
      <c r="CC209" s="29">
        <v>4291.3984375</v>
      </c>
      <c r="CD209" s="107">
        <v>0.85586821305240024</v>
      </c>
      <c r="CE209" s="29">
        <v>98.004707336425781</v>
      </c>
      <c r="CF209" s="29">
        <v>10.249402286141905</v>
      </c>
      <c r="CG209" s="29">
        <v>0</v>
      </c>
      <c r="CH209" s="29">
        <v>10.249402286141905</v>
      </c>
      <c r="CI209" s="29">
        <v>0.60528346704416403</v>
      </c>
      <c r="CJ209" s="29">
        <v>0</v>
      </c>
      <c r="CK209" s="29">
        <v>0.60528346704416403</v>
      </c>
      <c r="CL209" s="29"/>
      <c r="CM209" s="29">
        <v>0</v>
      </c>
      <c r="CN209" s="29"/>
      <c r="CO209" s="29">
        <v>0</v>
      </c>
      <c r="CP209" s="29">
        <v>0</v>
      </c>
      <c r="CQ209" s="29">
        <v>0</v>
      </c>
      <c r="CR209" s="29">
        <v>0</v>
      </c>
      <c r="CS209" s="29">
        <v>0</v>
      </c>
      <c r="CT209" s="29">
        <v>0</v>
      </c>
      <c r="CU209" s="29">
        <v>0</v>
      </c>
      <c r="CV209" s="29">
        <v>9999</v>
      </c>
      <c r="CW209" s="33">
        <v>9999</v>
      </c>
    </row>
    <row r="210" spans="1:101">
      <c r="A210" s="7" t="s">
        <v>395</v>
      </c>
      <c r="C210" s="29">
        <v>15</v>
      </c>
      <c r="D210" s="29">
        <v>2181.0966796875</v>
      </c>
      <c r="E210" s="29">
        <v>0</v>
      </c>
      <c r="F210" s="29">
        <v>4063.3955078125</v>
      </c>
      <c r="G210" s="29">
        <v>0</v>
      </c>
      <c r="H210" s="29">
        <v>0</v>
      </c>
      <c r="I210" s="29"/>
      <c r="J210" s="29">
        <v>0.15724173188209534</v>
      </c>
      <c r="K210" s="29">
        <v>0.37743261456489563</v>
      </c>
      <c r="L210" s="29">
        <v>2378.30908203125</v>
      </c>
      <c r="M210" s="29">
        <v>0.64858502149581909</v>
      </c>
      <c r="N210" s="29">
        <v>1.7260028123855591</v>
      </c>
      <c r="O210" s="29">
        <v>0</v>
      </c>
      <c r="P210" s="29">
        <v>0</v>
      </c>
      <c r="Q210" s="29">
        <v>0</v>
      </c>
      <c r="R210" s="29">
        <v>808.0352783203125</v>
      </c>
      <c r="S210" s="29">
        <v>1826.7864990234375</v>
      </c>
      <c r="T210" s="29">
        <v>0</v>
      </c>
      <c r="U210" s="29">
        <v>2074.2197265625</v>
      </c>
      <c r="V210" s="29">
        <v>406.33956909179687</v>
      </c>
      <c r="W210" s="29">
        <v>406.33956909179687</v>
      </c>
      <c r="X210" s="29">
        <v>0</v>
      </c>
      <c r="Y210" s="29">
        <v>0</v>
      </c>
      <c r="Z210" s="29">
        <v>0</v>
      </c>
      <c r="AA210" s="29">
        <v>0</v>
      </c>
      <c r="AB210" s="29">
        <v>0</v>
      </c>
      <c r="AC210" s="29">
        <v>0</v>
      </c>
      <c r="AD210" s="29">
        <v>0</v>
      </c>
      <c r="AE210" s="29">
        <v>0</v>
      </c>
      <c r="AF210" s="29">
        <v>0</v>
      </c>
      <c r="AG210" s="29">
        <v>0</v>
      </c>
      <c r="AH210" s="29">
        <v>1214.3748779296875</v>
      </c>
      <c r="AI210" s="29">
        <v>2233.1259765625</v>
      </c>
      <c r="AJ210" s="29">
        <v>0</v>
      </c>
      <c r="AK210" s="29">
        <v>2074.2197265625</v>
      </c>
      <c r="AL210" s="29">
        <v>5521.720703125</v>
      </c>
      <c r="AM210" s="29">
        <v>2001.9674072265625</v>
      </c>
      <c r="AN210" s="29">
        <v>0</v>
      </c>
      <c r="AO210" s="29">
        <v>327.64443969726562</v>
      </c>
      <c r="AP210" s="29">
        <v>1274.4769287109375</v>
      </c>
      <c r="AQ210" s="29">
        <v>3604.0888671875</v>
      </c>
      <c r="AR210" s="29">
        <v>1214.3748779296875</v>
      </c>
      <c r="AS210" s="33">
        <v>2.9678552576374999</v>
      </c>
      <c r="AT210" s="29">
        <v>2001.9674072265625</v>
      </c>
      <c r="AU210" s="29">
        <v>494.72576904296875</v>
      </c>
      <c r="AV210" s="29">
        <v>377.11703491210937</v>
      </c>
      <c r="AW210" s="29">
        <v>1274.4769287109375</v>
      </c>
      <c r="AX210" s="29">
        <v>4148.287109375</v>
      </c>
      <c r="AY210" s="29">
        <v>2233.1259765625</v>
      </c>
      <c r="AZ210" s="33">
        <v>1.8576143994386067</v>
      </c>
      <c r="BA210" s="29">
        <v>2001.9674072265625</v>
      </c>
      <c r="BB210" s="29">
        <v>494.72576904296875</v>
      </c>
      <c r="BC210" s="29">
        <v>377.11703491210937</v>
      </c>
      <c r="BD210" s="29">
        <v>1274.4769287109375</v>
      </c>
      <c r="BE210" s="29">
        <v>4148.287109375</v>
      </c>
      <c r="BF210" s="29">
        <v>3447.5009765625</v>
      </c>
      <c r="BG210" s="29">
        <v>43.900997161865234</v>
      </c>
      <c r="BH210" s="33">
        <v>1.2032736876758854</v>
      </c>
      <c r="BI210" s="29">
        <v>40.972209930419922</v>
      </c>
      <c r="BJ210" s="29">
        <v>75.344207763671875</v>
      </c>
      <c r="BK210" s="29">
        <v>0</v>
      </c>
      <c r="BL210" s="29">
        <v>69.982810974121094</v>
      </c>
      <c r="BM210" s="29">
        <v>186.29922485351562</v>
      </c>
      <c r="BN210" s="29">
        <v>2001.9674072265625</v>
      </c>
      <c r="BO210" s="29">
        <v>0</v>
      </c>
      <c r="BP210" s="29">
        <v>494.72576904296875</v>
      </c>
      <c r="BQ210" s="29">
        <v>0</v>
      </c>
      <c r="BR210" s="29">
        <v>0</v>
      </c>
      <c r="BS210" s="29">
        <v>0</v>
      </c>
      <c r="BT210" s="29">
        <v>1274.4769287109375</v>
      </c>
      <c r="BU210" s="29">
        <v>0</v>
      </c>
      <c r="BV210" s="29">
        <v>481.80172729492187</v>
      </c>
      <c r="BW210" s="29">
        <v>377.11703491210937</v>
      </c>
      <c r="BX210" s="29">
        <v>4709.04150390625</v>
      </c>
      <c r="BY210" s="29">
        <v>812.67913818359375</v>
      </c>
      <c r="BZ210" s="29">
        <v>0</v>
      </c>
      <c r="CA210" s="29">
        <v>0</v>
      </c>
      <c r="CB210" s="29">
        <v>4630.0888671875</v>
      </c>
      <c r="CC210" s="29">
        <v>5521.720703125</v>
      </c>
      <c r="CD210" s="107">
        <v>0.8385228386771697</v>
      </c>
      <c r="CE210" s="29">
        <v>97.628135681152344</v>
      </c>
      <c r="CF210" s="29">
        <v>15.051627955105428</v>
      </c>
      <c r="CG210" s="29">
        <v>0</v>
      </c>
      <c r="CH210" s="29">
        <v>15.051627955105428</v>
      </c>
      <c r="CI210" s="29">
        <v>0.88884472265361958</v>
      </c>
      <c r="CJ210" s="29">
        <v>0</v>
      </c>
      <c r="CK210" s="29">
        <v>0.88884472265361958</v>
      </c>
      <c r="CL210" s="29"/>
      <c r="CM210" s="29">
        <v>0</v>
      </c>
      <c r="CN210" s="29"/>
      <c r="CO210" s="29">
        <v>0</v>
      </c>
      <c r="CP210" s="29">
        <v>0</v>
      </c>
      <c r="CQ210" s="29">
        <v>0</v>
      </c>
      <c r="CR210" s="29">
        <v>0</v>
      </c>
      <c r="CS210" s="29">
        <v>0</v>
      </c>
      <c r="CT210" s="29">
        <v>0</v>
      </c>
      <c r="CU210" s="29">
        <v>0</v>
      </c>
      <c r="CV210" s="29">
        <v>9999</v>
      </c>
      <c r="CW210" s="33">
        <v>9999</v>
      </c>
    </row>
    <row r="211" spans="1:101">
      <c r="A211" s="7" t="s">
        <v>427</v>
      </c>
      <c r="C211" s="29">
        <v>15.000000953674316</v>
      </c>
      <c r="D211" s="29">
        <v>1103.2781982421875</v>
      </c>
      <c r="E211" s="29">
        <v>0</v>
      </c>
      <c r="F211" s="29">
        <v>4919.8896484375</v>
      </c>
      <c r="G211" s="29">
        <v>0</v>
      </c>
      <c r="H211" s="29">
        <v>0</v>
      </c>
      <c r="I211" s="29"/>
      <c r="J211" s="29">
        <v>0.16070051491260529</v>
      </c>
      <c r="K211" s="29">
        <v>0.27510988712310791</v>
      </c>
      <c r="L211" s="29">
        <v>1203.13623046875</v>
      </c>
      <c r="M211" s="29">
        <v>0.23913536965847015</v>
      </c>
      <c r="N211" s="29">
        <v>0.85545742511749268</v>
      </c>
      <c r="O211" s="29">
        <v>0</v>
      </c>
      <c r="P211" s="29">
        <v>0</v>
      </c>
      <c r="Q211" s="29">
        <v>0</v>
      </c>
      <c r="R211" s="29">
        <v>978.355224609375</v>
      </c>
      <c r="S211" s="29">
        <v>2211.841796875</v>
      </c>
      <c r="T211" s="29">
        <v>0</v>
      </c>
      <c r="U211" s="29">
        <v>2511.4296875</v>
      </c>
      <c r="V211" s="29">
        <v>491.98895263671875</v>
      </c>
      <c r="W211" s="29">
        <v>491.98895263671875</v>
      </c>
      <c r="X211" s="29">
        <v>0</v>
      </c>
      <c r="Y211" s="29">
        <v>0</v>
      </c>
      <c r="Z211" s="29">
        <v>0</v>
      </c>
      <c r="AA211" s="29">
        <v>0</v>
      </c>
      <c r="AB211" s="29">
        <v>0</v>
      </c>
      <c r="AC211" s="29">
        <v>0</v>
      </c>
      <c r="AD211" s="29">
        <v>0</v>
      </c>
      <c r="AE211" s="29">
        <v>0</v>
      </c>
      <c r="AF211" s="29">
        <v>0</v>
      </c>
      <c r="AG211" s="29">
        <v>0</v>
      </c>
      <c r="AH211" s="29">
        <v>1470.34423828125</v>
      </c>
      <c r="AI211" s="29">
        <v>2703.830810546875</v>
      </c>
      <c r="AJ211" s="29">
        <v>0</v>
      </c>
      <c r="AK211" s="29">
        <v>2511.4296875</v>
      </c>
      <c r="AL211" s="29">
        <v>6685.60498046875</v>
      </c>
      <c r="AM211" s="29">
        <v>1003.5689697265625</v>
      </c>
      <c r="AN211" s="29">
        <v>0</v>
      </c>
      <c r="AO211" s="29">
        <v>164.83000183105469</v>
      </c>
      <c r="AP211" s="29">
        <v>644.73101806640625</v>
      </c>
      <c r="AQ211" s="29">
        <v>1813.1300048828125</v>
      </c>
      <c r="AR211" s="29">
        <v>1470.34423828125</v>
      </c>
      <c r="AS211" s="33">
        <v>1.2331330430538761</v>
      </c>
      <c r="AT211" s="29">
        <v>1003.5689697265625</v>
      </c>
      <c r="AU211" s="29">
        <v>245.20059204101562</v>
      </c>
      <c r="AV211" s="29">
        <v>189.35006713867187</v>
      </c>
      <c r="AW211" s="29">
        <v>644.73101806640625</v>
      </c>
      <c r="AX211" s="29">
        <v>2082.8505859375</v>
      </c>
      <c r="AY211" s="29">
        <v>2703.830810546875</v>
      </c>
      <c r="AZ211" s="107">
        <v>0.77033321976562164</v>
      </c>
      <c r="BA211" s="29">
        <v>1003.5689697265625</v>
      </c>
      <c r="BB211" s="29">
        <v>245.20059204101562</v>
      </c>
      <c r="BC211" s="29">
        <v>189.35006713867187</v>
      </c>
      <c r="BD211" s="29">
        <v>644.73101806640625</v>
      </c>
      <c r="BE211" s="29">
        <v>2082.8505859375</v>
      </c>
      <c r="BF211" s="29">
        <v>4174.1748046875</v>
      </c>
      <c r="BG211" s="29">
        <v>206.41239929199219</v>
      </c>
      <c r="BH211" s="107">
        <v>0.49898499308711508</v>
      </c>
      <c r="BI211" s="29">
        <v>98.063896179199219</v>
      </c>
      <c r="BJ211" s="29">
        <v>180.33067321777344</v>
      </c>
      <c r="BK211" s="29">
        <v>0</v>
      </c>
      <c r="BL211" s="29">
        <v>167.49858093261719</v>
      </c>
      <c r="BM211" s="29">
        <v>445.89315795898437</v>
      </c>
      <c r="BN211" s="29">
        <v>1003.5689697265625</v>
      </c>
      <c r="BO211" s="29">
        <v>0</v>
      </c>
      <c r="BP211" s="29">
        <v>245.20059204101562</v>
      </c>
      <c r="BQ211" s="29">
        <v>0</v>
      </c>
      <c r="BR211" s="29">
        <v>0</v>
      </c>
      <c r="BS211" s="29">
        <v>0</v>
      </c>
      <c r="BT211" s="29">
        <v>644.73101806640625</v>
      </c>
      <c r="BU211" s="29">
        <v>0</v>
      </c>
      <c r="BV211" s="29">
        <v>126.99870300292969</v>
      </c>
      <c r="BW211" s="29">
        <v>189.35006713867187</v>
      </c>
      <c r="BX211" s="29">
        <v>5701.626953125</v>
      </c>
      <c r="BY211" s="29">
        <v>983.9779052734375</v>
      </c>
      <c r="BZ211" s="29">
        <v>0</v>
      </c>
      <c r="CA211" s="29">
        <v>0</v>
      </c>
      <c r="CB211" s="29">
        <v>2209.849365234375</v>
      </c>
      <c r="CC211" s="29">
        <v>6685.60498046875</v>
      </c>
      <c r="CD211" s="107">
        <v>0.33053843246502662</v>
      </c>
      <c r="CE211" s="29">
        <v>365.44088745117187</v>
      </c>
      <c r="CF211" s="29">
        <v>7.5941467161664233</v>
      </c>
      <c r="CG211" s="29">
        <v>0</v>
      </c>
      <c r="CH211" s="29">
        <v>7.5941467161664233</v>
      </c>
      <c r="CI211" s="29">
        <v>0.44805903608294917</v>
      </c>
      <c r="CJ211" s="29">
        <v>0</v>
      </c>
      <c r="CK211" s="29">
        <v>0.44805903608294917</v>
      </c>
      <c r="CL211" s="29"/>
      <c r="CM211" s="29">
        <v>0</v>
      </c>
      <c r="CN211" s="29"/>
      <c r="CO211" s="29">
        <v>0</v>
      </c>
      <c r="CP211" s="29">
        <v>0</v>
      </c>
      <c r="CQ211" s="29">
        <v>0</v>
      </c>
      <c r="CR211" s="29">
        <v>0</v>
      </c>
      <c r="CS211" s="29">
        <v>0</v>
      </c>
      <c r="CT211" s="29">
        <v>0</v>
      </c>
      <c r="CU211" s="29">
        <v>0</v>
      </c>
      <c r="CV211" s="29">
        <v>9999</v>
      </c>
      <c r="CW211" s="33">
        <v>9999</v>
      </c>
    </row>
    <row r="212" spans="1:101">
      <c r="A212" s="7" t="s">
        <v>426</v>
      </c>
      <c r="C212" s="29">
        <v>15.000000953674316</v>
      </c>
      <c r="D212" s="29">
        <v>1003.1315307617187</v>
      </c>
      <c r="E212" s="29">
        <v>0</v>
      </c>
      <c r="F212" s="29">
        <v>4919.8896484375</v>
      </c>
      <c r="G212" s="29">
        <v>0</v>
      </c>
      <c r="H212" s="29">
        <v>0</v>
      </c>
      <c r="I212" s="29"/>
      <c r="J212" s="29">
        <v>0.1597721129655838</v>
      </c>
      <c r="K212" s="29">
        <v>0.30257520079612732</v>
      </c>
      <c r="L212" s="29">
        <v>1094.02490234375</v>
      </c>
      <c r="M212" s="29">
        <v>0.23913536965847015</v>
      </c>
      <c r="N212" s="29">
        <v>0.78218907117843628</v>
      </c>
      <c r="O212" s="29">
        <v>0</v>
      </c>
      <c r="P212" s="29">
        <v>0</v>
      </c>
      <c r="Q212" s="29">
        <v>0</v>
      </c>
      <c r="R212" s="29">
        <v>978.355224609375</v>
      </c>
      <c r="S212" s="29">
        <v>2211.841796875</v>
      </c>
      <c r="T212" s="29">
        <v>0</v>
      </c>
      <c r="U212" s="29">
        <v>2511.4296875</v>
      </c>
      <c r="V212" s="29">
        <v>491.98895263671875</v>
      </c>
      <c r="W212" s="29">
        <v>491.98895263671875</v>
      </c>
      <c r="X212" s="29">
        <v>0</v>
      </c>
      <c r="Y212" s="29">
        <v>0</v>
      </c>
      <c r="Z212" s="29">
        <v>0</v>
      </c>
      <c r="AA212" s="29">
        <v>0</v>
      </c>
      <c r="AB212" s="29">
        <v>0</v>
      </c>
      <c r="AC212" s="29">
        <v>0</v>
      </c>
      <c r="AD212" s="29">
        <v>0</v>
      </c>
      <c r="AE212" s="29">
        <v>0</v>
      </c>
      <c r="AF212" s="29">
        <v>0</v>
      </c>
      <c r="AG212" s="29">
        <v>0</v>
      </c>
      <c r="AH212" s="29">
        <v>1470.34423828125</v>
      </c>
      <c r="AI212" s="29">
        <v>2703.830810546875</v>
      </c>
      <c r="AJ212" s="29">
        <v>0</v>
      </c>
      <c r="AK212" s="29">
        <v>2511.4296875</v>
      </c>
      <c r="AL212" s="29">
        <v>6685.60498046875</v>
      </c>
      <c r="AM212" s="29">
        <v>907.31396484375</v>
      </c>
      <c r="AN212" s="29">
        <v>0</v>
      </c>
      <c r="AO212" s="29">
        <v>149.35749816894531</v>
      </c>
      <c r="AP212" s="29">
        <v>586.260986328125</v>
      </c>
      <c r="AQ212" s="29">
        <v>1642.9324951171875</v>
      </c>
      <c r="AR212" s="29">
        <v>1470.34423828125</v>
      </c>
      <c r="AS212" s="33">
        <v>1.1173795052652085</v>
      </c>
      <c r="AT212" s="29">
        <v>907.31396484375</v>
      </c>
      <c r="AU212" s="29">
        <v>224.19960021972656</v>
      </c>
      <c r="AV212" s="29">
        <v>171.7774658203125</v>
      </c>
      <c r="AW212" s="29">
        <v>586.260986328125</v>
      </c>
      <c r="AX212" s="29">
        <v>1889.552001953125</v>
      </c>
      <c r="AY212" s="29">
        <v>2703.830810546875</v>
      </c>
      <c r="AZ212" s="107">
        <v>0.69884256533185218</v>
      </c>
      <c r="BA212" s="29">
        <v>907.31396484375</v>
      </c>
      <c r="BB212" s="29">
        <v>224.19960021972656</v>
      </c>
      <c r="BC212" s="29">
        <v>171.7774658203125</v>
      </c>
      <c r="BD212" s="29">
        <v>586.260986328125</v>
      </c>
      <c r="BE212" s="29">
        <v>1889.552001953125</v>
      </c>
      <c r="BF212" s="29">
        <v>4174.1748046875</v>
      </c>
      <c r="BG212" s="29">
        <v>234.11648559570312</v>
      </c>
      <c r="BH212" s="107">
        <v>0.45267676855113903</v>
      </c>
      <c r="BI212" s="29">
        <v>107.84418487548828</v>
      </c>
      <c r="BJ212" s="29">
        <v>198.31575012207031</v>
      </c>
      <c r="BK212" s="29">
        <v>0</v>
      </c>
      <c r="BL212" s="29">
        <v>184.20387268066406</v>
      </c>
      <c r="BM212" s="29">
        <v>490.36383056640625</v>
      </c>
      <c r="BN212" s="29">
        <v>907.31396484375</v>
      </c>
      <c r="BO212" s="29">
        <v>0</v>
      </c>
      <c r="BP212" s="29">
        <v>224.19960021972656</v>
      </c>
      <c r="BQ212" s="29">
        <v>0</v>
      </c>
      <c r="BR212" s="29">
        <v>0</v>
      </c>
      <c r="BS212" s="29">
        <v>0</v>
      </c>
      <c r="BT212" s="29">
        <v>586.260986328125</v>
      </c>
      <c r="BU212" s="29">
        <v>0</v>
      </c>
      <c r="BV212" s="29">
        <v>126.99870300292969</v>
      </c>
      <c r="BW212" s="29">
        <v>171.7774658203125</v>
      </c>
      <c r="BX212" s="29">
        <v>5701.626953125</v>
      </c>
      <c r="BY212" s="29">
        <v>983.9779052734375</v>
      </c>
      <c r="BZ212" s="29">
        <v>0</v>
      </c>
      <c r="CA212" s="29">
        <v>0</v>
      </c>
      <c r="CB212" s="29">
        <v>2016.55078125</v>
      </c>
      <c r="CC212" s="29">
        <v>6685.60498046875</v>
      </c>
      <c r="CD212" s="107">
        <v>0.30162577102977578</v>
      </c>
      <c r="CE212" s="29">
        <v>409.0054931640625</v>
      </c>
      <c r="CF212" s="29">
        <v>6.9263663194444192</v>
      </c>
      <c r="CG212" s="29">
        <v>0</v>
      </c>
      <c r="CH212" s="29">
        <v>6.9263663194444192</v>
      </c>
      <c r="CI212" s="29">
        <v>0.40897495351085683</v>
      </c>
      <c r="CJ212" s="29">
        <v>0</v>
      </c>
      <c r="CK212" s="29">
        <v>0.40897495351085683</v>
      </c>
      <c r="CL212" s="29"/>
      <c r="CM212" s="29">
        <v>0</v>
      </c>
      <c r="CN212" s="29"/>
      <c r="CO212" s="29">
        <v>0</v>
      </c>
      <c r="CP212" s="29">
        <v>0</v>
      </c>
      <c r="CQ212" s="29">
        <v>0</v>
      </c>
      <c r="CR212" s="29">
        <v>0</v>
      </c>
      <c r="CS212" s="29">
        <v>0</v>
      </c>
      <c r="CT212" s="29">
        <v>0</v>
      </c>
      <c r="CU212" s="29">
        <v>0</v>
      </c>
      <c r="CV212" s="29">
        <v>9999</v>
      </c>
      <c r="CW212" s="33">
        <v>9999</v>
      </c>
    </row>
    <row r="213" spans="1:101">
      <c r="A213" s="7" t="s">
        <v>425</v>
      </c>
      <c r="C213" s="29">
        <v>15</v>
      </c>
      <c r="D213" s="29">
        <v>918.64056396484375</v>
      </c>
      <c r="E213" s="29">
        <v>0</v>
      </c>
      <c r="F213" s="29">
        <v>4919.8896484375</v>
      </c>
      <c r="G213" s="29">
        <v>0</v>
      </c>
      <c r="H213" s="29">
        <v>0</v>
      </c>
      <c r="I213" s="29"/>
      <c r="J213" s="29">
        <v>0.15883141756057739</v>
      </c>
      <c r="K213" s="29">
        <v>0.33040425181388855</v>
      </c>
      <c r="L213" s="29">
        <v>1001.8016357421875</v>
      </c>
      <c r="M213" s="29">
        <v>0.23913536965847015</v>
      </c>
      <c r="N213" s="29">
        <v>0.72026097774505615</v>
      </c>
      <c r="O213" s="29">
        <v>0</v>
      </c>
      <c r="P213" s="29">
        <v>0</v>
      </c>
      <c r="Q213" s="29">
        <v>0</v>
      </c>
      <c r="R213" s="29">
        <v>978.355224609375</v>
      </c>
      <c r="S213" s="29">
        <v>2211.841796875</v>
      </c>
      <c r="T213" s="29">
        <v>0</v>
      </c>
      <c r="U213" s="29">
        <v>2511.4296875</v>
      </c>
      <c r="V213" s="29">
        <v>491.98895263671875</v>
      </c>
      <c r="W213" s="29">
        <v>491.98895263671875</v>
      </c>
      <c r="X213" s="29">
        <v>0</v>
      </c>
      <c r="Y213" s="29">
        <v>0</v>
      </c>
      <c r="Z213" s="29">
        <v>0</v>
      </c>
      <c r="AA213" s="29">
        <v>0</v>
      </c>
      <c r="AB213" s="29">
        <v>0</v>
      </c>
      <c r="AC213" s="29">
        <v>0</v>
      </c>
      <c r="AD213" s="29">
        <v>0</v>
      </c>
      <c r="AE213" s="29">
        <v>0</v>
      </c>
      <c r="AF213" s="29">
        <v>0</v>
      </c>
      <c r="AG213" s="29">
        <v>0</v>
      </c>
      <c r="AH213" s="29">
        <v>1470.34423828125</v>
      </c>
      <c r="AI213" s="29">
        <v>2703.830810546875</v>
      </c>
      <c r="AJ213" s="29">
        <v>0</v>
      </c>
      <c r="AK213" s="29">
        <v>2511.4296875</v>
      </c>
      <c r="AL213" s="29">
        <v>6685.60498046875</v>
      </c>
      <c r="AM213" s="29">
        <v>835.4625244140625</v>
      </c>
      <c r="AN213" s="29">
        <v>0</v>
      </c>
      <c r="AO213" s="29">
        <v>137.23033142089844</v>
      </c>
      <c r="AP213" s="29">
        <v>536.84075927734375</v>
      </c>
      <c r="AQ213" s="29">
        <v>1509.5335693359375</v>
      </c>
      <c r="AR213" s="29">
        <v>1470.34423828125</v>
      </c>
      <c r="AS213" s="33">
        <v>1.0266532411068621</v>
      </c>
      <c r="AT213" s="29">
        <v>835.4625244140625</v>
      </c>
      <c r="AU213" s="29">
        <v>206.4490966796875</v>
      </c>
      <c r="AV213" s="29">
        <v>157.875244140625</v>
      </c>
      <c r="AW213" s="29">
        <v>536.84075927734375</v>
      </c>
      <c r="AX213" s="29">
        <v>1736.627685546875</v>
      </c>
      <c r="AY213" s="29">
        <v>2703.830810546875</v>
      </c>
      <c r="AZ213" s="107">
        <v>0.64228414623412877</v>
      </c>
      <c r="BA213" s="29">
        <v>835.4625244140625</v>
      </c>
      <c r="BB213" s="29">
        <v>206.4490966796875</v>
      </c>
      <c r="BC213" s="29">
        <v>157.875244140625</v>
      </c>
      <c r="BD213" s="29">
        <v>536.84075927734375</v>
      </c>
      <c r="BE213" s="29">
        <v>1736.627685546875</v>
      </c>
      <c r="BF213" s="29">
        <v>4174.1748046875</v>
      </c>
      <c r="BG213" s="29">
        <v>262.16244506835937</v>
      </c>
      <c r="BH213" s="107">
        <v>0.41604093143758147</v>
      </c>
      <c r="BI213" s="29">
        <v>117.77204132080078</v>
      </c>
      <c r="BJ213" s="29">
        <v>216.57218933105469</v>
      </c>
      <c r="BK213" s="29">
        <v>0</v>
      </c>
      <c r="BL213" s="29">
        <v>201.16119384765625</v>
      </c>
      <c r="BM213" s="29">
        <v>535.50543212890625</v>
      </c>
      <c r="BN213" s="29">
        <v>835.4625244140625</v>
      </c>
      <c r="BO213" s="29">
        <v>0</v>
      </c>
      <c r="BP213" s="29">
        <v>206.4490966796875</v>
      </c>
      <c r="BQ213" s="29">
        <v>0</v>
      </c>
      <c r="BR213" s="29">
        <v>0</v>
      </c>
      <c r="BS213" s="29">
        <v>0</v>
      </c>
      <c r="BT213" s="29">
        <v>536.84075927734375</v>
      </c>
      <c r="BU213" s="29">
        <v>0</v>
      </c>
      <c r="BV213" s="29">
        <v>126.99870300292969</v>
      </c>
      <c r="BW213" s="29">
        <v>157.875244140625</v>
      </c>
      <c r="BX213" s="29">
        <v>5701.626953125</v>
      </c>
      <c r="BY213" s="29">
        <v>983.9779052734375</v>
      </c>
      <c r="BZ213" s="29">
        <v>0</v>
      </c>
      <c r="CA213" s="29">
        <v>0</v>
      </c>
      <c r="CB213" s="29">
        <v>1863.6263427734375</v>
      </c>
      <c r="CC213" s="29">
        <v>6685.60498046875</v>
      </c>
      <c r="CD213" s="107">
        <v>0.27875209004815271</v>
      </c>
      <c r="CE213" s="29">
        <v>453.15127563476562</v>
      </c>
      <c r="CF213" s="29">
        <v>6.3464111672550638</v>
      </c>
      <c r="CG213" s="29">
        <v>0</v>
      </c>
      <c r="CH213" s="29">
        <v>6.3464111672550638</v>
      </c>
      <c r="CI213" s="29">
        <v>0.37482408231621589</v>
      </c>
      <c r="CJ213" s="29">
        <v>0</v>
      </c>
      <c r="CK213" s="29">
        <v>0.37482408231621589</v>
      </c>
      <c r="CL213" s="29"/>
      <c r="CM213" s="29">
        <v>0</v>
      </c>
      <c r="CN213" s="29"/>
      <c r="CO213" s="29">
        <v>0</v>
      </c>
      <c r="CP213" s="29">
        <v>0</v>
      </c>
      <c r="CQ213" s="29">
        <v>0</v>
      </c>
      <c r="CR213" s="29">
        <v>0</v>
      </c>
      <c r="CS213" s="29">
        <v>0</v>
      </c>
      <c r="CT213" s="29">
        <v>0</v>
      </c>
      <c r="CU213" s="29">
        <v>0</v>
      </c>
      <c r="CV213" s="29">
        <v>9999</v>
      </c>
      <c r="CW213" s="33">
        <v>9999</v>
      </c>
    </row>
    <row r="214" spans="1:101">
      <c r="A214" s="7" t="s">
        <v>424</v>
      </c>
      <c r="C214" s="29">
        <v>15</v>
      </c>
      <c r="D214" s="29">
        <v>930.16729736328125</v>
      </c>
      <c r="E214" s="29">
        <v>0</v>
      </c>
      <c r="F214" s="29">
        <v>4919.8896484375</v>
      </c>
      <c r="G214" s="29">
        <v>0</v>
      </c>
      <c r="H214" s="29">
        <v>0</v>
      </c>
      <c r="I214" s="29"/>
      <c r="J214" s="29">
        <v>0.16120310127735138</v>
      </c>
      <c r="K214" s="29">
        <v>0.26024174690246582</v>
      </c>
      <c r="L214" s="29">
        <v>1014.447021484375</v>
      </c>
      <c r="M214" s="29">
        <v>0.19073882699012756</v>
      </c>
      <c r="N214" s="29">
        <v>0.71912920475006104</v>
      </c>
      <c r="O214" s="29">
        <v>0</v>
      </c>
      <c r="P214" s="29">
        <v>0</v>
      </c>
      <c r="Q214" s="29">
        <v>0</v>
      </c>
      <c r="R214" s="29">
        <v>978.355224609375</v>
      </c>
      <c r="S214" s="29">
        <v>2211.841796875</v>
      </c>
      <c r="T214" s="29">
        <v>0</v>
      </c>
      <c r="U214" s="29">
        <v>2511.4296875</v>
      </c>
      <c r="V214" s="29">
        <v>491.98895263671875</v>
      </c>
      <c r="W214" s="29">
        <v>491.98895263671875</v>
      </c>
      <c r="X214" s="29">
        <v>0</v>
      </c>
      <c r="Y214" s="29">
        <v>0</v>
      </c>
      <c r="Z214" s="29">
        <v>0</v>
      </c>
      <c r="AA214" s="29">
        <v>0</v>
      </c>
      <c r="AB214" s="29">
        <v>0</v>
      </c>
      <c r="AC214" s="29">
        <v>0</v>
      </c>
      <c r="AD214" s="29">
        <v>0</v>
      </c>
      <c r="AE214" s="29">
        <v>0</v>
      </c>
      <c r="AF214" s="29">
        <v>0</v>
      </c>
      <c r="AG214" s="29">
        <v>0</v>
      </c>
      <c r="AH214" s="29">
        <v>1470.34423828125</v>
      </c>
      <c r="AI214" s="29">
        <v>2703.830810546875</v>
      </c>
      <c r="AJ214" s="29">
        <v>0</v>
      </c>
      <c r="AK214" s="29">
        <v>2511.4296875</v>
      </c>
      <c r="AL214" s="29">
        <v>6685.60498046875</v>
      </c>
      <c r="AM214" s="29">
        <v>837.9132080078125</v>
      </c>
      <c r="AN214" s="29">
        <v>0</v>
      </c>
      <c r="AO214" s="29">
        <v>138.15303039550781</v>
      </c>
      <c r="AP214" s="29">
        <v>543.6170654296875</v>
      </c>
      <c r="AQ214" s="29">
        <v>1519.683349609375</v>
      </c>
      <c r="AR214" s="29">
        <v>1470.34423828125</v>
      </c>
      <c r="AS214" s="33">
        <v>1.0335561750442162</v>
      </c>
      <c r="AT214" s="29">
        <v>837.9132080078125</v>
      </c>
      <c r="AU214" s="29">
        <v>206.12469482421875</v>
      </c>
      <c r="AV214" s="29">
        <v>158.7655029296875</v>
      </c>
      <c r="AW214" s="29">
        <v>543.6170654296875</v>
      </c>
      <c r="AX214" s="29">
        <v>1746.42041015625</v>
      </c>
      <c r="AY214" s="29">
        <v>2703.830810546875</v>
      </c>
      <c r="AZ214" s="107">
        <v>0.64590598783107633</v>
      </c>
      <c r="BA214" s="29">
        <v>837.9132080078125</v>
      </c>
      <c r="BB214" s="29">
        <v>206.12469482421875</v>
      </c>
      <c r="BC214" s="29">
        <v>158.7655029296875</v>
      </c>
      <c r="BD214" s="29">
        <v>543.6170654296875</v>
      </c>
      <c r="BE214" s="29">
        <v>1746.42041015625</v>
      </c>
      <c r="BF214" s="29">
        <v>4174.1748046875</v>
      </c>
      <c r="BG214" s="29">
        <v>258.31375122070312</v>
      </c>
      <c r="BH214" s="107">
        <v>0.41838698708966071</v>
      </c>
      <c r="BI214" s="29">
        <v>116.30397033691406</v>
      </c>
      <c r="BJ214" s="29">
        <v>213.87254333496094</v>
      </c>
      <c r="BK214" s="29">
        <v>0</v>
      </c>
      <c r="BL214" s="29">
        <v>198.65365600585937</v>
      </c>
      <c r="BM214" s="29">
        <v>528.8302001953125</v>
      </c>
      <c r="BN214" s="29">
        <v>837.9132080078125</v>
      </c>
      <c r="BO214" s="29">
        <v>0</v>
      </c>
      <c r="BP214" s="29">
        <v>206.12469482421875</v>
      </c>
      <c r="BQ214" s="29">
        <v>0</v>
      </c>
      <c r="BR214" s="29">
        <v>0</v>
      </c>
      <c r="BS214" s="29">
        <v>0</v>
      </c>
      <c r="BT214" s="29">
        <v>543.6170654296875</v>
      </c>
      <c r="BU214" s="29">
        <v>0</v>
      </c>
      <c r="BV214" s="29">
        <v>100.91029357910156</v>
      </c>
      <c r="BW214" s="29">
        <v>158.7655029296875</v>
      </c>
      <c r="BX214" s="29">
        <v>5701.626953125</v>
      </c>
      <c r="BY214" s="29">
        <v>983.9779052734375</v>
      </c>
      <c r="BZ214" s="29">
        <v>0</v>
      </c>
      <c r="CA214" s="29">
        <v>0</v>
      </c>
      <c r="CB214" s="29">
        <v>1847.330810546875</v>
      </c>
      <c r="CC214" s="29">
        <v>6685.60498046875</v>
      </c>
      <c r="CD214" s="107">
        <v>0.27631467965832535</v>
      </c>
      <c r="CE214" s="29">
        <v>448.98541259765625</v>
      </c>
      <c r="CF214" s="29">
        <v>6.4135522518184152</v>
      </c>
      <c r="CG214" s="29">
        <v>0</v>
      </c>
      <c r="CH214" s="29">
        <v>6.4135522518184152</v>
      </c>
      <c r="CI214" s="29">
        <v>0.37827668631160222</v>
      </c>
      <c r="CJ214" s="29">
        <v>0</v>
      </c>
      <c r="CK214" s="29">
        <v>0.37827668631160222</v>
      </c>
      <c r="CL214" s="29"/>
      <c r="CM214" s="29">
        <v>0</v>
      </c>
      <c r="CN214" s="29"/>
      <c r="CO214" s="29">
        <v>0</v>
      </c>
      <c r="CP214" s="29">
        <v>0</v>
      </c>
      <c r="CQ214" s="29">
        <v>0</v>
      </c>
      <c r="CR214" s="29">
        <v>0</v>
      </c>
      <c r="CS214" s="29">
        <v>0</v>
      </c>
      <c r="CT214" s="29">
        <v>0</v>
      </c>
      <c r="CU214" s="29">
        <v>0</v>
      </c>
      <c r="CV214" s="29">
        <v>9999</v>
      </c>
      <c r="CW214" s="33">
        <v>9999</v>
      </c>
    </row>
    <row r="215" spans="1:101">
      <c r="A215" s="7" t="s">
        <v>421</v>
      </c>
      <c r="C215" s="29">
        <v>15</v>
      </c>
      <c r="D215" s="29">
        <v>823.25311279296875</v>
      </c>
      <c r="E215" s="29">
        <v>0</v>
      </c>
      <c r="F215" s="29">
        <v>4919.8896484375</v>
      </c>
      <c r="G215" s="29">
        <v>0</v>
      </c>
      <c r="H215" s="29">
        <v>0</v>
      </c>
      <c r="I215" s="29"/>
      <c r="J215" s="29">
        <v>0.16161906719207764</v>
      </c>
      <c r="K215" s="29">
        <v>0.2479356974363327</v>
      </c>
      <c r="L215" s="29">
        <v>897.7333984375</v>
      </c>
      <c r="M215" s="29">
        <v>0.1608031839132309</v>
      </c>
      <c r="N215" s="29">
        <v>0.6348034143447876</v>
      </c>
      <c r="O215" s="29">
        <v>0</v>
      </c>
      <c r="P215" s="29">
        <v>0</v>
      </c>
      <c r="Q215" s="29">
        <v>0</v>
      </c>
      <c r="R215" s="29">
        <v>978.355224609375</v>
      </c>
      <c r="S215" s="29">
        <v>2211.841796875</v>
      </c>
      <c r="T215" s="29">
        <v>0</v>
      </c>
      <c r="U215" s="29">
        <v>2511.4296875</v>
      </c>
      <c r="V215" s="29">
        <v>491.98895263671875</v>
      </c>
      <c r="W215" s="29">
        <v>491.98895263671875</v>
      </c>
      <c r="X215" s="29">
        <v>0</v>
      </c>
      <c r="Y215" s="29">
        <v>0</v>
      </c>
      <c r="Z215" s="29">
        <v>0</v>
      </c>
      <c r="AA215" s="29">
        <v>0</v>
      </c>
      <c r="AB215" s="29">
        <v>0</v>
      </c>
      <c r="AC215" s="29">
        <v>0</v>
      </c>
      <c r="AD215" s="29">
        <v>0</v>
      </c>
      <c r="AE215" s="29">
        <v>0</v>
      </c>
      <c r="AF215" s="29">
        <v>0</v>
      </c>
      <c r="AG215" s="29">
        <v>0</v>
      </c>
      <c r="AH215" s="29">
        <v>1470.34423828125</v>
      </c>
      <c r="AI215" s="29">
        <v>2703.830810546875</v>
      </c>
      <c r="AJ215" s="29">
        <v>0</v>
      </c>
      <c r="AK215" s="29">
        <v>2511.4296875</v>
      </c>
      <c r="AL215" s="29">
        <v>6685.60498046875</v>
      </c>
      <c r="AM215" s="29">
        <v>748.29559326171875</v>
      </c>
      <c r="AN215" s="29">
        <v>0</v>
      </c>
      <c r="AO215" s="29">
        <v>122.93688201904297</v>
      </c>
      <c r="AP215" s="29">
        <v>481.07321166992187</v>
      </c>
      <c r="AQ215" s="29">
        <v>1352.3056640625</v>
      </c>
      <c r="AR215" s="29">
        <v>1470.34423828125</v>
      </c>
      <c r="AS215" s="107">
        <v>0.91972050345620959</v>
      </c>
      <c r="AT215" s="29">
        <v>748.29559326171875</v>
      </c>
      <c r="AU215" s="29">
        <v>181.95433044433594</v>
      </c>
      <c r="AV215" s="29">
        <v>141.13232421875</v>
      </c>
      <c r="AW215" s="29">
        <v>481.07321166992187</v>
      </c>
      <c r="AX215" s="29">
        <v>1552.4554443359375</v>
      </c>
      <c r="AY215" s="29">
        <v>2703.830810546875</v>
      </c>
      <c r="AZ215" s="107">
        <v>0.5741688749841618</v>
      </c>
      <c r="BA215" s="29">
        <v>748.29559326171875</v>
      </c>
      <c r="BB215" s="29">
        <v>181.95433044433594</v>
      </c>
      <c r="BC215" s="29">
        <v>141.13232421875</v>
      </c>
      <c r="BD215" s="29">
        <v>481.07321166992187</v>
      </c>
      <c r="BE215" s="29">
        <v>1552.4554443359375</v>
      </c>
      <c r="BF215" s="29">
        <v>4174.1748046875</v>
      </c>
      <c r="BG215" s="29">
        <v>301.22384643554687</v>
      </c>
      <c r="BH215" s="107">
        <v>0.37191911858867832</v>
      </c>
      <c r="BI215" s="29">
        <v>131.424560546875</v>
      </c>
      <c r="BJ215" s="29">
        <v>241.67794799804687</v>
      </c>
      <c r="BK215" s="29">
        <v>0</v>
      </c>
      <c r="BL215" s="29">
        <v>224.48046875</v>
      </c>
      <c r="BM215" s="29">
        <v>597.5830078125</v>
      </c>
      <c r="BN215" s="29">
        <v>748.29559326171875</v>
      </c>
      <c r="BO215" s="29">
        <v>0</v>
      </c>
      <c r="BP215" s="29">
        <v>181.95433044433594</v>
      </c>
      <c r="BQ215" s="29">
        <v>0</v>
      </c>
      <c r="BR215" s="29">
        <v>0</v>
      </c>
      <c r="BS215" s="29">
        <v>0</v>
      </c>
      <c r="BT215" s="29">
        <v>481.07321166992187</v>
      </c>
      <c r="BU215" s="29">
        <v>0</v>
      </c>
      <c r="BV215" s="29">
        <v>101.58076477050781</v>
      </c>
      <c r="BW215" s="29">
        <v>141.13232421875</v>
      </c>
      <c r="BX215" s="29">
        <v>5701.626953125</v>
      </c>
      <c r="BY215" s="29">
        <v>983.9779052734375</v>
      </c>
      <c r="BZ215" s="29">
        <v>0</v>
      </c>
      <c r="CA215" s="29">
        <v>0</v>
      </c>
      <c r="CB215" s="29">
        <v>1654.0362548828125</v>
      </c>
      <c r="CC215" s="29">
        <v>6685.60498046875</v>
      </c>
      <c r="CD215" s="107">
        <v>0.24740262988881834</v>
      </c>
      <c r="CE215" s="29">
        <v>516.62469482421875</v>
      </c>
      <c r="CF215" s="29">
        <v>5.6580677920800095</v>
      </c>
      <c r="CG215" s="29">
        <v>0</v>
      </c>
      <c r="CH215" s="29">
        <v>5.6580677920800095</v>
      </c>
      <c r="CI215" s="29">
        <v>0.33372430062287567</v>
      </c>
      <c r="CJ215" s="29">
        <v>0</v>
      </c>
      <c r="CK215" s="29">
        <v>0.33372430062287567</v>
      </c>
      <c r="CL215" s="29"/>
      <c r="CM215" s="29">
        <v>0</v>
      </c>
      <c r="CN215" s="29"/>
      <c r="CO215" s="29">
        <v>0</v>
      </c>
      <c r="CP215" s="29">
        <v>0</v>
      </c>
      <c r="CQ215" s="29">
        <v>0</v>
      </c>
      <c r="CR215" s="29">
        <v>0</v>
      </c>
      <c r="CS215" s="29">
        <v>0</v>
      </c>
      <c r="CT215" s="29">
        <v>0</v>
      </c>
      <c r="CU215" s="29">
        <v>0</v>
      </c>
      <c r="CV215" s="29">
        <v>9999</v>
      </c>
      <c r="CW215" s="33">
        <v>9999</v>
      </c>
    </row>
    <row r="216" spans="1:101">
      <c r="A216" s="7" t="s">
        <v>423</v>
      </c>
      <c r="C216" s="29">
        <v>15</v>
      </c>
      <c r="D216" s="29">
        <v>830.0206298828125</v>
      </c>
      <c r="E216" s="29">
        <v>0</v>
      </c>
      <c r="F216" s="29">
        <v>4919.8896484375</v>
      </c>
      <c r="G216" s="29">
        <v>0</v>
      </c>
      <c r="H216" s="29">
        <v>0</v>
      </c>
      <c r="I216" s="29"/>
      <c r="J216" s="29">
        <v>0.16014169156551361</v>
      </c>
      <c r="K216" s="29">
        <v>0.29164138436317444</v>
      </c>
      <c r="L216" s="29">
        <v>905.33575439453125</v>
      </c>
      <c r="M216" s="29">
        <v>0.19073882699012756</v>
      </c>
      <c r="N216" s="29">
        <v>0.64586079120635986</v>
      </c>
      <c r="O216" s="29">
        <v>0</v>
      </c>
      <c r="P216" s="29">
        <v>0</v>
      </c>
      <c r="Q216" s="29">
        <v>0</v>
      </c>
      <c r="R216" s="29">
        <v>978.355224609375</v>
      </c>
      <c r="S216" s="29">
        <v>2211.841796875</v>
      </c>
      <c r="T216" s="29">
        <v>0</v>
      </c>
      <c r="U216" s="29">
        <v>2511.4296875</v>
      </c>
      <c r="V216" s="29">
        <v>491.98895263671875</v>
      </c>
      <c r="W216" s="29">
        <v>491.98895263671875</v>
      </c>
      <c r="X216" s="29">
        <v>0</v>
      </c>
      <c r="Y216" s="29">
        <v>0</v>
      </c>
      <c r="Z216" s="29">
        <v>0</v>
      </c>
      <c r="AA216" s="29">
        <v>0</v>
      </c>
      <c r="AB216" s="29">
        <v>0</v>
      </c>
      <c r="AC216" s="29">
        <v>0</v>
      </c>
      <c r="AD216" s="29">
        <v>0</v>
      </c>
      <c r="AE216" s="29">
        <v>0</v>
      </c>
      <c r="AF216" s="29">
        <v>0</v>
      </c>
      <c r="AG216" s="29">
        <v>0</v>
      </c>
      <c r="AH216" s="29">
        <v>1470.34423828125</v>
      </c>
      <c r="AI216" s="29">
        <v>2703.830810546875</v>
      </c>
      <c r="AJ216" s="29">
        <v>0</v>
      </c>
      <c r="AK216" s="29">
        <v>2511.4296875</v>
      </c>
      <c r="AL216" s="29">
        <v>6685.60498046875</v>
      </c>
      <c r="AM216" s="29">
        <v>741.658203125</v>
      </c>
      <c r="AN216" s="29">
        <v>0</v>
      </c>
      <c r="AO216" s="29">
        <v>122.68052673339844</v>
      </c>
      <c r="AP216" s="29">
        <v>485.14703369140625</v>
      </c>
      <c r="AQ216" s="29">
        <v>1349.4857177734375</v>
      </c>
      <c r="AR216" s="29">
        <v>1470.34423828125</v>
      </c>
      <c r="AS216" s="107">
        <v>0.91780263725554867</v>
      </c>
      <c r="AT216" s="29">
        <v>741.658203125</v>
      </c>
      <c r="AU216" s="29">
        <v>185.12370300292969</v>
      </c>
      <c r="AV216" s="29">
        <v>141.19290161132812</v>
      </c>
      <c r="AW216" s="29">
        <v>485.14703369140625</v>
      </c>
      <c r="AX216" s="29">
        <v>1553.121826171875</v>
      </c>
      <c r="AY216" s="29">
        <v>2703.830810546875</v>
      </c>
      <c r="AZ216" s="107">
        <v>0.57441533339730688</v>
      </c>
      <c r="BA216" s="29">
        <v>741.658203125</v>
      </c>
      <c r="BB216" s="29">
        <v>185.12370300292969</v>
      </c>
      <c r="BC216" s="29">
        <v>141.19290161132812</v>
      </c>
      <c r="BD216" s="29">
        <v>485.14703369140625</v>
      </c>
      <c r="BE216" s="29">
        <v>1553.121826171875</v>
      </c>
      <c r="BF216" s="29">
        <v>4174.1748046875</v>
      </c>
      <c r="BG216" s="29">
        <v>298.04702758789063</v>
      </c>
      <c r="BH216" s="107">
        <v>0.37207876255368466</v>
      </c>
      <c r="BI216" s="29">
        <v>130.32095336914062</v>
      </c>
      <c r="BJ216" s="29">
        <v>239.64849853515625</v>
      </c>
      <c r="BK216" s="29">
        <v>0</v>
      </c>
      <c r="BL216" s="29">
        <v>222.59544372558594</v>
      </c>
      <c r="BM216" s="29">
        <v>592.56494140625</v>
      </c>
      <c r="BN216" s="29">
        <v>741.658203125</v>
      </c>
      <c r="BO216" s="29">
        <v>0</v>
      </c>
      <c r="BP216" s="29">
        <v>185.12370300292969</v>
      </c>
      <c r="BQ216" s="29">
        <v>0</v>
      </c>
      <c r="BR216" s="29">
        <v>0</v>
      </c>
      <c r="BS216" s="29">
        <v>0</v>
      </c>
      <c r="BT216" s="29">
        <v>485.14703369140625</v>
      </c>
      <c r="BU216" s="29">
        <v>0</v>
      </c>
      <c r="BV216" s="29">
        <v>100.91029357910156</v>
      </c>
      <c r="BW216" s="29">
        <v>141.19290161132812</v>
      </c>
      <c r="BX216" s="29">
        <v>5701.626953125</v>
      </c>
      <c r="BY216" s="29">
        <v>983.9779052734375</v>
      </c>
      <c r="BZ216" s="29">
        <v>0</v>
      </c>
      <c r="CA216" s="29">
        <v>0</v>
      </c>
      <c r="CB216" s="29">
        <v>1654.0321044921875</v>
      </c>
      <c r="CC216" s="29">
        <v>6685.60498046875</v>
      </c>
      <c r="CD216" s="107">
        <v>0.2474020182230745</v>
      </c>
      <c r="CE216" s="29">
        <v>511.69851684570312</v>
      </c>
      <c r="CF216" s="29">
        <v>5.745771855096411</v>
      </c>
      <c r="CG216" s="29">
        <v>0</v>
      </c>
      <c r="CH216" s="29">
        <v>5.745771855096411</v>
      </c>
      <c r="CI216" s="29">
        <v>0.33919260373950988</v>
      </c>
      <c r="CJ216" s="29">
        <v>0</v>
      </c>
      <c r="CK216" s="29">
        <v>0.33919260373950988</v>
      </c>
      <c r="CL216" s="29"/>
      <c r="CM216" s="29">
        <v>0</v>
      </c>
      <c r="CN216" s="29"/>
      <c r="CO216" s="29">
        <v>0</v>
      </c>
      <c r="CP216" s="29">
        <v>0</v>
      </c>
      <c r="CQ216" s="29">
        <v>0</v>
      </c>
      <c r="CR216" s="29">
        <v>0</v>
      </c>
      <c r="CS216" s="29">
        <v>0</v>
      </c>
      <c r="CT216" s="29">
        <v>0</v>
      </c>
      <c r="CU216" s="29">
        <v>0</v>
      </c>
      <c r="CV216" s="29">
        <v>9999</v>
      </c>
      <c r="CW216" s="33">
        <v>9999</v>
      </c>
    </row>
    <row r="217" spans="1:101">
      <c r="A217" s="7" t="s">
        <v>422</v>
      </c>
      <c r="C217" s="29">
        <v>14.999999046325684</v>
      </c>
      <c r="D217" s="29">
        <v>745.5296630859375</v>
      </c>
      <c r="E217" s="29">
        <v>0</v>
      </c>
      <c r="F217" s="29">
        <v>4919.8896484375</v>
      </c>
      <c r="G217" s="29">
        <v>0</v>
      </c>
      <c r="H217" s="29">
        <v>0</v>
      </c>
      <c r="I217" s="29"/>
      <c r="J217" s="29">
        <v>0.15902446210384369</v>
      </c>
      <c r="K217" s="29">
        <v>0.32469314336776733</v>
      </c>
      <c r="L217" s="29">
        <v>813.1124267578125</v>
      </c>
      <c r="M217" s="29">
        <v>0.19073882699012756</v>
      </c>
      <c r="N217" s="29">
        <v>0.58393269777297974</v>
      </c>
      <c r="O217" s="29">
        <v>0</v>
      </c>
      <c r="P217" s="29">
        <v>0</v>
      </c>
      <c r="Q217" s="29">
        <v>0</v>
      </c>
      <c r="R217" s="29">
        <v>978.355224609375</v>
      </c>
      <c r="S217" s="29">
        <v>2211.841796875</v>
      </c>
      <c r="T217" s="29">
        <v>0</v>
      </c>
      <c r="U217" s="29">
        <v>2511.4296875</v>
      </c>
      <c r="V217" s="29">
        <v>491.98895263671875</v>
      </c>
      <c r="W217" s="29">
        <v>491.98895263671875</v>
      </c>
      <c r="X217" s="29">
        <v>0</v>
      </c>
      <c r="Y217" s="29">
        <v>0</v>
      </c>
      <c r="Z217" s="29">
        <v>0</v>
      </c>
      <c r="AA217" s="29">
        <v>0</v>
      </c>
      <c r="AB217" s="29">
        <v>0</v>
      </c>
      <c r="AC217" s="29">
        <v>0</v>
      </c>
      <c r="AD217" s="29">
        <v>0</v>
      </c>
      <c r="AE217" s="29">
        <v>0</v>
      </c>
      <c r="AF217" s="29">
        <v>0</v>
      </c>
      <c r="AG217" s="29">
        <v>0</v>
      </c>
      <c r="AH217" s="29">
        <v>1470.34423828125</v>
      </c>
      <c r="AI217" s="29">
        <v>2703.830810546875</v>
      </c>
      <c r="AJ217" s="29">
        <v>0</v>
      </c>
      <c r="AK217" s="29">
        <v>2511.4296875</v>
      </c>
      <c r="AL217" s="29">
        <v>6685.60498046875</v>
      </c>
      <c r="AM217" s="29">
        <v>669.8067626953125</v>
      </c>
      <c r="AN217" s="29">
        <v>0</v>
      </c>
      <c r="AO217" s="29">
        <v>110.55335998535156</v>
      </c>
      <c r="AP217" s="29">
        <v>435.72686767578125</v>
      </c>
      <c r="AQ217" s="29">
        <v>1216.0870361328125</v>
      </c>
      <c r="AR217" s="29">
        <v>1470.34423828125</v>
      </c>
      <c r="AS217" s="107">
        <v>0.82707641460799752</v>
      </c>
      <c r="AT217" s="29">
        <v>669.8067626953125</v>
      </c>
      <c r="AU217" s="29">
        <v>167.37319946289062</v>
      </c>
      <c r="AV217" s="29">
        <v>127.29067993164062</v>
      </c>
      <c r="AW217" s="29">
        <v>435.72686767578125</v>
      </c>
      <c r="AX217" s="29">
        <v>1400.197509765625</v>
      </c>
      <c r="AY217" s="29">
        <v>2703.830810546875</v>
      </c>
      <c r="AZ217" s="107">
        <v>0.51785693687316958</v>
      </c>
      <c r="BA217" s="29">
        <v>669.8067626953125</v>
      </c>
      <c r="BB217" s="29">
        <v>167.37319946289062</v>
      </c>
      <c r="BC217" s="29">
        <v>127.29067993164062</v>
      </c>
      <c r="BD217" s="29">
        <v>435.72686767578125</v>
      </c>
      <c r="BE217" s="29">
        <v>1400.197509765625</v>
      </c>
      <c r="BF217" s="29">
        <v>4174.1748046875</v>
      </c>
      <c r="BG217" s="29">
        <v>339.852294921875</v>
      </c>
      <c r="BH217" s="107">
        <v>0.33544294006221581</v>
      </c>
      <c r="BI217" s="29">
        <v>145.10197448730469</v>
      </c>
      <c r="BJ217" s="29">
        <v>266.8294677734375</v>
      </c>
      <c r="BK217" s="29">
        <v>0</v>
      </c>
      <c r="BL217" s="29">
        <v>247.84223937988281</v>
      </c>
      <c r="BM217" s="29">
        <v>659.77374267578125</v>
      </c>
      <c r="BN217" s="29">
        <v>669.8067626953125</v>
      </c>
      <c r="BO217" s="29">
        <v>0</v>
      </c>
      <c r="BP217" s="29">
        <v>167.37319946289062</v>
      </c>
      <c r="BQ217" s="29">
        <v>0</v>
      </c>
      <c r="BR217" s="29">
        <v>0</v>
      </c>
      <c r="BS217" s="29">
        <v>0</v>
      </c>
      <c r="BT217" s="29">
        <v>435.72686767578125</v>
      </c>
      <c r="BU217" s="29">
        <v>0</v>
      </c>
      <c r="BV217" s="29">
        <v>100.91029357910156</v>
      </c>
      <c r="BW217" s="29">
        <v>127.29067993164062</v>
      </c>
      <c r="BX217" s="29">
        <v>5701.626953125</v>
      </c>
      <c r="BY217" s="29">
        <v>983.9779052734375</v>
      </c>
      <c r="BZ217" s="29">
        <v>0</v>
      </c>
      <c r="CA217" s="29">
        <v>0</v>
      </c>
      <c r="CB217" s="29">
        <v>1501.1077880859375</v>
      </c>
      <c r="CC217" s="29">
        <v>6685.60498046875</v>
      </c>
      <c r="CD217" s="107">
        <v>0.22452834637079086</v>
      </c>
      <c r="CE217" s="29">
        <v>577.73614501953125</v>
      </c>
      <c r="CF217" s="29">
        <v>5.1658167029070556</v>
      </c>
      <c r="CG217" s="29">
        <v>0</v>
      </c>
      <c r="CH217" s="29">
        <v>5.1658167029070556</v>
      </c>
      <c r="CI217" s="29">
        <v>0.30504173254486894</v>
      </c>
      <c r="CJ217" s="29">
        <v>0</v>
      </c>
      <c r="CK217" s="29">
        <v>0.30504173254486894</v>
      </c>
      <c r="CL217" s="29"/>
      <c r="CM217" s="29">
        <v>0</v>
      </c>
      <c r="CN217" s="29"/>
      <c r="CO217" s="29">
        <v>0</v>
      </c>
      <c r="CP217" s="29">
        <v>0</v>
      </c>
      <c r="CQ217" s="29">
        <v>0</v>
      </c>
      <c r="CR217" s="29">
        <v>0</v>
      </c>
      <c r="CS217" s="29">
        <v>0</v>
      </c>
      <c r="CT217" s="29">
        <v>0</v>
      </c>
      <c r="CU217" s="29">
        <v>0</v>
      </c>
      <c r="CV217" s="29">
        <v>9999</v>
      </c>
      <c r="CW217" s="33">
        <v>9999</v>
      </c>
    </row>
    <row r="218" spans="1:101">
      <c r="A218" s="7" t="s">
        <v>420</v>
      </c>
      <c r="C218" s="29">
        <v>15</v>
      </c>
      <c r="D218" s="29">
        <v>723.1064453125</v>
      </c>
      <c r="E218" s="29">
        <v>0</v>
      </c>
      <c r="F218" s="29">
        <v>4919.8896484375</v>
      </c>
      <c r="G218" s="29">
        <v>0</v>
      </c>
      <c r="H218" s="29">
        <v>0</v>
      </c>
      <c r="I218" s="29"/>
      <c r="J218" s="29">
        <v>0.16045837104320526</v>
      </c>
      <c r="K218" s="29">
        <v>0.2822735607624054</v>
      </c>
      <c r="L218" s="29">
        <v>788.62213134765625</v>
      </c>
      <c r="M218" s="29">
        <v>0.1608031839132309</v>
      </c>
      <c r="N218" s="29">
        <v>0.5615350604057312</v>
      </c>
      <c r="O218" s="29">
        <v>0</v>
      </c>
      <c r="P218" s="29">
        <v>0</v>
      </c>
      <c r="Q218" s="29">
        <v>0</v>
      </c>
      <c r="R218" s="29">
        <v>978.355224609375</v>
      </c>
      <c r="S218" s="29">
        <v>2211.841796875</v>
      </c>
      <c r="T218" s="29">
        <v>0</v>
      </c>
      <c r="U218" s="29">
        <v>2511.4296875</v>
      </c>
      <c r="V218" s="29">
        <v>491.98895263671875</v>
      </c>
      <c r="W218" s="29">
        <v>491.98895263671875</v>
      </c>
      <c r="X218" s="29">
        <v>0</v>
      </c>
      <c r="Y218" s="29">
        <v>0</v>
      </c>
      <c r="Z218" s="29">
        <v>0</v>
      </c>
      <c r="AA218" s="29">
        <v>0</v>
      </c>
      <c r="AB218" s="29">
        <v>0</v>
      </c>
      <c r="AC218" s="29">
        <v>0</v>
      </c>
      <c r="AD218" s="29">
        <v>0</v>
      </c>
      <c r="AE218" s="29">
        <v>0</v>
      </c>
      <c r="AF218" s="29">
        <v>0</v>
      </c>
      <c r="AG218" s="29">
        <v>0</v>
      </c>
      <c r="AH218" s="29">
        <v>1470.34423828125</v>
      </c>
      <c r="AI218" s="29">
        <v>2703.830810546875</v>
      </c>
      <c r="AJ218" s="29">
        <v>0</v>
      </c>
      <c r="AK218" s="29">
        <v>2511.4296875</v>
      </c>
      <c r="AL218" s="29">
        <v>6685.60498046875</v>
      </c>
      <c r="AM218" s="29">
        <v>652.04058837890625</v>
      </c>
      <c r="AN218" s="29">
        <v>0</v>
      </c>
      <c r="AO218" s="29">
        <v>107.46437835693359</v>
      </c>
      <c r="AP218" s="29">
        <v>422.6031494140625</v>
      </c>
      <c r="AQ218" s="29">
        <v>1182.108154296875</v>
      </c>
      <c r="AR218" s="29">
        <v>1470.34423828125</v>
      </c>
      <c r="AS218" s="107">
        <v>0.80396694491214427</v>
      </c>
      <c r="AT218" s="29">
        <v>652.04058837890625</v>
      </c>
      <c r="AU218" s="29">
        <v>160.95333862304687</v>
      </c>
      <c r="AV218" s="29">
        <v>123.55970764160156</v>
      </c>
      <c r="AW218" s="29">
        <v>422.6031494140625</v>
      </c>
      <c r="AX218" s="29">
        <v>1359.15673828125</v>
      </c>
      <c r="AY218" s="29">
        <v>2703.830810546875</v>
      </c>
      <c r="AZ218" s="107">
        <v>0.50267820362020277</v>
      </c>
      <c r="BA218" s="29">
        <v>652.04058837890625</v>
      </c>
      <c r="BB218" s="29">
        <v>160.95333862304687</v>
      </c>
      <c r="BC218" s="29">
        <v>123.55970764160156</v>
      </c>
      <c r="BD218" s="29">
        <v>422.6031494140625</v>
      </c>
      <c r="BE218" s="29">
        <v>1359.15673828125</v>
      </c>
      <c r="BF218" s="29">
        <v>4174.1748046875</v>
      </c>
      <c r="BG218" s="29">
        <v>352.77444458007813</v>
      </c>
      <c r="BH218" s="107">
        <v>0.32561088308613573</v>
      </c>
      <c r="BI218" s="29">
        <v>149.60804748535156</v>
      </c>
      <c r="BJ218" s="29">
        <v>275.11572265625</v>
      </c>
      <c r="BK218" s="29">
        <v>0</v>
      </c>
      <c r="BL218" s="29">
        <v>255.53886413574219</v>
      </c>
      <c r="BM218" s="29">
        <v>680.2626953125</v>
      </c>
      <c r="BN218" s="29">
        <v>652.04058837890625</v>
      </c>
      <c r="BO218" s="29">
        <v>0</v>
      </c>
      <c r="BP218" s="29">
        <v>160.95333862304687</v>
      </c>
      <c r="BQ218" s="29">
        <v>0</v>
      </c>
      <c r="BR218" s="29">
        <v>0</v>
      </c>
      <c r="BS218" s="29">
        <v>0</v>
      </c>
      <c r="BT218" s="29">
        <v>422.6031494140625</v>
      </c>
      <c r="BU218" s="29">
        <v>0</v>
      </c>
      <c r="BV218" s="29">
        <v>101.58076477050781</v>
      </c>
      <c r="BW218" s="29">
        <v>123.55970764160156</v>
      </c>
      <c r="BX218" s="29">
        <v>5701.626953125</v>
      </c>
      <c r="BY218" s="29">
        <v>983.9779052734375</v>
      </c>
      <c r="BZ218" s="29">
        <v>0</v>
      </c>
      <c r="CA218" s="29">
        <v>0</v>
      </c>
      <c r="CB218" s="29">
        <v>1460.737548828125</v>
      </c>
      <c r="CC218" s="29">
        <v>6685.60498046875</v>
      </c>
      <c r="CD218" s="107">
        <v>0.21848996160656289</v>
      </c>
      <c r="CE218" s="29">
        <v>597.97747802734375</v>
      </c>
      <c r="CF218" s="29">
        <v>4.9902873953580045</v>
      </c>
      <c r="CG218" s="29">
        <v>0</v>
      </c>
      <c r="CH218" s="29">
        <v>4.9902873953580045</v>
      </c>
      <c r="CI218" s="29">
        <v>0.29464021805078333</v>
      </c>
      <c r="CJ218" s="29">
        <v>0</v>
      </c>
      <c r="CK218" s="29">
        <v>0.29464021805078333</v>
      </c>
      <c r="CL218" s="29"/>
      <c r="CM218" s="29">
        <v>0</v>
      </c>
      <c r="CN218" s="29"/>
      <c r="CO218" s="29">
        <v>0</v>
      </c>
      <c r="CP218" s="29">
        <v>0</v>
      </c>
      <c r="CQ218" s="29">
        <v>0</v>
      </c>
      <c r="CR218" s="29">
        <v>0</v>
      </c>
      <c r="CS218" s="29">
        <v>0</v>
      </c>
      <c r="CT218" s="29">
        <v>0</v>
      </c>
      <c r="CU218" s="29">
        <v>0</v>
      </c>
      <c r="CV218" s="29">
        <v>9999</v>
      </c>
      <c r="CW218" s="33">
        <v>9999</v>
      </c>
    </row>
    <row r="219" spans="1:101">
      <c r="A219" s="7" t="s">
        <v>419</v>
      </c>
      <c r="C219" s="29">
        <v>14.999999046325684</v>
      </c>
      <c r="D219" s="29">
        <v>638.615478515625</v>
      </c>
      <c r="E219" s="29">
        <v>0</v>
      </c>
      <c r="F219" s="29">
        <v>4919.8896484375</v>
      </c>
      <c r="G219" s="29">
        <v>0</v>
      </c>
      <c r="H219" s="29">
        <v>0</v>
      </c>
      <c r="I219" s="29"/>
      <c r="J219" s="29">
        <v>0.15919597446918488</v>
      </c>
      <c r="K219" s="29">
        <v>0.31961929798126221</v>
      </c>
      <c r="L219" s="29">
        <v>696.3988037109375</v>
      </c>
      <c r="M219" s="29">
        <v>0.1608031839132309</v>
      </c>
      <c r="N219" s="29">
        <v>0.49960696697235107</v>
      </c>
      <c r="O219" s="29">
        <v>0</v>
      </c>
      <c r="P219" s="29">
        <v>0</v>
      </c>
      <c r="Q219" s="29">
        <v>0</v>
      </c>
      <c r="R219" s="29">
        <v>978.355224609375</v>
      </c>
      <c r="S219" s="29">
        <v>2211.841796875</v>
      </c>
      <c r="T219" s="29">
        <v>0</v>
      </c>
      <c r="U219" s="29">
        <v>2511.4296875</v>
      </c>
      <c r="V219" s="29">
        <v>491.98895263671875</v>
      </c>
      <c r="W219" s="29">
        <v>491.98895263671875</v>
      </c>
      <c r="X219" s="29">
        <v>0</v>
      </c>
      <c r="Y219" s="29">
        <v>0</v>
      </c>
      <c r="Z219" s="29">
        <v>0</v>
      </c>
      <c r="AA219" s="29">
        <v>0</v>
      </c>
      <c r="AB219" s="29">
        <v>0</v>
      </c>
      <c r="AC219" s="29">
        <v>0</v>
      </c>
      <c r="AD219" s="29">
        <v>0</v>
      </c>
      <c r="AE219" s="29">
        <v>0</v>
      </c>
      <c r="AF219" s="29">
        <v>0</v>
      </c>
      <c r="AG219" s="29">
        <v>0</v>
      </c>
      <c r="AH219" s="29">
        <v>1470.34423828125</v>
      </c>
      <c r="AI219" s="29">
        <v>2703.830810546875</v>
      </c>
      <c r="AJ219" s="29">
        <v>0</v>
      </c>
      <c r="AK219" s="29">
        <v>2511.4296875</v>
      </c>
      <c r="AL219" s="29">
        <v>6685.60498046875</v>
      </c>
      <c r="AM219" s="29">
        <v>580.18914794921875</v>
      </c>
      <c r="AN219" s="29">
        <v>0</v>
      </c>
      <c r="AO219" s="29">
        <v>95.337211608886719</v>
      </c>
      <c r="AP219" s="29">
        <v>373.1829833984375</v>
      </c>
      <c r="AQ219" s="29">
        <v>1048.7093505859375</v>
      </c>
      <c r="AR219" s="29">
        <v>1470.34423828125</v>
      </c>
      <c r="AS219" s="107">
        <v>0.71324072226459323</v>
      </c>
      <c r="AT219" s="29">
        <v>580.18914794921875</v>
      </c>
      <c r="AU219" s="29">
        <v>143.20283508300781</v>
      </c>
      <c r="AV219" s="29">
        <v>109.65749359130859</v>
      </c>
      <c r="AW219" s="29">
        <v>373.1829833984375</v>
      </c>
      <c r="AX219" s="29">
        <v>1206.232421875</v>
      </c>
      <c r="AY219" s="29">
        <v>2703.830810546875</v>
      </c>
      <c r="AZ219" s="107">
        <v>0.44611980991776373</v>
      </c>
      <c r="BA219" s="29">
        <v>580.18914794921875</v>
      </c>
      <c r="BB219" s="29">
        <v>143.20283508300781</v>
      </c>
      <c r="BC219" s="29">
        <v>109.65749359130859</v>
      </c>
      <c r="BD219" s="29">
        <v>373.1829833984375</v>
      </c>
      <c r="BE219" s="29">
        <v>1206.232421875</v>
      </c>
      <c r="BF219" s="29">
        <v>4174.1748046875</v>
      </c>
      <c r="BG219" s="29">
        <v>408.8336181640625</v>
      </c>
      <c r="BH219" s="107">
        <v>0.28897506242242799</v>
      </c>
      <c r="BI219" s="29">
        <v>169.42048645019531</v>
      </c>
      <c r="BJ219" s="29">
        <v>311.54901123046875</v>
      </c>
      <c r="BK219" s="29">
        <v>0</v>
      </c>
      <c r="BL219" s="29">
        <v>289.37960815429687</v>
      </c>
      <c r="BM219" s="29">
        <v>770.34912109375</v>
      </c>
      <c r="BN219" s="29">
        <v>580.18914794921875</v>
      </c>
      <c r="BO219" s="29">
        <v>0</v>
      </c>
      <c r="BP219" s="29">
        <v>143.20283508300781</v>
      </c>
      <c r="BQ219" s="29">
        <v>0</v>
      </c>
      <c r="BR219" s="29">
        <v>0</v>
      </c>
      <c r="BS219" s="29">
        <v>0</v>
      </c>
      <c r="BT219" s="29">
        <v>373.1829833984375</v>
      </c>
      <c r="BU219" s="29">
        <v>0</v>
      </c>
      <c r="BV219" s="29">
        <v>101.58076477050781</v>
      </c>
      <c r="BW219" s="29">
        <v>109.65749359130859</v>
      </c>
      <c r="BX219" s="29">
        <v>5701.626953125</v>
      </c>
      <c r="BY219" s="29">
        <v>983.9779052734375</v>
      </c>
      <c r="BZ219" s="29">
        <v>0</v>
      </c>
      <c r="CA219" s="29">
        <v>0</v>
      </c>
      <c r="CB219" s="29">
        <v>1307.813232421875</v>
      </c>
      <c r="CC219" s="29">
        <v>6685.60498046875</v>
      </c>
      <c r="CD219" s="107">
        <v>0.19561629089544669</v>
      </c>
      <c r="CE219" s="29">
        <v>686.50860595703125</v>
      </c>
      <c r="CF219" s="29">
        <v>4.41033224316865</v>
      </c>
      <c r="CG219" s="29">
        <v>0</v>
      </c>
      <c r="CH219" s="29">
        <v>4.41033224316865</v>
      </c>
      <c r="CI219" s="29">
        <v>0.26048934685614239</v>
      </c>
      <c r="CJ219" s="29">
        <v>0</v>
      </c>
      <c r="CK219" s="29">
        <v>0.26048934685614239</v>
      </c>
      <c r="CL219" s="29"/>
      <c r="CM219" s="29">
        <v>0</v>
      </c>
      <c r="CN219" s="29"/>
      <c r="CO219" s="29">
        <v>0</v>
      </c>
      <c r="CP219" s="29">
        <v>0</v>
      </c>
      <c r="CQ219" s="29">
        <v>0</v>
      </c>
      <c r="CR219" s="29">
        <v>0</v>
      </c>
      <c r="CS219" s="29">
        <v>0</v>
      </c>
      <c r="CT219" s="29">
        <v>0</v>
      </c>
      <c r="CU219" s="29">
        <v>0</v>
      </c>
      <c r="CV219" s="29">
        <v>9999</v>
      </c>
      <c r="CW219" s="33">
        <v>9999</v>
      </c>
    </row>
    <row r="220" spans="1:101">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107"/>
      <c r="AT220" s="29"/>
      <c r="AU220" s="29"/>
      <c r="AV220" s="29"/>
      <c r="AW220" s="29"/>
      <c r="AX220" s="29"/>
      <c r="AY220" s="29"/>
      <c r="AZ220" s="107"/>
      <c r="BA220" s="29"/>
      <c r="BB220" s="29"/>
      <c r="BC220" s="29"/>
      <c r="BD220" s="29"/>
      <c r="BE220" s="29"/>
      <c r="BF220" s="29"/>
      <c r="BG220" s="29"/>
      <c r="BH220" s="107"/>
      <c r="BI220" s="29"/>
      <c r="BJ220" s="29"/>
      <c r="BK220" s="29"/>
      <c r="BL220" s="29"/>
      <c r="BM220" s="29"/>
      <c r="BN220" s="29"/>
      <c r="BO220" s="29"/>
      <c r="BP220" s="29"/>
      <c r="BQ220" s="29"/>
      <c r="BR220" s="29"/>
      <c r="BS220" s="29"/>
      <c r="BT220" s="29"/>
      <c r="BU220" s="29"/>
      <c r="BV220" s="29"/>
      <c r="BW220" s="29"/>
      <c r="BX220" s="29"/>
      <c r="BY220" s="29"/>
      <c r="BZ220" s="29"/>
      <c r="CA220" s="29"/>
      <c r="CB220" s="29"/>
      <c r="CC220" s="29"/>
      <c r="CD220" s="107"/>
      <c r="CE220" s="29"/>
      <c r="CF220" s="29"/>
      <c r="CG220" s="29"/>
      <c r="CH220" s="29"/>
      <c r="CI220" s="29"/>
      <c r="CJ220" s="29"/>
      <c r="CK220" s="29"/>
      <c r="CL220" s="29"/>
      <c r="CM220" s="29"/>
      <c r="CN220" s="29"/>
      <c r="CO220" s="29"/>
      <c r="CP220" s="29"/>
      <c r="CQ220" s="29"/>
      <c r="CR220" s="29"/>
      <c r="CS220" s="29"/>
      <c r="CT220" s="29"/>
      <c r="CU220" s="29"/>
      <c r="CV220" s="29"/>
      <c r="CW220" s="107"/>
    </row>
    <row r="221" spans="1:101">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107"/>
      <c r="AT221" s="29"/>
      <c r="AU221" s="29"/>
      <c r="AV221" s="29"/>
      <c r="AW221" s="29"/>
      <c r="AX221" s="29"/>
      <c r="AY221" s="29"/>
      <c r="AZ221" s="107"/>
      <c r="BA221" s="29"/>
      <c r="BB221" s="29"/>
      <c r="BC221" s="29"/>
      <c r="BD221" s="29"/>
      <c r="BE221" s="29"/>
      <c r="BF221" s="29"/>
      <c r="BG221" s="29"/>
      <c r="BH221" s="107"/>
      <c r="BI221" s="29"/>
      <c r="BJ221" s="29"/>
      <c r="BK221" s="29"/>
      <c r="BL221" s="29"/>
      <c r="BM221" s="29"/>
      <c r="BN221" s="29"/>
      <c r="BO221" s="29"/>
      <c r="BP221" s="29"/>
      <c r="BQ221" s="29"/>
      <c r="BR221" s="29"/>
      <c r="BS221" s="29"/>
      <c r="BT221" s="29"/>
      <c r="BU221" s="29"/>
      <c r="BV221" s="29"/>
      <c r="BW221" s="29"/>
      <c r="BX221" s="29"/>
      <c r="BY221" s="29"/>
      <c r="BZ221" s="29"/>
      <c r="CA221" s="29"/>
      <c r="CB221" s="29"/>
      <c r="CC221" s="29"/>
      <c r="CD221" s="107"/>
      <c r="CE221" s="29"/>
      <c r="CF221" s="29"/>
      <c r="CG221" s="29"/>
      <c r="CH221" s="29"/>
      <c r="CI221" s="29"/>
      <c r="CJ221" s="29"/>
      <c r="CK221" s="29"/>
      <c r="CL221" s="29"/>
      <c r="CM221" s="29"/>
      <c r="CN221" s="29"/>
      <c r="CO221" s="29"/>
      <c r="CP221" s="29"/>
      <c r="CQ221" s="29"/>
      <c r="CR221" s="29"/>
      <c r="CS221" s="29"/>
      <c r="CT221" s="29"/>
      <c r="CU221" s="29"/>
      <c r="CV221" s="29"/>
      <c r="CW221" s="107"/>
    </row>
    <row r="222" spans="1:101" ht="13.5" thickBot="1">
      <c r="A222" s="27" t="s">
        <v>330</v>
      </c>
      <c r="B222" s="28"/>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107"/>
      <c r="AT222" s="29"/>
      <c r="AU222" s="29"/>
      <c r="AV222" s="29"/>
      <c r="AW222" s="29"/>
      <c r="AX222" s="29"/>
      <c r="AY222" s="29"/>
      <c r="AZ222" s="107"/>
      <c r="BA222" s="29"/>
      <c r="BB222" s="29"/>
      <c r="BC222" s="29"/>
      <c r="BD222" s="29"/>
      <c r="BE222" s="29"/>
      <c r="BF222" s="29"/>
      <c r="BG222" s="29"/>
      <c r="BH222" s="107"/>
      <c r="BI222" s="29"/>
      <c r="BJ222" s="29"/>
      <c r="BK222" s="29"/>
      <c r="BL222" s="29"/>
      <c r="BM222" s="29"/>
      <c r="BN222" s="29"/>
      <c r="BO222" s="29"/>
      <c r="BP222" s="29"/>
      <c r="BQ222" s="29"/>
      <c r="BR222" s="29"/>
      <c r="BS222" s="29"/>
      <c r="BT222" s="29"/>
      <c r="BU222" s="29"/>
      <c r="BV222" s="29"/>
      <c r="BW222" s="29"/>
      <c r="BX222" s="29"/>
      <c r="BY222" s="29"/>
      <c r="BZ222" s="29"/>
      <c r="CA222" s="29"/>
      <c r="CB222" s="29"/>
      <c r="CC222" s="29"/>
      <c r="CD222" s="107"/>
      <c r="CE222" s="29"/>
      <c r="CF222" s="29"/>
      <c r="CG222" s="29"/>
      <c r="CH222" s="29"/>
      <c r="CI222" s="29"/>
      <c r="CJ222" s="29"/>
      <c r="CK222" s="29"/>
      <c r="CL222" s="29"/>
      <c r="CM222" s="29"/>
      <c r="CN222" s="29"/>
      <c r="CO222" s="29"/>
      <c r="CP222" s="29"/>
      <c r="CQ222" s="29"/>
      <c r="CR222" s="29"/>
      <c r="CS222" s="29"/>
      <c r="CT222" s="29"/>
      <c r="CU222" s="29"/>
      <c r="CV222" s="29"/>
      <c r="CW222" s="107"/>
    </row>
    <row r="223" spans="1:101" ht="13.5" thickBot="1">
      <c r="A223" s="108" t="s">
        <v>331</v>
      </c>
      <c r="B223" s="109"/>
      <c r="C223" s="110"/>
      <c r="D223" s="110"/>
      <c r="E223" s="110"/>
      <c r="F223" s="110"/>
      <c r="G223" s="110"/>
      <c r="H223" s="110"/>
      <c r="I223" s="110"/>
      <c r="J223" s="110"/>
      <c r="K223" s="110"/>
      <c r="L223" s="34"/>
      <c r="M223" s="111"/>
      <c r="N223" s="112" t="s">
        <v>332</v>
      </c>
      <c r="O223" s="110"/>
      <c r="P223" s="110"/>
      <c r="Q223" s="110"/>
      <c r="R223" s="110"/>
      <c r="S223" s="110"/>
      <c r="T223" s="110"/>
      <c r="U223" s="110"/>
      <c r="V223" s="110"/>
      <c r="W223" s="110"/>
      <c r="X223" s="110"/>
      <c r="Y223" s="34"/>
      <c r="Z223" s="111"/>
      <c r="AA223" s="112" t="s">
        <v>333</v>
      </c>
      <c r="AB223" s="110"/>
      <c r="AC223" s="110"/>
      <c r="AD223" s="110"/>
      <c r="AE223" s="110"/>
      <c r="AF223" s="110"/>
      <c r="AG223" s="110"/>
      <c r="AH223" s="110"/>
      <c r="AI223" s="110"/>
      <c r="AJ223" s="110"/>
      <c r="AK223" s="110"/>
      <c r="AL223" s="34"/>
      <c r="AM223" s="29"/>
      <c r="AN223" s="29"/>
      <c r="AO223" s="29"/>
      <c r="AP223" s="29"/>
      <c r="AQ223" s="29"/>
      <c r="AR223" s="29"/>
      <c r="AS223" s="107"/>
      <c r="AT223" s="29"/>
      <c r="AU223" s="29"/>
      <c r="AV223" s="29"/>
      <c r="AW223" s="29"/>
      <c r="AX223" s="29"/>
      <c r="AY223" s="29"/>
      <c r="AZ223" s="107"/>
      <c r="BA223" s="29"/>
      <c r="BB223" s="29"/>
      <c r="BC223" s="29"/>
      <c r="BD223" s="29"/>
      <c r="BE223" s="29"/>
      <c r="BF223" s="29"/>
      <c r="BG223" s="29"/>
      <c r="BH223" s="107"/>
      <c r="BI223" s="29"/>
      <c r="BJ223" s="29"/>
      <c r="BK223" s="29"/>
      <c r="BL223" s="29"/>
      <c r="BM223" s="29"/>
      <c r="BN223" s="29"/>
      <c r="BO223" s="29"/>
      <c r="BP223" s="29"/>
      <c r="BQ223" s="29"/>
      <c r="BR223" s="29"/>
      <c r="BS223" s="29"/>
      <c r="BT223" s="29"/>
      <c r="BU223" s="29"/>
      <c r="BV223" s="29"/>
      <c r="BW223" s="29"/>
      <c r="BX223" s="29"/>
      <c r="BY223" s="29"/>
      <c r="BZ223" s="29"/>
      <c r="CA223" s="29"/>
      <c r="CB223" s="29"/>
      <c r="CC223" s="29"/>
      <c r="CD223" s="107"/>
      <c r="CE223" s="29"/>
      <c r="CF223" s="29"/>
      <c r="CG223" s="29"/>
      <c r="CH223" s="29"/>
      <c r="CI223" s="29"/>
      <c r="CJ223" s="29"/>
      <c r="CK223" s="29"/>
      <c r="CL223" s="29"/>
      <c r="CM223" s="29"/>
      <c r="CN223" s="29"/>
      <c r="CO223" s="29"/>
      <c r="CP223" s="29"/>
      <c r="CQ223" s="29"/>
      <c r="CR223" s="29"/>
      <c r="CS223" s="29"/>
      <c r="CT223" s="29"/>
      <c r="CU223" s="29"/>
      <c r="CV223" s="29"/>
      <c r="CW223" s="107"/>
    </row>
    <row r="224" spans="1:101" ht="102">
      <c r="A224" s="30"/>
      <c r="B224" s="31" t="s">
        <v>334</v>
      </c>
      <c r="C224" s="32" t="s">
        <v>335</v>
      </c>
      <c r="D224" s="32" t="s">
        <v>25</v>
      </c>
      <c r="E224" s="32" t="s">
        <v>26</v>
      </c>
      <c r="F224" s="32" t="s">
        <v>27</v>
      </c>
      <c r="G224" s="32" t="s">
        <v>28</v>
      </c>
      <c r="H224" s="32" t="s">
        <v>29</v>
      </c>
      <c r="I224" s="32" t="s">
        <v>30</v>
      </c>
      <c r="J224" s="32" t="s">
        <v>31</v>
      </c>
      <c r="K224" s="32" t="s">
        <v>24</v>
      </c>
      <c r="L224" s="32" t="s">
        <v>23</v>
      </c>
      <c r="M224" s="32" t="s">
        <v>32</v>
      </c>
      <c r="N224" s="32" t="s">
        <v>33</v>
      </c>
      <c r="O224" s="32" t="s">
        <v>34</v>
      </c>
      <c r="P224" s="32" t="s">
        <v>35</v>
      </c>
      <c r="Q224" s="32" t="s">
        <v>36</v>
      </c>
      <c r="R224" s="32" t="s">
        <v>37</v>
      </c>
      <c r="S224" s="32" t="s">
        <v>38</v>
      </c>
      <c r="T224" s="32" t="s">
        <v>39</v>
      </c>
      <c r="U224" s="32" t="s">
        <v>40</v>
      </c>
      <c r="V224" s="32" t="s">
        <v>41</v>
      </c>
      <c r="W224" s="32" t="s">
        <v>42</v>
      </c>
      <c r="X224" s="32" t="s">
        <v>43</v>
      </c>
      <c r="Y224" s="32" t="s">
        <v>44</v>
      </c>
      <c r="Z224" s="32"/>
      <c r="AA224" s="32" t="s">
        <v>33</v>
      </c>
      <c r="AB224" s="32" t="s">
        <v>34</v>
      </c>
      <c r="AC224" s="32" t="s">
        <v>35</v>
      </c>
      <c r="AD224" s="32" t="s">
        <v>36</v>
      </c>
      <c r="AE224" s="32" t="s">
        <v>37</v>
      </c>
      <c r="AF224" s="32" t="s">
        <v>38</v>
      </c>
      <c r="AG224" s="32" t="s">
        <v>39</v>
      </c>
      <c r="AH224" s="32" t="s">
        <v>40</v>
      </c>
      <c r="AI224" s="32" t="s">
        <v>41</v>
      </c>
      <c r="AJ224" s="32" t="s">
        <v>42</v>
      </c>
      <c r="AK224" s="32" t="s">
        <v>43</v>
      </c>
      <c r="AL224" s="32" t="s">
        <v>44</v>
      </c>
      <c r="AM224" s="29"/>
      <c r="AN224" s="29"/>
      <c r="AO224" s="29"/>
      <c r="AP224" s="29"/>
      <c r="AQ224" s="29"/>
      <c r="AR224" s="29"/>
      <c r="AS224" s="107"/>
      <c r="AT224" s="29"/>
      <c r="AU224" s="29"/>
      <c r="AV224" s="29"/>
      <c r="AW224" s="29"/>
      <c r="AX224" s="29"/>
      <c r="AY224" s="29"/>
      <c r="AZ224" s="107"/>
      <c r="BA224" s="29"/>
      <c r="BB224" s="29"/>
      <c r="BC224" s="29"/>
      <c r="BD224" s="29"/>
      <c r="BE224" s="29"/>
      <c r="BF224" s="29"/>
      <c r="BG224" s="29"/>
      <c r="BH224" s="107"/>
      <c r="BI224" s="29"/>
      <c r="BJ224" s="29"/>
      <c r="BK224" s="29"/>
      <c r="BL224" s="29"/>
      <c r="BM224" s="29"/>
      <c r="BN224" s="29"/>
      <c r="BO224" s="29"/>
      <c r="BP224" s="29"/>
      <c r="BQ224" s="29"/>
      <c r="BR224" s="29"/>
      <c r="BS224" s="29"/>
      <c r="BT224" s="29"/>
      <c r="BU224" s="29"/>
      <c r="BV224" s="29"/>
      <c r="BW224" s="29"/>
      <c r="BX224" s="29"/>
      <c r="BY224" s="29"/>
      <c r="BZ224" s="29"/>
      <c r="CA224" s="29"/>
      <c r="CB224" s="29"/>
      <c r="CC224" s="29"/>
      <c r="CD224" s="107"/>
      <c r="CE224" s="29"/>
      <c r="CF224" s="29"/>
      <c r="CG224" s="29"/>
      <c r="CH224" s="29"/>
      <c r="CI224" s="29"/>
      <c r="CJ224" s="29"/>
      <c r="CK224" s="29"/>
      <c r="CL224" s="29"/>
      <c r="CM224" s="29"/>
      <c r="CN224" s="29"/>
      <c r="CO224" s="29"/>
      <c r="CP224" s="29"/>
      <c r="CQ224" s="29"/>
      <c r="CR224" s="29"/>
      <c r="CS224" s="29"/>
      <c r="CT224" s="29"/>
      <c r="CU224" s="29"/>
      <c r="CV224" s="29"/>
      <c r="CW224" s="107"/>
    </row>
    <row r="225" spans="2:101">
      <c r="B225" s="45" t="s">
        <v>336</v>
      </c>
      <c r="C225" s="113">
        <v>218909.453125</v>
      </c>
      <c r="D225" s="113">
        <v>154539</v>
      </c>
      <c r="E225" s="113">
        <v>0</v>
      </c>
      <c r="F225" s="113">
        <v>154539</v>
      </c>
      <c r="G225" s="113">
        <v>179094.171875</v>
      </c>
      <c r="H225" s="113">
        <v>413505.3125</v>
      </c>
      <c r="I225" s="113">
        <v>6184.11669921875</v>
      </c>
      <c r="J225" s="113">
        <v>-35.524013519287109</v>
      </c>
      <c r="K225" s="113">
        <v>-18.970380783081055</v>
      </c>
      <c r="L225" s="33">
        <v>150.57720947265625</v>
      </c>
      <c r="M225" s="29">
        <v>1387.0692138671875</v>
      </c>
      <c r="N225" s="35">
        <v>24245.810649777857</v>
      </c>
      <c r="O225" s="35">
        <v>17478.108061468196</v>
      </c>
      <c r="P225" s="35">
        <v>13594.172167980687</v>
      </c>
      <c r="Q225" s="35">
        <v>12320.675890182203</v>
      </c>
      <c r="R225" s="35">
        <v>5212.1655860320334</v>
      </c>
      <c r="S225" s="35">
        <v>3058.4945435139189</v>
      </c>
      <c r="T225" s="35">
        <v>8175.4174333646824</v>
      </c>
      <c r="U225" s="35">
        <v>7640.5841752730585</v>
      </c>
      <c r="V225" s="35">
        <v>4936.6474130227998</v>
      </c>
      <c r="W225" s="35">
        <v>11160.883357620391</v>
      </c>
      <c r="X225" s="35">
        <v>18801.857104646839</v>
      </c>
      <c r="Y225" s="35">
        <v>31579.451163644047</v>
      </c>
      <c r="Z225" s="35"/>
      <c r="AA225" s="35">
        <v>10776.570007964609</v>
      </c>
      <c r="AB225" s="35">
        <v>8424.214047408801</v>
      </c>
      <c r="AC225" s="35">
        <v>5733.9481378844894</v>
      </c>
      <c r="AD225" s="35">
        <v>5269.6046230942638</v>
      </c>
      <c r="AE225" s="35">
        <v>2051.8573962658238</v>
      </c>
      <c r="AF225" s="35">
        <v>1573.2503686239943</v>
      </c>
      <c r="AG225" s="35">
        <v>2182.6721459575724</v>
      </c>
      <c r="AH225" s="35">
        <v>2128.816520941285</v>
      </c>
      <c r="AI225" s="35">
        <v>1198.9461789400623</v>
      </c>
      <c r="AJ225" s="35">
        <v>3193.557164593974</v>
      </c>
      <c r="AK225" s="35">
        <v>6256.5417453362279</v>
      </c>
      <c r="AL225" s="35">
        <v>11915.177078679248</v>
      </c>
      <c r="AM225" s="29"/>
      <c r="AN225" s="29"/>
      <c r="AO225" s="29"/>
      <c r="AP225" s="29"/>
      <c r="AQ225" s="29"/>
      <c r="AR225" s="29"/>
      <c r="AS225" s="107"/>
      <c r="AT225" s="29"/>
      <c r="AU225" s="29"/>
      <c r="AV225" s="29"/>
      <c r="AW225" s="29"/>
      <c r="AX225" s="29"/>
      <c r="AY225" s="29"/>
      <c r="AZ225" s="107"/>
      <c r="BA225" s="29"/>
      <c r="BB225" s="29"/>
      <c r="BC225" s="29"/>
      <c r="BD225" s="29"/>
      <c r="BE225" s="29"/>
      <c r="BF225" s="29"/>
      <c r="BG225" s="29"/>
      <c r="BH225" s="107"/>
      <c r="BI225" s="29"/>
      <c r="BJ225" s="29"/>
      <c r="BK225" s="29"/>
      <c r="BL225" s="29"/>
      <c r="BM225" s="29"/>
      <c r="BN225" s="29"/>
      <c r="BO225" s="29"/>
      <c r="BP225" s="29"/>
      <c r="BQ225" s="29"/>
      <c r="BR225" s="29"/>
      <c r="BS225" s="29"/>
      <c r="BT225" s="29"/>
      <c r="BU225" s="29"/>
      <c r="BV225" s="29"/>
      <c r="BW225" s="29"/>
      <c r="BX225" s="29"/>
      <c r="BY225" s="29"/>
      <c r="BZ225" s="29"/>
      <c r="CA225" s="29"/>
      <c r="CB225" s="29"/>
      <c r="CC225" s="29"/>
      <c r="CD225" s="107"/>
      <c r="CE225" s="29"/>
      <c r="CF225" s="29"/>
      <c r="CG225" s="29"/>
      <c r="CH225" s="29"/>
      <c r="CI225" s="29"/>
      <c r="CJ225" s="29"/>
      <c r="CK225" s="29"/>
      <c r="CL225" s="29"/>
      <c r="CM225" s="29"/>
      <c r="CN225" s="29"/>
      <c r="CO225" s="29"/>
      <c r="CP225" s="29"/>
      <c r="CQ225" s="29"/>
      <c r="CR225" s="29"/>
      <c r="CS225" s="29"/>
      <c r="CT225" s="29"/>
      <c r="CU225" s="29"/>
      <c r="CV225" s="29"/>
      <c r="CW225" s="107"/>
    </row>
    <row r="226" spans="2:101">
      <c r="B226" s="45" t="s">
        <v>337</v>
      </c>
      <c r="C226" s="113">
        <v>201167.171875</v>
      </c>
      <c r="D226" s="113">
        <v>132802.953125</v>
      </c>
      <c r="E226" s="113">
        <v>26560.591796875</v>
      </c>
      <c r="F226" s="113">
        <v>159363.546875</v>
      </c>
      <c r="G226" s="113">
        <v>180465.0625</v>
      </c>
      <c r="H226" s="113">
        <v>381612.625</v>
      </c>
      <c r="I226" s="113">
        <v>6939.62451171875</v>
      </c>
      <c r="J226" s="113">
        <v>-27.339399337768555</v>
      </c>
      <c r="K226" s="113">
        <v>-13.223429679870605</v>
      </c>
      <c r="L226" s="33">
        <v>2.4217779636383057</v>
      </c>
      <c r="M226" s="29">
        <v>1274.7186279296875</v>
      </c>
      <c r="N226" s="35">
        <v>520.58341555889251</v>
      </c>
      <c r="O226" s="35">
        <v>369.62966869836652</v>
      </c>
      <c r="P226" s="35">
        <v>293.65478820736996</v>
      </c>
      <c r="Q226" s="35">
        <v>279.98247930987361</v>
      </c>
      <c r="R226" s="35">
        <v>93.12845931380572</v>
      </c>
      <c r="S226" s="35">
        <v>64.132935180259821</v>
      </c>
      <c r="T226" s="35">
        <v>354.07580333970679</v>
      </c>
      <c r="U226" s="35">
        <v>306.3277395018996</v>
      </c>
      <c r="V226" s="35">
        <v>144.41403024184658</v>
      </c>
      <c r="W226" s="35">
        <v>213.1707711921589</v>
      </c>
      <c r="X226" s="35">
        <v>341.86267574283994</v>
      </c>
      <c r="Y226" s="35">
        <v>640.45985477299291</v>
      </c>
      <c r="Z226" s="35"/>
      <c r="AA226" s="35">
        <v>237.84713279077926</v>
      </c>
      <c r="AB226" s="35">
        <v>174.88987274989378</v>
      </c>
      <c r="AC226" s="35">
        <v>136.51869993806912</v>
      </c>
      <c r="AD226" s="35">
        <v>120.64583897160108</v>
      </c>
      <c r="AE226" s="35">
        <v>44.562598280040568</v>
      </c>
      <c r="AF226" s="35">
        <v>48.573638948442124</v>
      </c>
      <c r="AG226" s="35">
        <v>89.400639482840319</v>
      </c>
      <c r="AH226" s="35">
        <v>59.579866847533921</v>
      </c>
      <c r="AI226" s="35">
        <v>30.622428763982292</v>
      </c>
      <c r="AJ226" s="35">
        <v>71.316254243074894</v>
      </c>
      <c r="AK226" s="35">
        <v>134.75075624464657</v>
      </c>
      <c r="AL226" s="35">
        <v>265.60817316056892</v>
      </c>
      <c r="AM226" s="29"/>
      <c r="AN226" s="29"/>
      <c r="AO226" s="29"/>
      <c r="AP226" s="29"/>
      <c r="AQ226" s="29"/>
      <c r="AR226" s="29"/>
      <c r="AS226" s="107"/>
      <c r="AT226" s="29"/>
      <c r="AU226" s="29"/>
      <c r="AV226" s="29"/>
      <c r="AW226" s="29"/>
      <c r="AX226" s="29"/>
      <c r="AY226" s="29"/>
      <c r="AZ226" s="107"/>
      <c r="BA226" s="29"/>
      <c r="BB226" s="29"/>
      <c r="BC226" s="29"/>
      <c r="BD226" s="29"/>
      <c r="BE226" s="29"/>
      <c r="BF226" s="29"/>
      <c r="BG226" s="29"/>
      <c r="BH226" s="107"/>
      <c r="BI226" s="29"/>
      <c r="BJ226" s="29"/>
      <c r="BK226" s="29"/>
      <c r="BL226" s="29"/>
      <c r="BM226" s="29"/>
      <c r="BN226" s="29"/>
      <c r="BO226" s="29"/>
      <c r="BP226" s="29"/>
      <c r="BQ226" s="29"/>
      <c r="BR226" s="29"/>
      <c r="BS226" s="29"/>
      <c r="BT226" s="29"/>
      <c r="BU226" s="29"/>
      <c r="BV226" s="29"/>
      <c r="BW226" s="29"/>
      <c r="BX226" s="29"/>
      <c r="BY226" s="29"/>
      <c r="BZ226" s="29"/>
      <c r="CA226" s="29"/>
      <c r="CB226" s="29"/>
      <c r="CC226" s="29"/>
      <c r="CD226" s="107"/>
      <c r="CE226" s="29"/>
      <c r="CF226" s="29"/>
      <c r="CG226" s="29"/>
      <c r="CH226" s="29"/>
      <c r="CI226" s="29"/>
      <c r="CJ226" s="29"/>
      <c r="CK226" s="29"/>
      <c r="CL226" s="29"/>
      <c r="CM226" s="29"/>
      <c r="CN226" s="29"/>
      <c r="CO226" s="29"/>
      <c r="CP226" s="29"/>
      <c r="CQ226" s="29"/>
      <c r="CR226" s="29"/>
      <c r="CS226" s="29"/>
      <c r="CT226" s="29"/>
      <c r="CU226" s="29"/>
      <c r="CV226" s="29"/>
      <c r="CW226" s="107"/>
    </row>
    <row r="227" spans="2:101">
      <c r="B227" s="45" t="s">
        <v>338</v>
      </c>
      <c r="C227" s="114"/>
      <c r="D227" s="114"/>
      <c r="E227" s="114"/>
      <c r="F227" s="114"/>
      <c r="G227" s="114"/>
      <c r="H227" s="114"/>
      <c r="I227" s="114"/>
      <c r="J227" s="114"/>
      <c r="K227" s="114"/>
      <c r="L227" s="107"/>
      <c r="M227" s="115"/>
      <c r="N227" s="115"/>
      <c r="O227" s="115"/>
      <c r="P227" s="115"/>
      <c r="Q227" s="115"/>
      <c r="R227" s="115"/>
      <c r="S227" s="115"/>
      <c r="T227" s="115"/>
      <c r="U227" s="115"/>
      <c r="V227" s="115"/>
      <c r="W227" s="115"/>
      <c r="X227" s="115"/>
      <c r="Y227" s="115"/>
      <c r="Z227" s="115"/>
      <c r="AA227" s="115"/>
      <c r="AB227" s="115"/>
      <c r="AC227" s="115"/>
      <c r="AD227" s="115"/>
      <c r="AE227" s="115"/>
      <c r="AF227" s="115"/>
      <c r="AG227" s="115"/>
      <c r="AH227" s="115"/>
      <c r="AI227" s="115"/>
      <c r="AJ227" s="115"/>
      <c r="AK227" s="115"/>
      <c r="AL227" s="115"/>
      <c r="AM227" s="29"/>
      <c r="AN227" s="29"/>
      <c r="AO227" s="29"/>
      <c r="AP227" s="29"/>
      <c r="AQ227" s="29"/>
      <c r="AR227" s="29"/>
      <c r="AS227" s="107"/>
      <c r="AT227" s="29"/>
      <c r="AU227" s="29"/>
      <c r="AV227" s="29"/>
      <c r="AW227" s="29"/>
      <c r="AX227" s="29"/>
      <c r="AY227" s="29"/>
      <c r="AZ227" s="107"/>
      <c r="BA227" s="29"/>
      <c r="BB227" s="29"/>
      <c r="BC227" s="29"/>
      <c r="BD227" s="29"/>
      <c r="BE227" s="29"/>
      <c r="BF227" s="29"/>
      <c r="BG227" s="29"/>
      <c r="BH227" s="107"/>
      <c r="BI227" s="29"/>
      <c r="BJ227" s="29"/>
      <c r="BK227" s="29"/>
      <c r="BL227" s="29"/>
      <c r="BM227" s="29"/>
      <c r="BN227" s="29"/>
      <c r="BO227" s="29"/>
      <c r="BP227" s="29"/>
      <c r="BQ227" s="29"/>
      <c r="BR227" s="29"/>
      <c r="BS227" s="29"/>
      <c r="BT227" s="29"/>
      <c r="BU227" s="29"/>
      <c r="BV227" s="29"/>
      <c r="BW227" s="29"/>
      <c r="BX227" s="29"/>
      <c r="BY227" s="29"/>
      <c r="BZ227" s="29"/>
      <c r="CA227" s="29"/>
      <c r="CB227" s="29"/>
      <c r="CC227" s="29"/>
      <c r="CD227" s="107"/>
      <c r="CE227" s="29"/>
      <c r="CF227" s="29"/>
      <c r="CG227" s="29"/>
      <c r="CH227" s="29"/>
      <c r="CI227" s="29"/>
      <c r="CJ227" s="29"/>
      <c r="CK227" s="29"/>
      <c r="CL227" s="29"/>
      <c r="CM227" s="29"/>
      <c r="CN227" s="29"/>
      <c r="CO227" s="29"/>
      <c r="CP227" s="29"/>
      <c r="CQ227" s="29"/>
      <c r="CR227" s="29"/>
      <c r="CS227" s="29"/>
      <c r="CT227" s="29"/>
      <c r="CU227" s="29"/>
      <c r="CV227" s="29"/>
      <c r="CW227" s="107"/>
    </row>
    <row r="228" spans="2:101">
      <c r="B228" s="7" t="s">
        <v>66</v>
      </c>
      <c r="C228" s="29">
        <v>144845.34375</v>
      </c>
      <c r="D228" s="29">
        <v>74802.890625</v>
      </c>
      <c r="E228" s="29">
        <v>14960.5771484375</v>
      </c>
      <c r="F228" s="29">
        <v>89763.46875</v>
      </c>
      <c r="G228" s="29">
        <v>101649.1328125</v>
      </c>
      <c r="H228" s="29">
        <v>274531.34375</v>
      </c>
      <c r="I228" s="29">
        <v>5428.74169921875</v>
      </c>
      <c r="J228" s="29">
        <v>-37.133853912353516</v>
      </c>
      <c r="K228" s="29">
        <v>-28.747611999511719</v>
      </c>
      <c r="L228" s="33">
        <v>2.8212132453918457</v>
      </c>
      <c r="M228" s="29">
        <v>917.8935546875</v>
      </c>
      <c r="N228" s="35">
        <v>16425.669838438811</v>
      </c>
      <c r="O228" s="35">
        <v>11835.205138056603</v>
      </c>
      <c r="P228" s="35">
        <v>9203.7942195649302</v>
      </c>
      <c r="Q228" s="35">
        <v>8355.4228849081373</v>
      </c>
      <c r="R228" s="35">
        <v>3476.0790553526645</v>
      </c>
      <c r="S228" s="35">
        <v>1898.8229854366882</v>
      </c>
      <c r="T228" s="35">
        <v>4325.1284708961566</v>
      </c>
      <c r="U228" s="35">
        <v>4269.6001989314018</v>
      </c>
      <c r="V228" s="35">
        <v>3062.0070074732093</v>
      </c>
      <c r="W228" s="35">
        <v>7538.9455515063637</v>
      </c>
      <c r="X228" s="35">
        <v>12681.648046095997</v>
      </c>
      <c r="Y228" s="35">
        <v>21411.936578217166</v>
      </c>
      <c r="Z228" s="35"/>
      <c r="AA228" s="35">
        <v>7292.5399746954554</v>
      </c>
      <c r="AB228" s="35">
        <v>5690.4285382724511</v>
      </c>
      <c r="AC228" s="35">
        <v>3885.7268765898366</v>
      </c>
      <c r="AD228" s="35">
        <v>3565.9880696443743</v>
      </c>
      <c r="AE228" s="35">
        <v>1357.1081162768842</v>
      </c>
      <c r="AF228" s="35">
        <v>975.71952421524702</v>
      </c>
      <c r="AG228" s="35">
        <v>1155.0767495247533</v>
      </c>
      <c r="AH228" s="35">
        <v>1197.3441005615691</v>
      </c>
      <c r="AI228" s="35">
        <v>744.85979389826127</v>
      </c>
      <c r="AJ228" s="35">
        <v>2168.5966259011366</v>
      </c>
      <c r="AK228" s="35">
        <v>4240.2023506259966</v>
      </c>
      <c r="AL228" s="35">
        <v>8087.4806003962422</v>
      </c>
      <c r="AM228" s="29"/>
      <c r="AN228" s="29"/>
      <c r="AO228" s="29"/>
      <c r="AP228" s="29"/>
      <c r="AQ228" s="29"/>
      <c r="AR228" s="29"/>
      <c r="AS228" s="107"/>
      <c r="AT228" s="29"/>
      <c r="AU228" s="29"/>
      <c r="AV228" s="29"/>
      <c r="AW228" s="29"/>
      <c r="AX228" s="29"/>
      <c r="AY228" s="29"/>
      <c r="AZ228" s="107"/>
      <c r="BA228" s="29"/>
      <c r="BB228" s="29"/>
      <c r="BC228" s="29"/>
      <c r="BD228" s="29"/>
      <c r="BE228" s="29"/>
      <c r="BF228" s="29"/>
      <c r="BG228" s="29"/>
      <c r="BH228" s="107"/>
      <c r="BI228" s="29"/>
      <c r="BJ228" s="29"/>
      <c r="BK228" s="29"/>
      <c r="BL228" s="29"/>
      <c r="BM228" s="29"/>
      <c r="BN228" s="29"/>
      <c r="BO228" s="29"/>
      <c r="BP228" s="29"/>
      <c r="BQ228" s="29"/>
      <c r="BR228" s="29"/>
      <c r="BS228" s="29"/>
      <c r="BT228" s="29"/>
      <c r="BU228" s="29"/>
      <c r="BV228" s="29"/>
      <c r="BW228" s="29"/>
      <c r="BX228" s="29"/>
      <c r="BY228" s="29"/>
      <c r="BZ228" s="29"/>
      <c r="CA228" s="29"/>
      <c r="CB228" s="29"/>
      <c r="CC228" s="29"/>
      <c r="CD228" s="107"/>
      <c r="CE228" s="29"/>
      <c r="CF228" s="29"/>
      <c r="CG228" s="29"/>
      <c r="CH228" s="29"/>
      <c r="CI228" s="29"/>
      <c r="CJ228" s="29"/>
      <c r="CK228" s="29"/>
      <c r="CL228" s="29"/>
      <c r="CM228" s="29"/>
      <c r="CN228" s="29"/>
      <c r="CO228" s="29"/>
      <c r="CP228" s="29"/>
      <c r="CQ228" s="29"/>
      <c r="CR228" s="29"/>
      <c r="CS228" s="29"/>
      <c r="CT228" s="29"/>
      <c r="CU228" s="29"/>
      <c r="CV228" s="29"/>
      <c r="CW228" s="107"/>
    </row>
    <row r="229" spans="2:101">
      <c r="B229" s="7" t="s">
        <v>69</v>
      </c>
      <c r="C229" s="29">
        <v>10647.75390625</v>
      </c>
      <c r="D229" s="29">
        <v>8990.73046875</v>
      </c>
      <c r="E229" s="29">
        <v>1798.146240234375</v>
      </c>
      <c r="F229" s="29">
        <v>10788.876953125</v>
      </c>
      <c r="G229" s="29">
        <v>12217.443359375</v>
      </c>
      <c r="H229" s="29">
        <v>20464.75</v>
      </c>
      <c r="I229" s="29">
        <v>8876.103515625</v>
      </c>
      <c r="J229" s="29">
        <v>-14.82914924621582</v>
      </c>
      <c r="K229" s="29">
        <v>4.8347358703613281</v>
      </c>
      <c r="L229" s="33">
        <v>1.6757087707519531</v>
      </c>
      <c r="M229" s="29">
        <v>67.492744445800781</v>
      </c>
      <c r="N229" s="35">
        <v>1217.383005255336</v>
      </c>
      <c r="O229" s="35">
        <v>885.88823141850582</v>
      </c>
      <c r="P229" s="35">
        <v>694.86992240912843</v>
      </c>
      <c r="Q229" s="35">
        <v>599.96557583818992</v>
      </c>
      <c r="R229" s="35">
        <v>260.2366540283424</v>
      </c>
      <c r="S229" s="35">
        <v>151.03350800784716</v>
      </c>
      <c r="T229" s="35">
        <v>248.02428014239322</v>
      </c>
      <c r="U229" s="35">
        <v>242.80579704028526</v>
      </c>
      <c r="V229" s="35">
        <v>222.02608610414103</v>
      </c>
      <c r="W229" s="35">
        <v>576.10983541373093</v>
      </c>
      <c r="X229" s="35">
        <v>1024.6309942256448</v>
      </c>
      <c r="Y229" s="35">
        <v>1531.557778806553</v>
      </c>
      <c r="Z229" s="35"/>
      <c r="AA229" s="35">
        <v>560.50852922761828</v>
      </c>
      <c r="AB229" s="35">
        <v>453.09672659313571</v>
      </c>
      <c r="AC229" s="35">
        <v>292.12140563948776</v>
      </c>
      <c r="AD229" s="35">
        <v>270.36291061795049</v>
      </c>
      <c r="AE229" s="35">
        <v>104.06403544446049</v>
      </c>
      <c r="AF229" s="35">
        <v>85.484131186883474</v>
      </c>
      <c r="AG229" s="35">
        <v>81.35690495669013</v>
      </c>
      <c r="AH229" s="35">
        <v>73.497329247530388</v>
      </c>
      <c r="AI229" s="35">
        <v>41.229365289082232</v>
      </c>
      <c r="AJ229" s="35">
        <v>147.78571459881496</v>
      </c>
      <c r="AK229" s="35">
        <v>311.13629141289204</v>
      </c>
      <c r="AL229" s="35">
        <v>572.57865416324194</v>
      </c>
      <c r="AM229" s="29"/>
      <c r="AN229" s="29"/>
      <c r="AO229" s="29"/>
      <c r="AP229" s="29"/>
      <c r="AQ229" s="29"/>
      <c r="AR229" s="29"/>
      <c r="AS229" s="107"/>
      <c r="AT229" s="29"/>
      <c r="AU229" s="29"/>
      <c r="AV229" s="29"/>
      <c r="AW229" s="29"/>
      <c r="AX229" s="29"/>
      <c r="AY229" s="29"/>
      <c r="AZ229" s="107"/>
      <c r="BA229" s="29"/>
      <c r="BB229" s="29"/>
      <c r="BC229" s="29"/>
      <c r="BD229" s="29"/>
      <c r="BE229" s="29"/>
      <c r="BF229" s="29"/>
      <c r="BG229" s="29"/>
      <c r="BH229" s="107"/>
      <c r="BI229" s="29"/>
      <c r="BJ229" s="29"/>
      <c r="BK229" s="29"/>
      <c r="BL229" s="29"/>
      <c r="BM229" s="29"/>
      <c r="BN229" s="29"/>
      <c r="BO229" s="29"/>
      <c r="BP229" s="29"/>
      <c r="BQ229" s="29"/>
      <c r="BR229" s="29"/>
      <c r="BS229" s="29"/>
      <c r="BT229" s="29"/>
      <c r="BU229" s="29"/>
      <c r="BV229" s="29"/>
      <c r="BW229" s="29"/>
      <c r="BX229" s="29"/>
      <c r="BY229" s="29"/>
      <c r="BZ229" s="29"/>
      <c r="CA229" s="29"/>
      <c r="CB229" s="29"/>
      <c r="CC229" s="29"/>
      <c r="CD229" s="107"/>
      <c r="CE229" s="29"/>
      <c r="CF229" s="29"/>
      <c r="CG229" s="29"/>
      <c r="CH229" s="29"/>
      <c r="CI229" s="29"/>
      <c r="CJ229" s="29"/>
      <c r="CK229" s="29"/>
      <c r="CL229" s="29"/>
      <c r="CM229" s="29"/>
      <c r="CN229" s="29"/>
      <c r="CO229" s="29"/>
      <c r="CP229" s="29"/>
      <c r="CQ229" s="29"/>
      <c r="CR229" s="29"/>
      <c r="CS229" s="29"/>
      <c r="CT229" s="29"/>
      <c r="CU229" s="29"/>
      <c r="CV229" s="29"/>
      <c r="CW229" s="107"/>
    </row>
    <row r="230" spans="2:101">
      <c r="B230" s="7" t="s">
        <v>72</v>
      </c>
      <c r="C230" s="29">
        <v>16838.482421875</v>
      </c>
      <c r="D230" s="29">
        <v>15117.7705078125</v>
      </c>
      <c r="E230" s="29">
        <v>3023.55419921875</v>
      </c>
      <c r="F230" s="29">
        <v>18141.32421875</v>
      </c>
      <c r="G230" s="29">
        <v>20543.43359375</v>
      </c>
      <c r="H230" s="29">
        <v>31897.822265625</v>
      </c>
      <c r="I230" s="29">
        <v>9437.7861328125</v>
      </c>
      <c r="J230" s="29">
        <v>-11.170799255371094</v>
      </c>
      <c r="K230" s="29">
        <v>12.92151927947998</v>
      </c>
      <c r="L230" s="33">
        <v>1.5528255701065063</v>
      </c>
      <c r="M230" s="29">
        <v>106.70107269287109</v>
      </c>
      <c r="N230" s="35">
        <v>1909.2085427479626</v>
      </c>
      <c r="O230" s="35">
        <v>1376.8831418465509</v>
      </c>
      <c r="P230" s="35">
        <v>1070.6657944170684</v>
      </c>
      <c r="Q230" s="35">
        <v>968.13845559940614</v>
      </c>
      <c r="R230" s="35">
        <v>405.7605803026803</v>
      </c>
      <c r="S230" s="35">
        <v>218.58633926474482</v>
      </c>
      <c r="T230" s="35">
        <v>501.3055216380103</v>
      </c>
      <c r="U230" s="35">
        <v>490.98364935207258</v>
      </c>
      <c r="V230" s="35">
        <v>355.3569729175116</v>
      </c>
      <c r="W230" s="35">
        <v>880.25910337381231</v>
      </c>
      <c r="X230" s="35">
        <v>1486.7135725238368</v>
      </c>
      <c r="Y230" s="35">
        <v>2487.7276765461129</v>
      </c>
      <c r="Z230" s="35"/>
      <c r="AA230" s="35">
        <v>848.6768739343554</v>
      </c>
      <c r="AB230" s="35">
        <v>664.54240098785283</v>
      </c>
      <c r="AC230" s="35">
        <v>450.74501830242332</v>
      </c>
      <c r="AD230" s="35">
        <v>414.39252280224918</v>
      </c>
      <c r="AE230" s="35">
        <v>159.17111404017476</v>
      </c>
      <c r="AF230" s="35">
        <v>114.97917294939413</v>
      </c>
      <c r="AG230" s="35">
        <v>137.43900751907427</v>
      </c>
      <c r="AH230" s="35">
        <v>133.46789478727962</v>
      </c>
      <c r="AI230" s="35">
        <v>83.281885715678158</v>
      </c>
      <c r="AJ230" s="35">
        <v>250.71128918360384</v>
      </c>
      <c r="AK230" s="35">
        <v>492.55762541324327</v>
      </c>
      <c r="AL230" s="35">
        <v>936.92795667548512</v>
      </c>
      <c r="AM230" s="29"/>
      <c r="AN230" s="29"/>
      <c r="AO230" s="29"/>
      <c r="AP230" s="29"/>
      <c r="AQ230" s="29"/>
      <c r="AR230" s="29"/>
      <c r="AS230" s="107"/>
      <c r="AT230" s="29"/>
      <c r="AU230" s="29"/>
      <c r="AV230" s="29"/>
      <c r="AW230" s="29"/>
      <c r="AX230" s="29"/>
      <c r="AY230" s="29"/>
      <c r="AZ230" s="107"/>
      <c r="BA230" s="29"/>
      <c r="BB230" s="29"/>
      <c r="BC230" s="29"/>
      <c r="BD230" s="29"/>
      <c r="BE230" s="29"/>
      <c r="BF230" s="29"/>
      <c r="BG230" s="29"/>
      <c r="BH230" s="107"/>
      <c r="BI230" s="29"/>
      <c r="BJ230" s="29"/>
      <c r="BK230" s="29"/>
      <c r="BL230" s="29"/>
      <c r="BM230" s="29"/>
      <c r="BN230" s="29"/>
      <c r="BO230" s="29"/>
      <c r="BP230" s="29"/>
      <c r="BQ230" s="29"/>
      <c r="BR230" s="29"/>
      <c r="BS230" s="29"/>
      <c r="BT230" s="29"/>
      <c r="BU230" s="29"/>
      <c r="BV230" s="29"/>
      <c r="BW230" s="29"/>
      <c r="BX230" s="29"/>
      <c r="BY230" s="29"/>
      <c r="BZ230" s="29"/>
      <c r="CA230" s="29"/>
      <c r="CB230" s="29"/>
      <c r="CC230" s="29"/>
      <c r="CD230" s="107"/>
      <c r="CE230" s="29"/>
      <c r="CF230" s="29"/>
      <c r="CG230" s="29"/>
      <c r="CH230" s="29"/>
      <c r="CI230" s="29"/>
      <c r="CJ230" s="29"/>
      <c r="CK230" s="29"/>
      <c r="CL230" s="29"/>
      <c r="CM230" s="29"/>
      <c r="CN230" s="29"/>
      <c r="CO230" s="29"/>
      <c r="CP230" s="29"/>
      <c r="CQ230" s="29"/>
      <c r="CR230" s="29"/>
      <c r="CS230" s="29"/>
      <c r="CT230" s="29"/>
      <c r="CU230" s="29"/>
      <c r="CV230" s="29"/>
      <c r="CW230" s="107"/>
    </row>
    <row r="231" spans="2:101">
      <c r="B231" s="7" t="s">
        <v>75</v>
      </c>
      <c r="C231" s="115">
        <v>0</v>
      </c>
      <c r="D231" s="115">
        <v>0</v>
      </c>
      <c r="E231" s="115">
        <v>0</v>
      </c>
      <c r="F231" s="115">
        <v>0</v>
      </c>
      <c r="G231" s="115">
        <v>0</v>
      </c>
      <c r="H231" s="115">
        <v>0</v>
      </c>
      <c r="I231" s="115">
        <v>0</v>
      </c>
      <c r="J231" s="115">
        <v>0</v>
      </c>
      <c r="K231" s="115">
        <v>0</v>
      </c>
      <c r="L231" s="116">
        <v>0</v>
      </c>
      <c r="M231" s="115">
        <v>0</v>
      </c>
      <c r="N231" s="115">
        <v>0</v>
      </c>
      <c r="O231" s="115">
        <v>0</v>
      </c>
      <c r="P231" s="115">
        <v>0</v>
      </c>
      <c r="Q231" s="115">
        <v>0</v>
      </c>
      <c r="R231" s="115">
        <v>0</v>
      </c>
      <c r="S231" s="115">
        <v>0</v>
      </c>
      <c r="T231" s="115">
        <v>0</v>
      </c>
      <c r="U231" s="115">
        <v>0</v>
      </c>
      <c r="V231" s="115">
        <v>0</v>
      </c>
      <c r="W231" s="115">
        <v>0</v>
      </c>
      <c r="X231" s="115">
        <v>0</v>
      </c>
      <c r="Y231" s="115">
        <v>0</v>
      </c>
      <c r="Z231" s="115"/>
      <c r="AA231" s="115">
        <v>0</v>
      </c>
      <c r="AB231" s="115">
        <v>0</v>
      </c>
      <c r="AC231" s="115">
        <v>0</v>
      </c>
      <c r="AD231" s="115">
        <v>0</v>
      </c>
      <c r="AE231" s="115">
        <v>0</v>
      </c>
      <c r="AF231" s="115">
        <v>0</v>
      </c>
      <c r="AG231" s="115">
        <v>0</v>
      </c>
      <c r="AH231" s="115">
        <v>0</v>
      </c>
      <c r="AI231" s="115">
        <v>0</v>
      </c>
      <c r="AJ231" s="115">
        <v>0</v>
      </c>
      <c r="AK231" s="115">
        <v>0</v>
      </c>
      <c r="AL231" s="115">
        <v>0</v>
      </c>
      <c r="AM231" s="29"/>
      <c r="AN231" s="29"/>
      <c r="AO231" s="29"/>
      <c r="AP231" s="29"/>
      <c r="AQ231" s="29"/>
      <c r="AR231" s="29"/>
      <c r="AS231" s="107"/>
      <c r="AT231" s="29"/>
      <c r="AU231" s="29"/>
      <c r="AV231" s="29"/>
      <c r="AW231" s="29"/>
      <c r="AX231" s="29"/>
      <c r="AY231" s="29"/>
      <c r="AZ231" s="107"/>
      <c r="BA231" s="29"/>
      <c r="BB231" s="29"/>
      <c r="BC231" s="29"/>
      <c r="BD231" s="29"/>
      <c r="BE231" s="29"/>
      <c r="BF231" s="29"/>
      <c r="BG231" s="29"/>
      <c r="BH231" s="107"/>
      <c r="BI231" s="29"/>
      <c r="BJ231" s="29"/>
      <c r="BK231" s="29"/>
      <c r="BL231" s="29"/>
      <c r="BM231" s="29"/>
      <c r="BN231" s="29"/>
      <c r="BO231" s="29"/>
      <c r="BP231" s="29"/>
      <c r="BQ231" s="29"/>
      <c r="BR231" s="29"/>
      <c r="BS231" s="29"/>
      <c r="BT231" s="29"/>
      <c r="BU231" s="29"/>
      <c r="BV231" s="29"/>
      <c r="BW231" s="29"/>
      <c r="BX231" s="29"/>
      <c r="BY231" s="29"/>
      <c r="BZ231" s="29"/>
      <c r="CA231" s="29"/>
      <c r="CB231" s="29"/>
      <c r="CC231" s="29"/>
      <c r="CD231" s="107"/>
      <c r="CE231" s="29"/>
      <c r="CF231" s="29"/>
      <c r="CG231" s="29"/>
      <c r="CH231" s="29"/>
      <c r="CI231" s="29"/>
      <c r="CJ231" s="29"/>
      <c r="CK231" s="29"/>
      <c r="CL231" s="29"/>
      <c r="CM231" s="29"/>
      <c r="CN231" s="29"/>
      <c r="CO231" s="29"/>
      <c r="CP231" s="29"/>
      <c r="CQ231" s="29"/>
      <c r="CR231" s="29"/>
      <c r="CS231" s="29"/>
      <c r="CT231" s="29"/>
      <c r="CU231" s="29"/>
      <c r="CV231" s="29"/>
      <c r="CW231" s="107"/>
    </row>
    <row r="232" spans="2:101">
      <c r="B232" s="7" t="s">
        <v>78</v>
      </c>
      <c r="C232" s="29">
        <v>16557.90625</v>
      </c>
      <c r="D232" s="29">
        <v>17947.560546875</v>
      </c>
      <c r="E232" s="29">
        <v>3589.51220703125</v>
      </c>
      <c r="F232" s="29">
        <v>21537.072265625</v>
      </c>
      <c r="G232" s="29">
        <v>24388.81640625</v>
      </c>
      <c r="H232" s="29">
        <v>31145.0703125</v>
      </c>
      <c r="I232" s="29">
        <v>11394.2392578125</v>
      </c>
      <c r="J232" s="29">
        <v>1.5653403997421265</v>
      </c>
      <c r="K232" s="29">
        <v>34.257537841796875</v>
      </c>
      <c r="L232" s="33">
        <v>1.2790075540542603</v>
      </c>
      <c r="M232" s="29">
        <v>104.84638214111328</v>
      </c>
      <c r="N232" s="35">
        <v>1788.0234544858263</v>
      </c>
      <c r="O232" s="35">
        <v>1289.2526788579617</v>
      </c>
      <c r="P232" s="35">
        <v>1002.1909697661667</v>
      </c>
      <c r="Q232" s="35">
        <v>907.07043416521799</v>
      </c>
      <c r="R232" s="35">
        <v>378.84100877686342</v>
      </c>
      <c r="S232" s="35">
        <v>233.58195879062896</v>
      </c>
      <c r="T232" s="35">
        <v>779.48332838049419</v>
      </c>
      <c r="U232" s="35">
        <v>716.46793662269579</v>
      </c>
      <c r="V232" s="35">
        <v>402.2955206005783</v>
      </c>
      <c r="W232" s="35">
        <v>825.83606877201203</v>
      </c>
      <c r="X232" s="35">
        <v>1390.1936513710984</v>
      </c>
      <c r="Y232" s="35">
        <v>2332.5813476350513</v>
      </c>
      <c r="Z232" s="35"/>
      <c r="AA232" s="35">
        <v>793.93376043843421</v>
      </c>
      <c r="AB232" s="35">
        <v>621.27186691782174</v>
      </c>
      <c r="AC232" s="35">
        <v>421.74464388859309</v>
      </c>
      <c r="AD232" s="35">
        <v>387.39911004379547</v>
      </c>
      <c r="AE232" s="35">
        <v>144.99818772343389</v>
      </c>
      <c r="AF232" s="35">
        <v>114.43234050691461</v>
      </c>
      <c r="AG232" s="35">
        <v>183.62720827782755</v>
      </c>
      <c r="AH232" s="35">
        <v>175.56640727309201</v>
      </c>
      <c r="AI232" s="35">
        <v>93.798048349879224</v>
      </c>
      <c r="AJ232" s="35">
        <v>235.60392013790249</v>
      </c>
      <c r="AK232" s="35">
        <v>461.40473626436238</v>
      </c>
      <c r="AL232" s="35">
        <v>878.30862066355598</v>
      </c>
      <c r="AM232" s="29"/>
      <c r="AN232" s="29"/>
      <c r="AO232" s="29"/>
      <c r="AP232" s="29"/>
      <c r="AQ232" s="29"/>
      <c r="AR232" s="29"/>
      <c r="AS232" s="107"/>
      <c r="AT232" s="29"/>
      <c r="AU232" s="29"/>
      <c r="AV232" s="29"/>
      <c r="AW232" s="29"/>
      <c r="AX232" s="29"/>
      <c r="AY232" s="29"/>
      <c r="AZ232" s="107"/>
      <c r="BA232" s="29"/>
      <c r="BB232" s="29"/>
      <c r="BC232" s="29"/>
      <c r="BD232" s="29"/>
      <c r="BE232" s="29"/>
      <c r="BF232" s="29"/>
      <c r="BG232" s="29"/>
      <c r="BH232" s="107"/>
      <c r="BI232" s="29"/>
      <c r="BJ232" s="29"/>
      <c r="BK232" s="29"/>
      <c r="BL232" s="29"/>
      <c r="BM232" s="29"/>
      <c r="BN232" s="29"/>
      <c r="BO232" s="29"/>
      <c r="BP232" s="29"/>
      <c r="BQ232" s="29"/>
      <c r="BR232" s="29"/>
      <c r="BS232" s="29"/>
      <c r="BT232" s="29"/>
      <c r="BU232" s="29"/>
      <c r="BV232" s="29"/>
      <c r="BW232" s="29"/>
      <c r="BX232" s="29"/>
      <c r="BY232" s="29"/>
      <c r="BZ232" s="29"/>
      <c r="CA232" s="29"/>
      <c r="CB232" s="29"/>
      <c r="CC232" s="29"/>
      <c r="CD232" s="107"/>
      <c r="CE232" s="29"/>
      <c r="CF232" s="29"/>
      <c r="CG232" s="29"/>
      <c r="CH232" s="29"/>
      <c r="CI232" s="29"/>
      <c r="CJ232" s="29"/>
      <c r="CK232" s="29"/>
      <c r="CL232" s="29"/>
      <c r="CM232" s="29"/>
      <c r="CN232" s="29"/>
      <c r="CO232" s="29"/>
      <c r="CP232" s="29"/>
      <c r="CQ232" s="29"/>
      <c r="CR232" s="29"/>
      <c r="CS232" s="29"/>
      <c r="CT232" s="29"/>
      <c r="CU232" s="29"/>
      <c r="CV232" s="29"/>
      <c r="CW232" s="107"/>
    </row>
    <row r="233" spans="2:101">
      <c r="B233" s="7" t="s">
        <v>81</v>
      </c>
      <c r="C233" s="29">
        <v>4784.2802734375</v>
      </c>
      <c r="D233" s="29">
        <v>5990.93798828125</v>
      </c>
      <c r="E233" s="29">
        <v>1198.1876220703125</v>
      </c>
      <c r="F233" s="29">
        <v>7189.12548828125</v>
      </c>
      <c r="G233" s="29">
        <v>8141.044921875</v>
      </c>
      <c r="H233" s="29">
        <v>9397.873046875</v>
      </c>
      <c r="I233" s="29">
        <v>13163.2626953125</v>
      </c>
      <c r="J233" s="29">
        <v>13.171605110168457</v>
      </c>
      <c r="K233" s="29">
        <v>45.475997924804688</v>
      </c>
      <c r="L233" s="33">
        <v>1.1539093255996704</v>
      </c>
      <c r="M233" s="29">
        <v>30.30120849609375</v>
      </c>
      <c r="N233" s="35">
        <v>477.84460564717608</v>
      </c>
      <c r="O233" s="35">
        <v>339.20415468191993</v>
      </c>
      <c r="P233" s="35">
        <v>268.95288573857175</v>
      </c>
      <c r="Q233" s="35">
        <v>257.26492668269555</v>
      </c>
      <c r="R233" s="35">
        <v>88.900909880860269</v>
      </c>
      <c r="S233" s="35">
        <v>64.311469238829773</v>
      </c>
      <c r="T233" s="35">
        <v>384.48752143970609</v>
      </c>
      <c r="U233" s="35">
        <v>324.24169592426892</v>
      </c>
      <c r="V233" s="35">
        <v>144.99928145729785</v>
      </c>
      <c r="W233" s="35">
        <v>196.60810635605031</v>
      </c>
      <c r="X233" s="35">
        <v>313.35758402198593</v>
      </c>
      <c r="Y233" s="35">
        <v>591.88446729624025</v>
      </c>
      <c r="Z233" s="35"/>
      <c r="AA233" s="35">
        <v>217.21200694794169</v>
      </c>
      <c r="AB233" s="35">
        <v>159.56414972428269</v>
      </c>
      <c r="AC233" s="35">
        <v>124.50664675583337</v>
      </c>
      <c r="AD233" s="35">
        <v>110.37118657607044</v>
      </c>
      <c r="AE233" s="35">
        <v>43.335770151932266</v>
      </c>
      <c r="AF233" s="35">
        <v>48.7372951687979</v>
      </c>
      <c r="AG233" s="35">
        <v>99.638998444186683</v>
      </c>
      <c r="AH233" s="35">
        <v>64.008035850816213</v>
      </c>
      <c r="AI233" s="35">
        <v>30.737598681882346</v>
      </c>
      <c r="AJ233" s="35">
        <v>65.909219290130508</v>
      </c>
      <c r="AK233" s="35">
        <v>123.79305255803028</v>
      </c>
      <c r="AL233" s="35">
        <v>244.40821723079239</v>
      </c>
      <c r="AM233" s="29"/>
      <c r="AN233" s="29"/>
      <c r="AO233" s="29"/>
      <c r="AP233" s="29"/>
      <c r="AQ233" s="29"/>
      <c r="AR233" s="29"/>
      <c r="AS233" s="107"/>
      <c r="AT233" s="29"/>
      <c r="AU233" s="29"/>
      <c r="AV233" s="29"/>
      <c r="AW233" s="29"/>
      <c r="AX233" s="29"/>
      <c r="AY233" s="29"/>
      <c r="AZ233" s="107"/>
      <c r="BA233" s="29"/>
      <c r="BB233" s="29"/>
      <c r="BC233" s="29"/>
      <c r="BD233" s="29"/>
      <c r="BE233" s="29"/>
      <c r="BF233" s="29"/>
      <c r="BG233" s="29"/>
      <c r="BH233" s="107"/>
      <c r="BI233" s="29"/>
      <c r="BJ233" s="29"/>
      <c r="BK233" s="29"/>
      <c r="BL233" s="29"/>
      <c r="BM233" s="29"/>
      <c r="BN233" s="29"/>
      <c r="BO233" s="29"/>
      <c r="BP233" s="29"/>
      <c r="BQ233" s="29"/>
      <c r="BR233" s="29"/>
      <c r="BS233" s="29"/>
      <c r="BT233" s="29"/>
      <c r="BU233" s="29"/>
      <c r="BV233" s="29"/>
      <c r="BW233" s="29"/>
      <c r="BX233" s="29"/>
      <c r="BY233" s="29"/>
      <c r="BZ233" s="29"/>
      <c r="CA233" s="29"/>
      <c r="CB233" s="29"/>
      <c r="CC233" s="29"/>
      <c r="CD233" s="107"/>
      <c r="CE233" s="29"/>
      <c r="CF233" s="29"/>
      <c r="CG233" s="29"/>
      <c r="CH233" s="29"/>
      <c r="CI233" s="29"/>
      <c r="CJ233" s="29"/>
      <c r="CK233" s="29"/>
      <c r="CL233" s="29"/>
      <c r="CM233" s="29"/>
      <c r="CN233" s="29"/>
      <c r="CO233" s="29"/>
      <c r="CP233" s="29"/>
      <c r="CQ233" s="29"/>
      <c r="CR233" s="29"/>
      <c r="CS233" s="29"/>
      <c r="CT233" s="29"/>
      <c r="CU233" s="29"/>
      <c r="CV233" s="29"/>
      <c r="CW233" s="107"/>
    </row>
    <row r="234" spans="2:101">
      <c r="B234" s="7" t="s">
        <v>84</v>
      </c>
      <c r="C234" s="29">
        <v>4975.5498046875</v>
      </c>
      <c r="D234" s="29">
        <v>6596.9990234375</v>
      </c>
      <c r="E234" s="29">
        <v>1319.39990234375</v>
      </c>
      <c r="F234" s="29">
        <v>7916.39892578125</v>
      </c>
      <c r="G234" s="29">
        <v>8964.6171875</v>
      </c>
      <c r="H234" s="29">
        <v>9511.00390625</v>
      </c>
      <c r="I234" s="29">
        <v>13937.6865234375</v>
      </c>
      <c r="J234" s="29">
        <v>17.959651947021484</v>
      </c>
      <c r="K234" s="29">
        <v>58.472469329833984</v>
      </c>
      <c r="L234" s="33">
        <v>1.0610100030899048</v>
      </c>
      <c r="M234" s="29">
        <v>31.494533538818359</v>
      </c>
      <c r="N234" s="35">
        <v>558.62808576184398</v>
      </c>
      <c r="O234" s="35">
        <v>405.15085722498759</v>
      </c>
      <c r="P234" s="35">
        <v>307.75278178229428</v>
      </c>
      <c r="Q234" s="35">
        <v>275.5519970603213</v>
      </c>
      <c r="R234" s="35">
        <v>133.71224804305984</v>
      </c>
      <c r="S234" s="35">
        <v>68.545029702727476</v>
      </c>
      <c r="T234" s="35">
        <v>142.1124488423938</v>
      </c>
      <c r="U234" s="35">
        <v>144.85316858776275</v>
      </c>
      <c r="V234" s="35">
        <v>99.482821869731055</v>
      </c>
      <c r="W234" s="35">
        <v>276.24667240850368</v>
      </c>
      <c r="X234" s="35">
        <v>463.35258906502236</v>
      </c>
      <c r="Y234" s="35">
        <v>778.31175771661469</v>
      </c>
      <c r="Z234" s="35"/>
      <c r="AA234" s="35">
        <v>236.39175012804492</v>
      </c>
      <c r="AB234" s="35">
        <v>190.00132368803992</v>
      </c>
      <c r="AC234" s="35">
        <v>118.75622009486806</v>
      </c>
      <c r="AD234" s="35">
        <v>112.7376733350186</v>
      </c>
      <c r="AE234" s="35">
        <v>45.009303356964494</v>
      </c>
      <c r="AF234" s="35">
        <v>21.130038891706079</v>
      </c>
      <c r="AG234" s="35">
        <v>31.443390605986743</v>
      </c>
      <c r="AH234" s="35">
        <v>45.091815861509374</v>
      </c>
      <c r="AI234" s="35">
        <v>27.708832247308834</v>
      </c>
      <c r="AJ234" s="35">
        <v>75.028381951672927</v>
      </c>
      <c r="AK234" s="35">
        <v>144.7230242812164</v>
      </c>
      <c r="AL234" s="35">
        <v>273.8278221640569</v>
      </c>
      <c r="AM234" s="29"/>
      <c r="AN234" s="29"/>
      <c r="AO234" s="29"/>
      <c r="AP234" s="29"/>
      <c r="AQ234" s="29"/>
      <c r="AR234" s="29"/>
      <c r="AS234" s="107"/>
      <c r="AT234" s="29"/>
      <c r="AU234" s="29"/>
      <c r="AV234" s="29"/>
      <c r="AW234" s="29"/>
      <c r="AX234" s="29"/>
      <c r="AY234" s="29"/>
      <c r="AZ234" s="107"/>
      <c r="BA234" s="29"/>
      <c r="BB234" s="29"/>
      <c r="BC234" s="29"/>
      <c r="BD234" s="29"/>
      <c r="BE234" s="29"/>
      <c r="BF234" s="29"/>
      <c r="BG234" s="29"/>
      <c r="BH234" s="107"/>
      <c r="BI234" s="29"/>
      <c r="BJ234" s="29"/>
      <c r="BK234" s="29"/>
      <c r="BL234" s="29"/>
      <c r="BM234" s="29"/>
      <c r="BN234" s="29"/>
      <c r="BO234" s="29"/>
      <c r="BP234" s="29"/>
      <c r="BQ234" s="29"/>
      <c r="BR234" s="29"/>
      <c r="BS234" s="29"/>
      <c r="BT234" s="29"/>
      <c r="BU234" s="29"/>
      <c r="BV234" s="29"/>
      <c r="BW234" s="29"/>
      <c r="BX234" s="29"/>
      <c r="BY234" s="29"/>
      <c r="BZ234" s="29"/>
      <c r="CA234" s="29"/>
      <c r="CB234" s="29"/>
      <c r="CC234" s="29"/>
      <c r="CD234" s="107"/>
      <c r="CE234" s="29"/>
      <c r="CF234" s="29"/>
      <c r="CG234" s="29"/>
      <c r="CH234" s="29"/>
      <c r="CI234" s="29"/>
      <c r="CJ234" s="29"/>
      <c r="CK234" s="29"/>
      <c r="CL234" s="29"/>
      <c r="CM234" s="29"/>
      <c r="CN234" s="29"/>
      <c r="CO234" s="29"/>
      <c r="CP234" s="29"/>
      <c r="CQ234" s="29"/>
      <c r="CR234" s="29"/>
      <c r="CS234" s="29"/>
      <c r="CT234" s="29"/>
      <c r="CU234" s="29"/>
      <c r="CV234" s="29"/>
      <c r="CW234" s="107"/>
    </row>
    <row r="235" spans="2:101">
      <c r="B235" s="7" t="s">
        <v>87</v>
      </c>
      <c r="C235" s="29">
        <v>7995.69091796875</v>
      </c>
      <c r="D235" s="29">
        <v>11353.427734375</v>
      </c>
      <c r="E235" s="29">
        <v>2270.685546875</v>
      </c>
      <c r="F235" s="29">
        <v>13624.11328125</v>
      </c>
      <c r="G235" s="29">
        <v>15428.095703125</v>
      </c>
      <c r="H235" s="29">
        <v>15373.408203125</v>
      </c>
      <c r="I235" s="29">
        <v>14926.4443359375</v>
      </c>
      <c r="J235" s="29">
        <v>24.344572067260742</v>
      </c>
      <c r="K235" s="29">
        <v>67.466819763183594</v>
      </c>
      <c r="L235" s="107">
        <v>0.99713432788848877</v>
      </c>
      <c r="M235" s="29">
        <v>50.703987121582031</v>
      </c>
      <c r="N235" s="35">
        <v>929.87644119307811</v>
      </c>
      <c r="O235" s="35">
        <v>672.40400698946291</v>
      </c>
      <c r="P235" s="35">
        <v>532.70311791559379</v>
      </c>
      <c r="Q235" s="35">
        <v>469.89592578280394</v>
      </c>
      <c r="R235" s="35">
        <v>181.17551721827527</v>
      </c>
      <c r="S235" s="35">
        <v>96.502465546469097</v>
      </c>
      <c r="T235" s="35">
        <v>179.61876352580475</v>
      </c>
      <c r="U235" s="35">
        <v>176.82536830435566</v>
      </c>
      <c r="V235" s="35">
        <v>165.88026694954095</v>
      </c>
      <c r="W235" s="35">
        <v>418.29224412176291</v>
      </c>
      <c r="X235" s="35">
        <v>735.48890138134504</v>
      </c>
      <c r="Y235" s="35">
        <v>1137.0549187231959</v>
      </c>
      <c r="Z235" s="35"/>
      <c r="AA235" s="35">
        <v>434.18038839525326</v>
      </c>
      <c r="AB235" s="35">
        <v>342.41927066042507</v>
      </c>
      <c r="AC235" s="35">
        <v>234.22526502265754</v>
      </c>
      <c r="AD235" s="35">
        <v>212.82350153090067</v>
      </c>
      <c r="AE235" s="35">
        <v>79.641814495478442</v>
      </c>
      <c r="AF235" s="35">
        <v>71.373733001059605</v>
      </c>
      <c r="AG235" s="35">
        <v>64.369510229243616</v>
      </c>
      <c r="AH235" s="35">
        <v>38.193954959460484</v>
      </c>
      <c r="AI235" s="35">
        <v>26.16702399887448</v>
      </c>
      <c r="AJ235" s="35">
        <v>114.4128282205935</v>
      </c>
      <c r="AK235" s="35">
        <v>237.87449631293384</v>
      </c>
      <c r="AL235" s="35">
        <v>444.29096795416586</v>
      </c>
      <c r="AM235" s="29"/>
      <c r="AN235" s="29"/>
      <c r="AO235" s="29"/>
      <c r="AP235" s="29"/>
      <c r="AQ235" s="29"/>
      <c r="AR235" s="29"/>
      <c r="AS235" s="107"/>
      <c r="AT235" s="29"/>
      <c r="AU235" s="29"/>
      <c r="AV235" s="29"/>
      <c r="AW235" s="29"/>
      <c r="AX235" s="29"/>
      <c r="AY235" s="29"/>
      <c r="AZ235" s="107"/>
      <c r="BA235" s="29"/>
      <c r="BB235" s="29"/>
      <c r="BC235" s="29"/>
      <c r="BD235" s="29"/>
      <c r="BE235" s="29"/>
      <c r="BF235" s="29"/>
      <c r="BG235" s="29"/>
      <c r="BH235" s="107"/>
      <c r="BI235" s="29"/>
      <c r="BJ235" s="29"/>
      <c r="BK235" s="29"/>
      <c r="BL235" s="29"/>
      <c r="BM235" s="29"/>
      <c r="BN235" s="29"/>
      <c r="BO235" s="29"/>
      <c r="BP235" s="29"/>
      <c r="BQ235" s="29"/>
      <c r="BR235" s="29"/>
      <c r="BS235" s="29"/>
      <c r="BT235" s="29"/>
      <c r="BU235" s="29"/>
      <c r="BV235" s="29"/>
      <c r="BW235" s="29"/>
      <c r="BX235" s="29"/>
      <c r="BY235" s="29"/>
      <c r="BZ235" s="29"/>
      <c r="CA235" s="29"/>
      <c r="CB235" s="29"/>
      <c r="CC235" s="29"/>
      <c r="CD235" s="107"/>
      <c r="CE235" s="29"/>
      <c r="CF235" s="29"/>
      <c r="CG235" s="29"/>
      <c r="CH235" s="29"/>
      <c r="CI235" s="29"/>
      <c r="CJ235" s="29"/>
      <c r="CK235" s="29"/>
      <c r="CL235" s="29"/>
      <c r="CM235" s="29"/>
      <c r="CN235" s="29"/>
      <c r="CO235" s="29"/>
      <c r="CP235" s="29"/>
      <c r="CQ235" s="29"/>
      <c r="CR235" s="29"/>
      <c r="CS235" s="29"/>
      <c r="CT235" s="29"/>
      <c r="CU235" s="29"/>
      <c r="CV235" s="29"/>
      <c r="CW235" s="107"/>
    </row>
    <row r="236" spans="2:101">
      <c r="B236" s="7" t="s">
        <v>90</v>
      </c>
      <c r="C236" s="29">
        <v>4189.5078125</v>
      </c>
      <c r="D236" s="29">
        <v>6517.26708984375</v>
      </c>
      <c r="E236" s="29">
        <v>1303.453369140625</v>
      </c>
      <c r="F236" s="29">
        <v>7820.720703125</v>
      </c>
      <c r="G236" s="29">
        <v>8856.26953125</v>
      </c>
      <c r="H236" s="29">
        <v>8534.306640625</v>
      </c>
      <c r="I236" s="29">
        <v>16352.6396484375</v>
      </c>
      <c r="J236" s="29">
        <v>33.636688232421875</v>
      </c>
      <c r="K236" s="29">
        <v>73.357978820800781</v>
      </c>
      <c r="L236" s="107">
        <v>0.96278411149978638</v>
      </c>
      <c r="M236" s="29">
        <v>26.515357971191406</v>
      </c>
      <c r="N236" s="35">
        <v>458.01267959599659</v>
      </c>
      <c r="O236" s="35">
        <v>334.03661486185217</v>
      </c>
      <c r="P236" s="35">
        <v>253.42219272627352</v>
      </c>
      <c r="Q236" s="35">
        <v>221.5531486854548</v>
      </c>
      <c r="R236" s="35">
        <v>115.37522091364292</v>
      </c>
      <c r="S236" s="35">
        <v>63.458437724144744</v>
      </c>
      <c r="T236" s="35">
        <v>144.76848386521795</v>
      </c>
      <c r="U236" s="35">
        <v>135.10593778972074</v>
      </c>
      <c r="V236" s="35">
        <v>88.941943680754633</v>
      </c>
      <c r="W236" s="35">
        <v>233.01088210385225</v>
      </c>
      <c r="X236" s="35">
        <v>399.0729271723099</v>
      </c>
      <c r="Y236" s="35">
        <v>638.15960123452305</v>
      </c>
      <c r="Z236" s="35"/>
      <c r="AA236" s="35">
        <v>194.95169892130301</v>
      </c>
      <c r="AB236" s="35">
        <v>160.15410517796482</v>
      </c>
      <c r="AC236" s="35">
        <v>95.657068378375158</v>
      </c>
      <c r="AD236" s="35">
        <v>92.092326219070202</v>
      </c>
      <c r="AE236" s="35">
        <v>39.540590028746735</v>
      </c>
      <c r="AF236" s="35">
        <v>21.471677628074325</v>
      </c>
      <c r="AG236" s="35">
        <v>37.274470173199155</v>
      </c>
      <c r="AH236" s="35">
        <v>42.629775248387183</v>
      </c>
      <c r="AI236" s="35">
        <v>22.822650102262269</v>
      </c>
      <c r="AJ236" s="35">
        <v>59.728818592238703</v>
      </c>
      <c r="AK236" s="35">
        <v>118.24983916793241</v>
      </c>
      <c r="AL236" s="35">
        <v>220.01631516908097</v>
      </c>
      <c r="AM236" s="29"/>
      <c r="AN236" s="29"/>
      <c r="AO236" s="29"/>
      <c r="AP236" s="29"/>
      <c r="AQ236" s="29"/>
      <c r="AR236" s="29"/>
      <c r="AS236" s="107"/>
      <c r="AT236" s="29"/>
      <c r="AU236" s="29"/>
      <c r="AV236" s="29"/>
      <c r="AW236" s="29"/>
      <c r="AX236" s="29"/>
      <c r="AY236" s="29"/>
      <c r="AZ236" s="107"/>
      <c r="BA236" s="29"/>
      <c r="BB236" s="29"/>
      <c r="BC236" s="29"/>
      <c r="BD236" s="29"/>
      <c r="BE236" s="29"/>
      <c r="BF236" s="29"/>
      <c r="BG236" s="29"/>
      <c r="BH236" s="107"/>
      <c r="BI236" s="29"/>
      <c r="BJ236" s="29"/>
      <c r="BK236" s="29"/>
      <c r="BL236" s="29"/>
      <c r="BM236" s="29"/>
      <c r="BN236" s="29"/>
      <c r="BO236" s="29"/>
      <c r="BP236" s="29"/>
      <c r="BQ236" s="29"/>
      <c r="BR236" s="29"/>
      <c r="BS236" s="29"/>
      <c r="BT236" s="29"/>
      <c r="BU236" s="29"/>
      <c r="BV236" s="29"/>
      <c r="BW236" s="29"/>
      <c r="BX236" s="29"/>
      <c r="BY236" s="29"/>
      <c r="BZ236" s="29"/>
      <c r="CA236" s="29"/>
      <c r="CB236" s="29"/>
      <c r="CC236" s="29"/>
      <c r="CD236" s="107"/>
      <c r="CE236" s="29"/>
      <c r="CF236" s="29"/>
      <c r="CG236" s="29"/>
      <c r="CH236" s="29"/>
      <c r="CI236" s="29"/>
      <c r="CJ236" s="29"/>
      <c r="CK236" s="29"/>
      <c r="CL236" s="29"/>
      <c r="CM236" s="29"/>
      <c r="CN236" s="29"/>
      <c r="CO236" s="29"/>
      <c r="CP236" s="29"/>
      <c r="CQ236" s="29"/>
      <c r="CR236" s="29"/>
      <c r="CS236" s="29"/>
      <c r="CT236" s="29"/>
      <c r="CU236" s="29"/>
      <c r="CV236" s="29"/>
      <c r="CW236" s="107"/>
    </row>
    <row r="237" spans="2:101">
      <c r="B237" s="7" t="s">
        <v>93</v>
      </c>
      <c r="C237" s="115">
        <v>0</v>
      </c>
      <c r="D237" s="115">
        <v>0</v>
      </c>
      <c r="E237" s="115">
        <v>0</v>
      </c>
      <c r="F237" s="115">
        <v>0</v>
      </c>
      <c r="G237" s="115">
        <v>0</v>
      </c>
      <c r="H237" s="115">
        <v>0</v>
      </c>
      <c r="I237" s="115">
        <v>0</v>
      </c>
      <c r="J237" s="115">
        <v>0</v>
      </c>
      <c r="K237" s="115">
        <v>0</v>
      </c>
      <c r="L237" s="116">
        <v>0</v>
      </c>
      <c r="M237" s="115">
        <v>0</v>
      </c>
      <c r="N237" s="115">
        <v>0</v>
      </c>
      <c r="O237" s="115">
        <v>0</v>
      </c>
      <c r="P237" s="115">
        <v>0</v>
      </c>
      <c r="Q237" s="115">
        <v>0</v>
      </c>
      <c r="R237" s="115">
        <v>0</v>
      </c>
      <c r="S237" s="115">
        <v>0</v>
      </c>
      <c r="T237" s="115">
        <v>0</v>
      </c>
      <c r="U237" s="115">
        <v>0</v>
      </c>
      <c r="V237" s="115">
        <v>0</v>
      </c>
      <c r="W237" s="115">
        <v>0</v>
      </c>
      <c r="X237" s="115">
        <v>0</v>
      </c>
      <c r="Y237" s="115">
        <v>0</v>
      </c>
      <c r="Z237" s="115"/>
      <c r="AA237" s="115">
        <v>0</v>
      </c>
      <c r="AB237" s="115">
        <v>0</v>
      </c>
      <c r="AC237" s="115">
        <v>0</v>
      </c>
      <c r="AD237" s="115">
        <v>0</v>
      </c>
      <c r="AE237" s="115">
        <v>0</v>
      </c>
      <c r="AF237" s="115">
        <v>0</v>
      </c>
      <c r="AG237" s="115">
        <v>0</v>
      </c>
      <c r="AH237" s="115">
        <v>0</v>
      </c>
      <c r="AI237" s="115">
        <v>0</v>
      </c>
      <c r="AJ237" s="115">
        <v>0</v>
      </c>
      <c r="AK237" s="115">
        <v>0</v>
      </c>
      <c r="AL237" s="115">
        <v>0</v>
      </c>
      <c r="AM237" s="29"/>
      <c r="AN237" s="29"/>
      <c r="AO237" s="29"/>
      <c r="AP237" s="29"/>
      <c r="AQ237" s="29"/>
      <c r="AR237" s="29"/>
      <c r="AS237" s="107"/>
      <c r="AT237" s="29"/>
      <c r="AU237" s="29"/>
      <c r="AV237" s="29"/>
      <c r="AW237" s="29"/>
      <c r="AX237" s="29"/>
      <c r="AY237" s="29"/>
      <c r="AZ237" s="107"/>
      <c r="BA237" s="29"/>
      <c r="BB237" s="29"/>
      <c r="BC237" s="29"/>
      <c r="BD237" s="29"/>
      <c r="BE237" s="29"/>
      <c r="BF237" s="29"/>
      <c r="BG237" s="29"/>
      <c r="BH237" s="107"/>
      <c r="BI237" s="29"/>
      <c r="BJ237" s="29"/>
      <c r="BK237" s="29"/>
      <c r="BL237" s="29"/>
      <c r="BM237" s="29"/>
      <c r="BN237" s="29"/>
      <c r="BO237" s="29"/>
      <c r="BP237" s="29"/>
      <c r="BQ237" s="29"/>
      <c r="BR237" s="29"/>
      <c r="BS237" s="29"/>
      <c r="BT237" s="29"/>
      <c r="BU237" s="29"/>
      <c r="BV237" s="29"/>
      <c r="BW237" s="29"/>
      <c r="BX237" s="29"/>
      <c r="BY237" s="29"/>
      <c r="BZ237" s="29"/>
      <c r="CA237" s="29"/>
      <c r="CB237" s="29"/>
      <c r="CC237" s="29"/>
      <c r="CD237" s="107"/>
      <c r="CE237" s="29"/>
      <c r="CF237" s="29"/>
      <c r="CG237" s="29"/>
      <c r="CH237" s="29"/>
      <c r="CI237" s="29"/>
      <c r="CJ237" s="29"/>
      <c r="CK237" s="29"/>
      <c r="CL237" s="29"/>
      <c r="CM237" s="29"/>
      <c r="CN237" s="29"/>
      <c r="CO237" s="29"/>
      <c r="CP237" s="29"/>
      <c r="CQ237" s="29"/>
      <c r="CR237" s="29"/>
      <c r="CS237" s="29"/>
      <c r="CT237" s="29"/>
      <c r="CU237" s="29"/>
      <c r="CV237" s="29"/>
      <c r="CW237" s="107"/>
    </row>
    <row r="238" spans="2:101">
      <c r="B238" s="7" t="s">
        <v>96</v>
      </c>
      <c r="C238" s="29">
        <v>3997.3134765625</v>
      </c>
      <c r="D238" s="29">
        <v>7221.4052734375</v>
      </c>
      <c r="E238" s="29">
        <v>1444.2811279296875</v>
      </c>
      <c r="F238" s="29">
        <v>8665.6865234375</v>
      </c>
      <c r="G238" s="29">
        <v>9813.119140625</v>
      </c>
      <c r="H238" s="29">
        <v>8302.9609375</v>
      </c>
      <c r="I238" s="29">
        <v>18990.607421875</v>
      </c>
      <c r="J238" s="29">
        <v>50.605377197265625</v>
      </c>
      <c r="K238" s="29">
        <v>97.780654907226563</v>
      </c>
      <c r="L238" s="107">
        <v>0.84554809331893921</v>
      </c>
      <c r="M238" s="29">
        <v>25.301031112670898</v>
      </c>
      <c r="N238" s="35">
        <v>481.16399665182485</v>
      </c>
      <c r="O238" s="35">
        <v>340.08323753035256</v>
      </c>
      <c r="P238" s="35">
        <v>259.82028366065867</v>
      </c>
      <c r="Q238" s="35">
        <v>258.5429556834585</v>
      </c>
      <c r="R238" s="35">
        <v>91.449666667148094</v>
      </c>
      <c r="S238" s="35">
        <v>13.861951827156773</v>
      </c>
      <c r="T238" s="35">
        <v>95.059407264604289</v>
      </c>
      <c r="U238" s="35">
        <v>110.72115004528391</v>
      </c>
      <c r="V238" s="35">
        <v>68.456374222491078</v>
      </c>
      <c r="W238" s="35">
        <v>207.34067283504928</v>
      </c>
      <c r="X238" s="35">
        <v>307.39883878960097</v>
      </c>
      <c r="Y238" s="35">
        <v>670.23703746857814</v>
      </c>
      <c r="Z238" s="35"/>
      <c r="AA238" s="35">
        <v>198.17502527620306</v>
      </c>
      <c r="AB238" s="35">
        <v>142.73566538682681</v>
      </c>
      <c r="AC238" s="35">
        <v>110.4649932124138</v>
      </c>
      <c r="AD238" s="35">
        <v>99.607644998055804</v>
      </c>
      <c r="AE238" s="35">
        <v>36.130358585386233</v>
      </c>
      <c r="AF238" s="35">
        <v>12.530763071398484</v>
      </c>
      <c r="AG238" s="35">
        <v>18.735163235768319</v>
      </c>
      <c r="AH238" s="35">
        <v>1.4185141897342035</v>
      </c>
      <c r="AI238" s="35">
        <v>16.412301560673484</v>
      </c>
      <c r="AJ238" s="35">
        <v>73.029333374802846</v>
      </c>
      <c r="AK238" s="35">
        <v>126.60032929962031</v>
      </c>
      <c r="AL238" s="35">
        <v>257.33792426262693</v>
      </c>
      <c r="AM238" s="29"/>
      <c r="AN238" s="29"/>
      <c r="AO238" s="29"/>
      <c r="AP238" s="29"/>
      <c r="AQ238" s="29"/>
      <c r="AR238" s="29"/>
      <c r="AS238" s="107"/>
      <c r="AT238" s="29"/>
      <c r="AU238" s="29"/>
      <c r="AV238" s="29"/>
      <c r="AW238" s="29"/>
      <c r="AX238" s="29"/>
      <c r="AY238" s="29"/>
      <c r="AZ238" s="107"/>
      <c r="BA238" s="29"/>
      <c r="BB238" s="29"/>
      <c r="BC238" s="29"/>
      <c r="BD238" s="29"/>
      <c r="BE238" s="29"/>
      <c r="BF238" s="29"/>
      <c r="BG238" s="29"/>
      <c r="BH238" s="107"/>
      <c r="BI238" s="29"/>
      <c r="BJ238" s="29"/>
      <c r="BK238" s="29"/>
      <c r="BL238" s="29"/>
      <c r="BM238" s="29"/>
      <c r="BN238" s="29"/>
      <c r="BO238" s="29"/>
      <c r="BP238" s="29"/>
      <c r="BQ238" s="29"/>
      <c r="BR238" s="29"/>
      <c r="BS238" s="29"/>
      <c r="BT238" s="29"/>
      <c r="BU238" s="29"/>
      <c r="BV238" s="29"/>
      <c r="BW238" s="29"/>
      <c r="BX238" s="29"/>
      <c r="BY238" s="29"/>
      <c r="BZ238" s="29"/>
      <c r="CA238" s="29"/>
      <c r="CB238" s="29"/>
      <c r="CC238" s="29"/>
      <c r="CD238" s="107"/>
      <c r="CE238" s="29"/>
      <c r="CF238" s="29"/>
      <c r="CG238" s="29"/>
      <c r="CH238" s="29"/>
      <c r="CI238" s="29"/>
      <c r="CJ238" s="29"/>
      <c r="CK238" s="29"/>
      <c r="CL238" s="29"/>
      <c r="CM238" s="29"/>
      <c r="CN238" s="29"/>
      <c r="CO238" s="29"/>
      <c r="CP238" s="29"/>
      <c r="CQ238" s="29"/>
      <c r="CR238" s="29"/>
      <c r="CS238" s="29"/>
      <c r="CT238" s="29"/>
      <c r="CU238" s="29"/>
      <c r="CV238" s="29"/>
      <c r="CW238" s="107"/>
    </row>
    <row r="239" spans="2:101">
      <c r="B239" s="7" t="s">
        <v>99</v>
      </c>
      <c r="C239" s="115">
        <v>0</v>
      </c>
      <c r="D239" s="115">
        <v>0</v>
      </c>
      <c r="E239" s="115">
        <v>0</v>
      </c>
      <c r="F239" s="115">
        <v>0</v>
      </c>
      <c r="G239" s="115">
        <v>0</v>
      </c>
      <c r="H239" s="115">
        <v>0</v>
      </c>
      <c r="I239" s="115">
        <v>0</v>
      </c>
      <c r="J239" s="115">
        <v>0</v>
      </c>
      <c r="K239" s="115">
        <v>0</v>
      </c>
      <c r="L239" s="116">
        <v>0</v>
      </c>
      <c r="M239" s="115">
        <v>0</v>
      </c>
      <c r="N239" s="115">
        <v>0</v>
      </c>
      <c r="O239" s="115">
        <v>0</v>
      </c>
      <c r="P239" s="115">
        <v>0</v>
      </c>
      <c r="Q239" s="115">
        <v>0</v>
      </c>
      <c r="R239" s="115">
        <v>0</v>
      </c>
      <c r="S239" s="115">
        <v>0</v>
      </c>
      <c r="T239" s="115">
        <v>0</v>
      </c>
      <c r="U239" s="115">
        <v>0</v>
      </c>
      <c r="V239" s="115">
        <v>0</v>
      </c>
      <c r="W239" s="115">
        <v>0</v>
      </c>
      <c r="X239" s="115">
        <v>0</v>
      </c>
      <c r="Y239" s="115">
        <v>0</v>
      </c>
      <c r="Z239" s="115"/>
      <c r="AA239" s="115">
        <v>0</v>
      </c>
      <c r="AB239" s="115">
        <v>0</v>
      </c>
      <c r="AC239" s="115">
        <v>0</v>
      </c>
      <c r="AD239" s="115">
        <v>0</v>
      </c>
      <c r="AE239" s="115">
        <v>0</v>
      </c>
      <c r="AF239" s="115">
        <v>0</v>
      </c>
      <c r="AG239" s="115">
        <v>0</v>
      </c>
      <c r="AH239" s="115">
        <v>0</v>
      </c>
      <c r="AI239" s="115">
        <v>0</v>
      </c>
      <c r="AJ239" s="115">
        <v>0</v>
      </c>
      <c r="AK239" s="115">
        <v>0</v>
      </c>
      <c r="AL239" s="115">
        <v>0</v>
      </c>
      <c r="AM239" s="29"/>
      <c r="AN239" s="29"/>
      <c r="AO239" s="29"/>
      <c r="AP239" s="29"/>
      <c r="AQ239" s="29"/>
      <c r="AR239" s="29"/>
      <c r="AS239" s="107"/>
      <c r="AT239" s="29"/>
      <c r="AU239" s="29"/>
      <c r="AV239" s="29"/>
      <c r="AW239" s="29"/>
      <c r="AX239" s="29"/>
      <c r="AY239" s="29"/>
      <c r="AZ239" s="107"/>
      <c r="BA239" s="29"/>
      <c r="BB239" s="29"/>
      <c r="BC239" s="29"/>
      <c r="BD239" s="29"/>
      <c r="BE239" s="29"/>
      <c r="BF239" s="29"/>
      <c r="BG239" s="29"/>
      <c r="BH239" s="107"/>
      <c r="BI239" s="29"/>
      <c r="BJ239" s="29"/>
      <c r="BK239" s="29"/>
      <c r="BL239" s="29"/>
      <c r="BM239" s="29"/>
      <c r="BN239" s="29"/>
      <c r="BO239" s="29"/>
      <c r="BP239" s="29"/>
      <c r="BQ239" s="29"/>
      <c r="BR239" s="29"/>
      <c r="BS239" s="29"/>
      <c r="BT239" s="29"/>
      <c r="BU239" s="29"/>
      <c r="BV239" s="29"/>
      <c r="BW239" s="29"/>
      <c r="BX239" s="29"/>
      <c r="BY239" s="29"/>
      <c r="BZ239" s="29"/>
      <c r="CA239" s="29"/>
      <c r="CB239" s="29"/>
      <c r="CC239" s="29"/>
      <c r="CD239" s="107"/>
      <c r="CE239" s="29"/>
      <c r="CF239" s="29"/>
      <c r="CG239" s="29"/>
      <c r="CH239" s="29"/>
      <c r="CI239" s="29"/>
      <c r="CJ239" s="29"/>
      <c r="CK239" s="29"/>
      <c r="CL239" s="29"/>
      <c r="CM239" s="29"/>
      <c r="CN239" s="29"/>
      <c r="CO239" s="29"/>
      <c r="CP239" s="29"/>
      <c r="CQ239" s="29"/>
      <c r="CR239" s="29"/>
      <c r="CS239" s="29"/>
      <c r="CT239" s="29"/>
      <c r="CU239" s="29"/>
      <c r="CV239" s="29"/>
      <c r="CW239" s="107"/>
    </row>
    <row r="240" spans="2:101">
      <c r="B240" s="7" t="s">
        <v>102</v>
      </c>
      <c r="C240" s="115">
        <v>0</v>
      </c>
      <c r="D240" s="115">
        <v>0</v>
      </c>
      <c r="E240" s="115">
        <v>0</v>
      </c>
      <c r="F240" s="115">
        <v>0</v>
      </c>
      <c r="G240" s="115">
        <v>0</v>
      </c>
      <c r="H240" s="115">
        <v>0</v>
      </c>
      <c r="I240" s="115">
        <v>0</v>
      </c>
      <c r="J240" s="115">
        <v>0</v>
      </c>
      <c r="K240" s="115">
        <v>0</v>
      </c>
      <c r="L240" s="116">
        <v>0</v>
      </c>
      <c r="M240" s="115">
        <v>0</v>
      </c>
      <c r="N240" s="115">
        <v>0</v>
      </c>
      <c r="O240" s="115">
        <v>0</v>
      </c>
      <c r="P240" s="115">
        <v>0</v>
      </c>
      <c r="Q240" s="115">
        <v>0</v>
      </c>
      <c r="R240" s="115">
        <v>0</v>
      </c>
      <c r="S240" s="115">
        <v>0</v>
      </c>
      <c r="T240" s="115">
        <v>0</v>
      </c>
      <c r="U240" s="115">
        <v>0</v>
      </c>
      <c r="V240" s="115">
        <v>0</v>
      </c>
      <c r="W240" s="115">
        <v>0</v>
      </c>
      <c r="X240" s="115">
        <v>0</v>
      </c>
      <c r="Y240" s="115">
        <v>0</v>
      </c>
      <c r="Z240" s="115"/>
      <c r="AA240" s="115">
        <v>0</v>
      </c>
      <c r="AB240" s="115">
        <v>0</v>
      </c>
      <c r="AC240" s="115">
        <v>0</v>
      </c>
      <c r="AD240" s="115">
        <v>0</v>
      </c>
      <c r="AE240" s="115">
        <v>0</v>
      </c>
      <c r="AF240" s="115">
        <v>0</v>
      </c>
      <c r="AG240" s="115">
        <v>0</v>
      </c>
      <c r="AH240" s="115">
        <v>0</v>
      </c>
      <c r="AI240" s="115">
        <v>0</v>
      </c>
      <c r="AJ240" s="115">
        <v>0</v>
      </c>
      <c r="AK240" s="115">
        <v>0</v>
      </c>
      <c r="AL240" s="115">
        <v>0</v>
      </c>
      <c r="AM240" s="29"/>
      <c r="AN240" s="29"/>
      <c r="AO240" s="29"/>
      <c r="AP240" s="29"/>
      <c r="AQ240" s="29"/>
      <c r="AR240" s="29"/>
      <c r="AS240" s="107"/>
      <c r="AT240" s="29"/>
      <c r="AU240" s="29"/>
      <c r="AV240" s="29"/>
      <c r="AW240" s="29"/>
      <c r="AX240" s="29"/>
      <c r="AY240" s="29"/>
      <c r="AZ240" s="107"/>
      <c r="BA240" s="29"/>
      <c r="BB240" s="29"/>
      <c r="BC240" s="29"/>
      <c r="BD240" s="29"/>
      <c r="BE240" s="29"/>
      <c r="BF240" s="29"/>
      <c r="BG240" s="29"/>
      <c r="BH240" s="107"/>
      <c r="BI240" s="29"/>
      <c r="BJ240" s="29"/>
      <c r="BK240" s="29"/>
      <c r="BL240" s="29"/>
      <c r="BM240" s="29"/>
      <c r="BN240" s="29"/>
      <c r="BO240" s="29"/>
      <c r="BP240" s="29"/>
      <c r="BQ240" s="29"/>
      <c r="BR240" s="29"/>
      <c r="BS240" s="29"/>
      <c r="BT240" s="29"/>
      <c r="BU240" s="29"/>
      <c r="BV240" s="29"/>
      <c r="BW240" s="29"/>
      <c r="BX240" s="29"/>
      <c r="BY240" s="29"/>
      <c r="BZ240" s="29"/>
      <c r="CA240" s="29"/>
      <c r="CB240" s="29"/>
      <c r="CC240" s="29"/>
      <c r="CD240" s="107"/>
      <c r="CE240" s="29"/>
      <c r="CF240" s="29"/>
      <c r="CG240" s="29"/>
      <c r="CH240" s="29"/>
      <c r="CI240" s="29"/>
      <c r="CJ240" s="29"/>
      <c r="CK240" s="29"/>
      <c r="CL240" s="29"/>
      <c r="CM240" s="29"/>
      <c r="CN240" s="29"/>
      <c r="CO240" s="29"/>
      <c r="CP240" s="29"/>
      <c r="CQ240" s="29"/>
      <c r="CR240" s="29"/>
      <c r="CS240" s="29"/>
      <c r="CT240" s="29"/>
      <c r="CU240" s="29"/>
      <c r="CV240" s="29"/>
      <c r="CW240" s="107"/>
    </row>
    <row r="241" spans="1:101">
      <c r="B241" s="7" t="s">
        <v>105</v>
      </c>
      <c r="C241" s="115">
        <v>0</v>
      </c>
      <c r="D241" s="115">
        <v>0</v>
      </c>
      <c r="E241" s="115">
        <v>0</v>
      </c>
      <c r="F241" s="115">
        <v>0</v>
      </c>
      <c r="G241" s="115">
        <v>0</v>
      </c>
      <c r="H241" s="115">
        <v>0</v>
      </c>
      <c r="I241" s="115">
        <v>0</v>
      </c>
      <c r="J241" s="115">
        <v>0</v>
      </c>
      <c r="K241" s="115">
        <v>0</v>
      </c>
      <c r="L241" s="116">
        <v>0</v>
      </c>
      <c r="M241" s="115">
        <v>0</v>
      </c>
      <c r="N241" s="115">
        <v>0</v>
      </c>
      <c r="O241" s="115">
        <v>0</v>
      </c>
      <c r="P241" s="115">
        <v>0</v>
      </c>
      <c r="Q241" s="115">
        <v>0</v>
      </c>
      <c r="R241" s="115">
        <v>0</v>
      </c>
      <c r="S241" s="115">
        <v>0</v>
      </c>
      <c r="T241" s="115">
        <v>0</v>
      </c>
      <c r="U241" s="115">
        <v>0</v>
      </c>
      <c r="V241" s="115">
        <v>0</v>
      </c>
      <c r="W241" s="115">
        <v>0</v>
      </c>
      <c r="X241" s="115">
        <v>0</v>
      </c>
      <c r="Y241" s="115">
        <v>0</v>
      </c>
      <c r="Z241" s="115"/>
      <c r="AA241" s="115">
        <v>0</v>
      </c>
      <c r="AB241" s="115">
        <v>0</v>
      </c>
      <c r="AC241" s="115">
        <v>0</v>
      </c>
      <c r="AD241" s="115">
        <v>0</v>
      </c>
      <c r="AE241" s="115">
        <v>0</v>
      </c>
      <c r="AF241" s="115">
        <v>0</v>
      </c>
      <c r="AG241" s="115">
        <v>0</v>
      </c>
      <c r="AH241" s="115">
        <v>0</v>
      </c>
      <c r="AI241" s="115">
        <v>0</v>
      </c>
      <c r="AJ241" s="115">
        <v>0</v>
      </c>
      <c r="AK241" s="115">
        <v>0</v>
      </c>
      <c r="AL241" s="115">
        <v>0</v>
      </c>
      <c r="AM241" s="29"/>
      <c r="AN241" s="29"/>
      <c r="AO241" s="29"/>
      <c r="AP241" s="29"/>
      <c r="AQ241" s="29"/>
      <c r="AR241" s="29"/>
      <c r="AS241" s="107"/>
      <c r="AT241" s="29"/>
      <c r="AU241" s="29"/>
      <c r="AV241" s="29"/>
      <c r="AW241" s="29"/>
      <c r="AX241" s="29"/>
      <c r="AY241" s="29"/>
      <c r="AZ241" s="107"/>
      <c r="BA241" s="29"/>
      <c r="BB241" s="29"/>
      <c r="BC241" s="29"/>
      <c r="BD241" s="29"/>
      <c r="BE241" s="29"/>
      <c r="BF241" s="29"/>
      <c r="BG241" s="29"/>
      <c r="BH241" s="107"/>
      <c r="BI241" s="29"/>
      <c r="BJ241" s="29"/>
      <c r="BK241" s="29"/>
      <c r="BL241" s="29"/>
      <c r="BM241" s="29"/>
      <c r="BN241" s="29"/>
      <c r="BO241" s="29"/>
      <c r="BP241" s="29"/>
      <c r="BQ241" s="29"/>
      <c r="BR241" s="29"/>
      <c r="BS241" s="29"/>
      <c r="BT241" s="29"/>
      <c r="BU241" s="29"/>
      <c r="BV241" s="29"/>
      <c r="BW241" s="29"/>
      <c r="BX241" s="29"/>
      <c r="BY241" s="29"/>
      <c r="BZ241" s="29"/>
      <c r="CA241" s="29"/>
      <c r="CB241" s="29"/>
      <c r="CC241" s="29"/>
      <c r="CD241" s="107"/>
      <c r="CE241" s="29"/>
      <c r="CF241" s="29"/>
      <c r="CG241" s="29"/>
      <c r="CH241" s="29"/>
      <c r="CI241" s="29"/>
      <c r="CJ241" s="29"/>
      <c r="CK241" s="29"/>
      <c r="CL241" s="29"/>
      <c r="CM241" s="29"/>
      <c r="CN241" s="29"/>
      <c r="CO241" s="29"/>
      <c r="CP241" s="29"/>
      <c r="CQ241" s="29"/>
      <c r="CR241" s="29"/>
      <c r="CS241" s="29"/>
      <c r="CT241" s="29"/>
      <c r="CU241" s="29"/>
      <c r="CV241" s="29"/>
      <c r="CW241" s="107"/>
    </row>
    <row r="242" spans="1:101">
      <c r="B242" s="7" t="s">
        <v>108</v>
      </c>
      <c r="C242" s="115">
        <v>0</v>
      </c>
      <c r="D242" s="115">
        <v>0</v>
      </c>
      <c r="E242" s="115">
        <v>0</v>
      </c>
      <c r="F242" s="115">
        <v>0</v>
      </c>
      <c r="G242" s="115">
        <v>0</v>
      </c>
      <c r="H242" s="115">
        <v>0</v>
      </c>
      <c r="I242" s="115">
        <v>0</v>
      </c>
      <c r="J242" s="115">
        <v>0</v>
      </c>
      <c r="K242" s="115">
        <v>0</v>
      </c>
      <c r="L242" s="116">
        <v>0</v>
      </c>
      <c r="M242" s="115">
        <v>0</v>
      </c>
      <c r="N242" s="115">
        <v>0</v>
      </c>
      <c r="O242" s="115">
        <v>0</v>
      </c>
      <c r="P242" s="115">
        <v>0</v>
      </c>
      <c r="Q242" s="115">
        <v>0</v>
      </c>
      <c r="R242" s="115">
        <v>0</v>
      </c>
      <c r="S242" s="115">
        <v>0</v>
      </c>
      <c r="T242" s="115">
        <v>0</v>
      </c>
      <c r="U242" s="115">
        <v>0</v>
      </c>
      <c r="V242" s="115">
        <v>0</v>
      </c>
      <c r="W242" s="115">
        <v>0</v>
      </c>
      <c r="X242" s="115">
        <v>0</v>
      </c>
      <c r="Y242" s="115">
        <v>0</v>
      </c>
      <c r="Z242" s="115"/>
      <c r="AA242" s="115">
        <v>0</v>
      </c>
      <c r="AB242" s="115">
        <v>0</v>
      </c>
      <c r="AC242" s="115">
        <v>0</v>
      </c>
      <c r="AD242" s="115">
        <v>0</v>
      </c>
      <c r="AE242" s="115">
        <v>0</v>
      </c>
      <c r="AF242" s="115">
        <v>0</v>
      </c>
      <c r="AG242" s="115">
        <v>0</v>
      </c>
      <c r="AH242" s="115">
        <v>0</v>
      </c>
      <c r="AI242" s="115">
        <v>0</v>
      </c>
      <c r="AJ242" s="115">
        <v>0</v>
      </c>
      <c r="AK242" s="115">
        <v>0</v>
      </c>
      <c r="AL242" s="115">
        <v>0</v>
      </c>
      <c r="AM242" s="29"/>
      <c r="AN242" s="29"/>
      <c r="AO242" s="29"/>
      <c r="AP242" s="29"/>
      <c r="AQ242" s="29"/>
      <c r="AR242" s="29"/>
      <c r="AS242" s="107"/>
      <c r="AT242" s="29"/>
      <c r="AU242" s="29"/>
      <c r="AV242" s="29"/>
      <c r="AW242" s="29"/>
      <c r="AX242" s="29"/>
      <c r="AY242" s="29"/>
      <c r="AZ242" s="107"/>
      <c r="BA242" s="29"/>
      <c r="BB242" s="29"/>
      <c r="BC242" s="29"/>
      <c r="BD242" s="29"/>
      <c r="BE242" s="29"/>
      <c r="BF242" s="29"/>
      <c r="BG242" s="29"/>
      <c r="BH242" s="107"/>
      <c r="BI242" s="29"/>
      <c r="BJ242" s="29"/>
      <c r="BK242" s="29"/>
      <c r="BL242" s="29"/>
      <c r="BM242" s="29"/>
      <c r="BN242" s="29"/>
      <c r="BO242" s="29"/>
      <c r="BP242" s="29"/>
      <c r="BQ242" s="29"/>
      <c r="BR242" s="29"/>
      <c r="BS242" s="29"/>
      <c r="BT242" s="29"/>
      <c r="BU242" s="29"/>
      <c r="BV242" s="29"/>
      <c r="BW242" s="29"/>
      <c r="BX242" s="29"/>
      <c r="BY242" s="29"/>
      <c r="BZ242" s="29"/>
      <c r="CA242" s="29"/>
      <c r="CB242" s="29"/>
      <c r="CC242" s="29"/>
      <c r="CD242" s="107"/>
      <c r="CE242" s="29"/>
      <c r="CF242" s="29"/>
      <c r="CG242" s="29"/>
      <c r="CH242" s="29"/>
      <c r="CI242" s="29"/>
      <c r="CJ242" s="29"/>
      <c r="CK242" s="29"/>
      <c r="CL242" s="29"/>
      <c r="CM242" s="29"/>
      <c r="CN242" s="29"/>
      <c r="CO242" s="29"/>
      <c r="CP242" s="29"/>
      <c r="CQ242" s="29"/>
      <c r="CR242" s="29"/>
      <c r="CS242" s="29"/>
      <c r="CT242" s="29"/>
      <c r="CU242" s="29"/>
      <c r="CV242" s="29"/>
      <c r="CW242" s="107"/>
    </row>
    <row r="243" spans="1:101">
      <c r="B243" s="7" t="s">
        <v>111</v>
      </c>
      <c r="C243" s="115">
        <v>0</v>
      </c>
      <c r="D243" s="115">
        <v>0</v>
      </c>
      <c r="E243" s="115">
        <v>0</v>
      </c>
      <c r="F243" s="115">
        <v>0</v>
      </c>
      <c r="G243" s="115">
        <v>0</v>
      </c>
      <c r="H243" s="115">
        <v>0</v>
      </c>
      <c r="I243" s="115">
        <v>0</v>
      </c>
      <c r="J243" s="115">
        <v>0</v>
      </c>
      <c r="K243" s="115">
        <v>0</v>
      </c>
      <c r="L243" s="116">
        <v>0</v>
      </c>
      <c r="M243" s="115">
        <v>0</v>
      </c>
      <c r="N243" s="115">
        <v>0</v>
      </c>
      <c r="O243" s="115">
        <v>0</v>
      </c>
      <c r="P243" s="115">
        <v>0</v>
      </c>
      <c r="Q243" s="115">
        <v>0</v>
      </c>
      <c r="R243" s="115">
        <v>0</v>
      </c>
      <c r="S243" s="115">
        <v>0</v>
      </c>
      <c r="T243" s="115">
        <v>0</v>
      </c>
      <c r="U243" s="115">
        <v>0</v>
      </c>
      <c r="V243" s="115">
        <v>0</v>
      </c>
      <c r="W243" s="115">
        <v>0</v>
      </c>
      <c r="X243" s="115">
        <v>0</v>
      </c>
      <c r="Y243" s="115">
        <v>0</v>
      </c>
      <c r="Z243" s="115"/>
      <c r="AA243" s="115">
        <v>0</v>
      </c>
      <c r="AB243" s="115">
        <v>0</v>
      </c>
      <c r="AC243" s="115">
        <v>0</v>
      </c>
      <c r="AD243" s="115">
        <v>0</v>
      </c>
      <c r="AE243" s="115">
        <v>0</v>
      </c>
      <c r="AF243" s="115">
        <v>0</v>
      </c>
      <c r="AG243" s="115">
        <v>0</v>
      </c>
      <c r="AH243" s="115">
        <v>0</v>
      </c>
      <c r="AI243" s="115">
        <v>0</v>
      </c>
      <c r="AJ243" s="115">
        <v>0</v>
      </c>
      <c r="AK243" s="115">
        <v>0</v>
      </c>
      <c r="AL243" s="115">
        <v>0</v>
      </c>
      <c r="AM243" s="29"/>
      <c r="AN243" s="29"/>
      <c r="AO243" s="29"/>
      <c r="AP243" s="29"/>
      <c r="AQ243" s="29"/>
      <c r="AR243" s="29"/>
      <c r="AS243" s="107"/>
      <c r="AT243" s="29"/>
      <c r="AU243" s="29"/>
      <c r="AV243" s="29"/>
      <c r="AW243" s="29"/>
      <c r="AX243" s="29"/>
      <c r="AY243" s="29"/>
      <c r="AZ243" s="107"/>
      <c r="BA243" s="29"/>
      <c r="BB243" s="29"/>
      <c r="BC243" s="29"/>
      <c r="BD243" s="29"/>
      <c r="BE243" s="29"/>
      <c r="BF243" s="29"/>
      <c r="BG243" s="29"/>
      <c r="BH243" s="107"/>
      <c r="BI243" s="29"/>
      <c r="BJ243" s="29"/>
      <c r="BK243" s="29"/>
      <c r="BL243" s="29"/>
      <c r="BM243" s="29"/>
      <c r="BN243" s="29"/>
      <c r="BO243" s="29"/>
      <c r="BP243" s="29"/>
      <c r="BQ243" s="29"/>
      <c r="BR243" s="29"/>
      <c r="BS243" s="29"/>
      <c r="BT243" s="29"/>
      <c r="BU243" s="29"/>
      <c r="BV243" s="29"/>
      <c r="BW243" s="29"/>
      <c r="BX243" s="29"/>
      <c r="BY243" s="29"/>
      <c r="BZ243" s="29"/>
      <c r="CA243" s="29"/>
      <c r="CB243" s="29"/>
      <c r="CC243" s="29"/>
      <c r="CD243" s="107"/>
      <c r="CE243" s="29"/>
      <c r="CF243" s="29"/>
      <c r="CG243" s="29"/>
      <c r="CH243" s="29"/>
      <c r="CI243" s="29"/>
      <c r="CJ243" s="29"/>
      <c r="CK243" s="29"/>
      <c r="CL243" s="29"/>
      <c r="CM243" s="29"/>
      <c r="CN243" s="29"/>
      <c r="CO243" s="29"/>
      <c r="CP243" s="29"/>
      <c r="CQ243" s="29"/>
      <c r="CR243" s="29"/>
      <c r="CS243" s="29"/>
      <c r="CT243" s="29"/>
      <c r="CU243" s="29"/>
      <c r="CV243" s="29"/>
      <c r="CW243" s="107"/>
    </row>
    <row r="244" spans="1:101">
      <c r="B244" s="7" t="s">
        <v>114</v>
      </c>
      <c r="C244" s="115">
        <v>0</v>
      </c>
      <c r="D244" s="115">
        <v>0</v>
      </c>
      <c r="E244" s="115">
        <v>0</v>
      </c>
      <c r="F244" s="115">
        <v>0</v>
      </c>
      <c r="G244" s="115">
        <v>0</v>
      </c>
      <c r="H244" s="115">
        <v>0</v>
      </c>
      <c r="I244" s="115">
        <v>0</v>
      </c>
      <c r="J244" s="115">
        <v>0</v>
      </c>
      <c r="K244" s="115">
        <v>0</v>
      </c>
      <c r="L244" s="116">
        <v>0</v>
      </c>
      <c r="M244" s="115">
        <v>0</v>
      </c>
      <c r="N244" s="115">
        <v>0</v>
      </c>
      <c r="O244" s="115">
        <v>0</v>
      </c>
      <c r="P244" s="115">
        <v>0</v>
      </c>
      <c r="Q244" s="115">
        <v>0</v>
      </c>
      <c r="R244" s="115">
        <v>0</v>
      </c>
      <c r="S244" s="115">
        <v>0</v>
      </c>
      <c r="T244" s="115">
        <v>0</v>
      </c>
      <c r="U244" s="115">
        <v>0</v>
      </c>
      <c r="V244" s="115">
        <v>0</v>
      </c>
      <c r="W244" s="115">
        <v>0</v>
      </c>
      <c r="X244" s="115">
        <v>0</v>
      </c>
      <c r="Y244" s="115">
        <v>0</v>
      </c>
      <c r="Z244" s="115"/>
      <c r="AA244" s="115">
        <v>0</v>
      </c>
      <c r="AB244" s="115">
        <v>0</v>
      </c>
      <c r="AC244" s="115">
        <v>0</v>
      </c>
      <c r="AD244" s="115">
        <v>0</v>
      </c>
      <c r="AE244" s="115">
        <v>0</v>
      </c>
      <c r="AF244" s="115">
        <v>0</v>
      </c>
      <c r="AG244" s="115">
        <v>0</v>
      </c>
      <c r="AH244" s="115">
        <v>0</v>
      </c>
      <c r="AI244" s="115">
        <v>0</v>
      </c>
      <c r="AJ244" s="115">
        <v>0</v>
      </c>
      <c r="AK244" s="115">
        <v>0</v>
      </c>
      <c r="AL244" s="115">
        <v>0</v>
      </c>
      <c r="AM244" s="29"/>
      <c r="AN244" s="29"/>
      <c r="AO244" s="29"/>
      <c r="AP244" s="29"/>
      <c r="AQ244" s="29"/>
      <c r="AR244" s="29"/>
      <c r="AS244" s="107"/>
      <c r="AT244" s="29"/>
      <c r="AU244" s="29"/>
      <c r="AV244" s="29"/>
      <c r="AW244" s="29"/>
      <c r="AX244" s="29"/>
      <c r="AY244" s="29"/>
      <c r="AZ244" s="107"/>
      <c r="BA244" s="29"/>
      <c r="BB244" s="29"/>
      <c r="BC244" s="29"/>
      <c r="BD244" s="29"/>
      <c r="BE244" s="29"/>
      <c r="BF244" s="29"/>
      <c r="BG244" s="29"/>
      <c r="BH244" s="107"/>
      <c r="BI244" s="29"/>
      <c r="BJ244" s="29"/>
      <c r="BK244" s="29"/>
      <c r="BL244" s="29"/>
      <c r="BM244" s="29"/>
      <c r="BN244" s="29"/>
      <c r="BO244" s="29"/>
      <c r="BP244" s="29"/>
      <c r="BQ244" s="29"/>
      <c r="BR244" s="29"/>
      <c r="BS244" s="29"/>
      <c r="BT244" s="29"/>
      <c r="BU244" s="29"/>
      <c r="BV244" s="29"/>
      <c r="BW244" s="29"/>
      <c r="BX244" s="29"/>
      <c r="BY244" s="29"/>
      <c r="BZ244" s="29"/>
      <c r="CA244" s="29"/>
      <c r="CB244" s="29"/>
      <c r="CC244" s="29"/>
      <c r="CD244" s="107"/>
      <c r="CE244" s="29"/>
      <c r="CF244" s="29"/>
      <c r="CG244" s="29"/>
      <c r="CH244" s="29"/>
      <c r="CI244" s="29"/>
      <c r="CJ244" s="29"/>
      <c r="CK244" s="29"/>
      <c r="CL244" s="29"/>
      <c r="CM244" s="29"/>
      <c r="CN244" s="29"/>
      <c r="CO244" s="29"/>
      <c r="CP244" s="29"/>
      <c r="CQ244" s="29"/>
      <c r="CR244" s="29"/>
      <c r="CS244" s="29"/>
      <c r="CT244" s="29"/>
      <c r="CU244" s="29"/>
      <c r="CV244" s="29"/>
      <c r="CW244" s="107"/>
    </row>
    <row r="245" spans="1:101">
      <c r="B245" s="7" t="s">
        <v>117</v>
      </c>
      <c r="C245" s="115">
        <v>0</v>
      </c>
      <c r="D245" s="115">
        <v>0</v>
      </c>
      <c r="E245" s="115">
        <v>0</v>
      </c>
      <c r="F245" s="115">
        <v>0</v>
      </c>
      <c r="G245" s="115">
        <v>0</v>
      </c>
      <c r="H245" s="115">
        <v>0</v>
      </c>
      <c r="I245" s="115">
        <v>0</v>
      </c>
      <c r="J245" s="115">
        <v>0</v>
      </c>
      <c r="K245" s="115">
        <v>0</v>
      </c>
      <c r="L245" s="116">
        <v>0</v>
      </c>
      <c r="M245" s="115">
        <v>0</v>
      </c>
      <c r="N245" s="115">
        <v>0</v>
      </c>
      <c r="O245" s="115">
        <v>0</v>
      </c>
      <c r="P245" s="115">
        <v>0</v>
      </c>
      <c r="Q245" s="115">
        <v>0</v>
      </c>
      <c r="R245" s="115">
        <v>0</v>
      </c>
      <c r="S245" s="115">
        <v>0</v>
      </c>
      <c r="T245" s="115">
        <v>0</v>
      </c>
      <c r="U245" s="115">
        <v>0</v>
      </c>
      <c r="V245" s="115">
        <v>0</v>
      </c>
      <c r="W245" s="115">
        <v>0</v>
      </c>
      <c r="X245" s="115">
        <v>0</v>
      </c>
      <c r="Y245" s="115">
        <v>0</v>
      </c>
      <c r="Z245" s="115"/>
      <c r="AA245" s="115">
        <v>0</v>
      </c>
      <c r="AB245" s="115">
        <v>0</v>
      </c>
      <c r="AC245" s="115">
        <v>0</v>
      </c>
      <c r="AD245" s="115">
        <v>0</v>
      </c>
      <c r="AE245" s="115">
        <v>0</v>
      </c>
      <c r="AF245" s="115">
        <v>0</v>
      </c>
      <c r="AG245" s="115">
        <v>0</v>
      </c>
      <c r="AH245" s="115">
        <v>0</v>
      </c>
      <c r="AI245" s="115">
        <v>0</v>
      </c>
      <c r="AJ245" s="115">
        <v>0</v>
      </c>
      <c r="AK245" s="115">
        <v>0</v>
      </c>
      <c r="AL245" s="115">
        <v>0</v>
      </c>
      <c r="AM245" s="29"/>
      <c r="AN245" s="29"/>
      <c r="AO245" s="29"/>
      <c r="AP245" s="29"/>
      <c r="AQ245" s="29"/>
      <c r="AR245" s="29"/>
      <c r="AS245" s="107"/>
      <c r="AT245" s="29"/>
      <c r="AU245" s="29"/>
      <c r="AV245" s="29"/>
      <c r="AW245" s="29"/>
      <c r="AX245" s="29"/>
      <c r="AY245" s="29"/>
      <c r="AZ245" s="107"/>
      <c r="BA245" s="29"/>
      <c r="BB245" s="29"/>
      <c r="BC245" s="29"/>
      <c r="BD245" s="29"/>
      <c r="BE245" s="29"/>
      <c r="BF245" s="29"/>
      <c r="BG245" s="29"/>
      <c r="BH245" s="107"/>
      <c r="BI245" s="29"/>
      <c r="BJ245" s="29"/>
      <c r="BK245" s="29"/>
      <c r="BL245" s="29"/>
      <c r="BM245" s="29"/>
      <c r="BN245" s="29"/>
      <c r="BO245" s="29"/>
      <c r="BP245" s="29"/>
      <c r="BQ245" s="29"/>
      <c r="BR245" s="29"/>
      <c r="BS245" s="29"/>
      <c r="BT245" s="29"/>
      <c r="BU245" s="29"/>
      <c r="BV245" s="29"/>
      <c r="BW245" s="29"/>
      <c r="BX245" s="29"/>
      <c r="BY245" s="29"/>
      <c r="BZ245" s="29"/>
      <c r="CA245" s="29"/>
      <c r="CB245" s="29"/>
      <c r="CC245" s="29"/>
      <c r="CD245" s="107"/>
      <c r="CE245" s="29"/>
      <c r="CF245" s="29"/>
      <c r="CG245" s="29"/>
      <c r="CH245" s="29"/>
      <c r="CI245" s="29"/>
      <c r="CJ245" s="29"/>
      <c r="CK245" s="29"/>
      <c r="CL245" s="29"/>
      <c r="CM245" s="29"/>
      <c r="CN245" s="29"/>
      <c r="CO245" s="29"/>
      <c r="CP245" s="29"/>
      <c r="CQ245" s="29"/>
      <c r="CR245" s="29"/>
      <c r="CS245" s="29"/>
      <c r="CT245" s="29"/>
      <c r="CU245" s="29"/>
      <c r="CV245" s="29"/>
      <c r="CW245" s="107"/>
    </row>
    <row r="246" spans="1:101">
      <c r="B246" s="7" t="s">
        <v>120</v>
      </c>
      <c r="C246" s="115">
        <v>0</v>
      </c>
      <c r="D246" s="115">
        <v>0</v>
      </c>
      <c r="E246" s="115">
        <v>0</v>
      </c>
      <c r="F246" s="115">
        <v>0</v>
      </c>
      <c r="G246" s="115">
        <v>0</v>
      </c>
      <c r="H246" s="115">
        <v>0</v>
      </c>
      <c r="I246" s="115">
        <v>0</v>
      </c>
      <c r="J246" s="115">
        <v>0</v>
      </c>
      <c r="K246" s="115">
        <v>0</v>
      </c>
      <c r="L246" s="116">
        <v>0</v>
      </c>
      <c r="M246" s="115">
        <v>0</v>
      </c>
      <c r="N246" s="115">
        <v>0</v>
      </c>
      <c r="O246" s="115">
        <v>0</v>
      </c>
      <c r="P246" s="115">
        <v>0</v>
      </c>
      <c r="Q246" s="115">
        <v>0</v>
      </c>
      <c r="R246" s="115">
        <v>0</v>
      </c>
      <c r="S246" s="115">
        <v>0</v>
      </c>
      <c r="T246" s="115">
        <v>0</v>
      </c>
      <c r="U246" s="115">
        <v>0</v>
      </c>
      <c r="V246" s="115">
        <v>0</v>
      </c>
      <c r="W246" s="115">
        <v>0</v>
      </c>
      <c r="X246" s="115">
        <v>0</v>
      </c>
      <c r="Y246" s="115">
        <v>0</v>
      </c>
      <c r="Z246" s="115"/>
      <c r="AA246" s="115">
        <v>0</v>
      </c>
      <c r="AB246" s="115">
        <v>0</v>
      </c>
      <c r="AC246" s="115">
        <v>0</v>
      </c>
      <c r="AD246" s="115">
        <v>0</v>
      </c>
      <c r="AE246" s="115">
        <v>0</v>
      </c>
      <c r="AF246" s="115">
        <v>0</v>
      </c>
      <c r="AG246" s="115">
        <v>0</v>
      </c>
      <c r="AH246" s="115">
        <v>0</v>
      </c>
      <c r="AI246" s="115">
        <v>0</v>
      </c>
      <c r="AJ246" s="115">
        <v>0</v>
      </c>
      <c r="AK246" s="115">
        <v>0</v>
      </c>
      <c r="AL246" s="115">
        <v>0</v>
      </c>
      <c r="AM246" s="29"/>
      <c r="AN246" s="29"/>
      <c r="AO246" s="29"/>
      <c r="AP246" s="29"/>
      <c r="AQ246" s="29"/>
      <c r="AR246" s="29"/>
      <c r="AS246" s="107"/>
      <c r="AT246" s="29"/>
      <c r="AU246" s="29"/>
      <c r="AV246" s="29"/>
      <c r="AW246" s="29"/>
      <c r="AX246" s="29"/>
      <c r="AY246" s="29"/>
      <c r="AZ246" s="107"/>
      <c r="BA246" s="29"/>
      <c r="BB246" s="29"/>
      <c r="BC246" s="29"/>
      <c r="BD246" s="29"/>
      <c r="BE246" s="29"/>
      <c r="BF246" s="29"/>
      <c r="BG246" s="29"/>
      <c r="BH246" s="107"/>
      <c r="BI246" s="29"/>
      <c r="BJ246" s="29"/>
      <c r="BK246" s="29"/>
      <c r="BL246" s="29"/>
      <c r="BM246" s="29"/>
      <c r="BN246" s="29"/>
      <c r="BO246" s="29"/>
      <c r="BP246" s="29"/>
      <c r="BQ246" s="29"/>
      <c r="BR246" s="29"/>
      <c r="BS246" s="29"/>
      <c r="BT246" s="29"/>
      <c r="BU246" s="29"/>
      <c r="BV246" s="29"/>
      <c r="BW246" s="29"/>
      <c r="BX246" s="29"/>
      <c r="BY246" s="29"/>
      <c r="BZ246" s="29"/>
      <c r="CA246" s="29"/>
      <c r="CB246" s="29"/>
      <c r="CC246" s="29"/>
      <c r="CD246" s="107"/>
      <c r="CE246" s="29"/>
      <c r="CF246" s="29"/>
      <c r="CG246" s="29"/>
      <c r="CH246" s="29"/>
      <c r="CI246" s="29"/>
      <c r="CJ246" s="29"/>
      <c r="CK246" s="29"/>
      <c r="CL246" s="29"/>
      <c r="CM246" s="29"/>
      <c r="CN246" s="29"/>
      <c r="CO246" s="29"/>
      <c r="CP246" s="29"/>
      <c r="CQ246" s="29"/>
      <c r="CR246" s="29"/>
      <c r="CS246" s="29"/>
      <c r="CT246" s="29"/>
      <c r="CU246" s="29"/>
      <c r="CV246" s="29"/>
      <c r="CW246" s="107"/>
    </row>
    <row r="247" spans="1:101">
      <c r="B247" s="7" t="s">
        <v>123</v>
      </c>
      <c r="C247" s="115">
        <v>0</v>
      </c>
      <c r="D247" s="115">
        <v>0</v>
      </c>
      <c r="E247" s="115">
        <v>0</v>
      </c>
      <c r="F247" s="115">
        <v>0</v>
      </c>
      <c r="G247" s="115">
        <v>0</v>
      </c>
      <c r="H247" s="115">
        <v>0</v>
      </c>
      <c r="I247" s="115">
        <v>0</v>
      </c>
      <c r="J247" s="115">
        <v>0</v>
      </c>
      <c r="K247" s="115">
        <v>0</v>
      </c>
      <c r="L247" s="116">
        <v>0</v>
      </c>
      <c r="M247" s="115">
        <v>0</v>
      </c>
      <c r="N247" s="115">
        <v>0</v>
      </c>
      <c r="O247" s="115">
        <v>0</v>
      </c>
      <c r="P247" s="115">
        <v>0</v>
      </c>
      <c r="Q247" s="115">
        <v>0</v>
      </c>
      <c r="R247" s="115">
        <v>0</v>
      </c>
      <c r="S247" s="115">
        <v>0</v>
      </c>
      <c r="T247" s="115">
        <v>0</v>
      </c>
      <c r="U247" s="115">
        <v>0</v>
      </c>
      <c r="V247" s="115">
        <v>0</v>
      </c>
      <c r="W247" s="115">
        <v>0</v>
      </c>
      <c r="X247" s="115">
        <v>0</v>
      </c>
      <c r="Y247" s="115">
        <v>0</v>
      </c>
      <c r="Z247" s="115"/>
      <c r="AA247" s="115">
        <v>0</v>
      </c>
      <c r="AB247" s="115">
        <v>0</v>
      </c>
      <c r="AC247" s="115">
        <v>0</v>
      </c>
      <c r="AD247" s="115">
        <v>0</v>
      </c>
      <c r="AE247" s="115">
        <v>0</v>
      </c>
      <c r="AF247" s="115">
        <v>0</v>
      </c>
      <c r="AG247" s="115">
        <v>0</v>
      </c>
      <c r="AH247" s="115">
        <v>0</v>
      </c>
      <c r="AI247" s="115">
        <v>0</v>
      </c>
      <c r="AJ247" s="115">
        <v>0</v>
      </c>
      <c r="AK247" s="115">
        <v>0</v>
      </c>
      <c r="AL247" s="115">
        <v>0</v>
      </c>
      <c r="AM247" s="29"/>
      <c r="AN247" s="29"/>
      <c r="AO247" s="29"/>
      <c r="AP247" s="29"/>
      <c r="AQ247" s="29"/>
      <c r="AR247" s="29"/>
      <c r="AS247" s="107"/>
      <c r="AT247" s="29"/>
      <c r="AU247" s="29"/>
      <c r="AV247" s="29"/>
      <c r="AW247" s="29"/>
      <c r="AX247" s="29"/>
      <c r="AY247" s="29"/>
      <c r="AZ247" s="107"/>
      <c r="BA247" s="29"/>
      <c r="BB247" s="29"/>
      <c r="BC247" s="29"/>
      <c r="BD247" s="29"/>
      <c r="BE247" s="29"/>
      <c r="BF247" s="29"/>
      <c r="BG247" s="29"/>
      <c r="BH247" s="107"/>
      <c r="BI247" s="29"/>
      <c r="BJ247" s="29"/>
      <c r="BK247" s="29"/>
      <c r="BL247" s="29"/>
      <c r="BM247" s="29"/>
      <c r="BN247" s="29"/>
      <c r="BO247" s="29"/>
      <c r="BP247" s="29"/>
      <c r="BQ247" s="29"/>
      <c r="BR247" s="29"/>
      <c r="BS247" s="29"/>
      <c r="BT247" s="29"/>
      <c r="BU247" s="29"/>
      <c r="BV247" s="29"/>
      <c r="BW247" s="29"/>
      <c r="BX247" s="29"/>
      <c r="BY247" s="29"/>
      <c r="BZ247" s="29"/>
      <c r="CA247" s="29"/>
      <c r="CB247" s="29"/>
      <c r="CC247" s="29"/>
      <c r="CD247" s="107"/>
      <c r="CE247" s="29"/>
      <c r="CF247" s="29"/>
      <c r="CG247" s="29"/>
      <c r="CH247" s="29"/>
      <c r="CI247" s="29"/>
      <c r="CJ247" s="29"/>
      <c r="CK247" s="29"/>
      <c r="CL247" s="29"/>
      <c r="CM247" s="29"/>
      <c r="CN247" s="29"/>
      <c r="CO247" s="29"/>
      <c r="CP247" s="29"/>
      <c r="CQ247" s="29"/>
      <c r="CR247" s="29"/>
      <c r="CS247" s="29"/>
      <c r="CT247" s="29"/>
      <c r="CU247" s="29"/>
      <c r="CV247" s="29"/>
      <c r="CW247" s="107"/>
    </row>
    <row r="248" spans="1:101">
      <c r="B248" s="7" t="s">
        <v>126</v>
      </c>
      <c r="C248" s="115">
        <v>0</v>
      </c>
      <c r="D248" s="115">
        <v>0</v>
      </c>
      <c r="E248" s="115">
        <v>0</v>
      </c>
      <c r="F248" s="115">
        <v>0</v>
      </c>
      <c r="G248" s="115">
        <v>0</v>
      </c>
      <c r="H248" s="115">
        <v>0</v>
      </c>
      <c r="I248" s="115">
        <v>0</v>
      </c>
      <c r="J248" s="115">
        <v>0</v>
      </c>
      <c r="K248" s="115">
        <v>0</v>
      </c>
      <c r="L248" s="116">
        <v>0</v>
      </c>
      <c r="M248" s="115">
        <v>0</v>
      </c>
      <c r="N248" s="115">
        <v>0</v>
      </c>
      <c r="O248" s="115">
        <v>0</v>
      </c>
      <c r="P248" s="115">
        <v>0</v>
      </c>
      <c r="Q248" s="115">
        <v>0</v>
      </c>
      <c r="R248" s="115">
        <v>0</v>
      </c>
      <c r="S248" s="115">
        <v>0</v>
      </c>
      <c r="T248" s="115">
        <v>0</v>
      </c>
      <c r="U248" s="115">
        <v>0</v>
      </c>
      <c r="V248" s="115">
        <v>0</v>
      </c>
      <c r="W248" s="115">
        <v>0</v>
      </c>
      <c r="X248" s="115">
        <v>0</v>
      </c>
      <c r="Y248" s="115">
        <v>0</v>
      </c>
      <c r="Z248" s="115"/>
      <c r="AA248" s="115">
        <v>0</v>
      </c>
      <c r="AB248" s="115">
        <v>0</v>
      </c>
      <c r="AC248" s="115">
        <v>0</v>
      </c>
      <c r="AD248" s="115">
        <v>0</v>
      </c>
      <c r="AE248" s="115">
        <v>0</v>
      </c>
      <c r="AF248" s="115">
        <v>0</v>
      </c>
      <c r="AG248" s="115">
        <v>0</v>
      </c>
      <c r="AH248" s="115">
        <v>0</v>
      </c>
      <c r="AI248" s="115">
        <v>0</v>
      </c>
      <c r="AJ248" s="115">
        <v>0</v>
      </c>
      <c r="AK248" s="115">
        <v>0</v>
      </c>
      <c r="AL248" s="115">
        <v>0</v>
      </c>
      <c r="AM248" s="29"/>
      <c r="AN248" s="29"/>
      <c r="AO248" s="29"/>
      <c r="AP248" s="29"/>
      <c r="AQ248" s="29"/>
      <c r="AR248" s="29"/>
      <c r="AS248" s="107"/>
      <c r="AT248" s="29"/>
      <c r="AU248" s="29"/>
      <c r="AV248" s="29"/>
      <c r="AW248" s="29"/>
      <c r="AX248" s="29"/>
      <c r="AY248" s="29"/>
      <c r="AZ248" s="107"/>
      <c r="BA248" s="29"/>
      <c r="BB248" s="29"/>
      <c r="BC248" s="29"/>
      <c r="BD248" s="29"/>
      <c r="BE248" s="29"/>
      <c r="BF248" s="29"/>
      <c r="BG248" s="29"/>
      <c r="BH248" s="107"/>
      <c r="BI248" s="29"/>
      <c r="BJ248" s="29"/>
      <c r="BK248" s="29"/>
      <c r="BL248" s="29"/>
      <c r="BM248" s="29"/>
      <c r="BN248" s="29"/>
      <c r="BO248" s="29"/>
      <c r="BP248" s="29"/>
      <c r="BQ248" s="29"/>
      <c r="BR248" s="29"/>
      <c r="BS248" s="29"/>
      <c r="BT248" s="29"/>
      <c r="BU248" s="29"/>
      <c r="BV248" s="29"/>
      <c r="BW248" s="29"/>
      <c r="BX248" s="29"/>
      <c r="BY248" s="29"/>
      <c r="BZ248" s="29"/>
      <c r="CA248" s="29"/>
      <c r="CB248" s="29"/>
      <c r="CC248" s="29"/>
      <c r="CD248" s="107"/>
      <c r="CE248" s="29"/>
      <c r="CF248" s="29"/>
      <c r="CG248" s="29"/>
      <c r="CH248" s="29"/>
      <c r="CI248" s="29"/>
      <c r="CJ248" s="29"/>
      <c r="CK248" s="29"/>
      <c r="CL248" s="29"/>
      <c r="CM248" s="29"/>
      <c r="CN248" s="29"/>
      <c r="CO248" s="29"/>
      <c r="CP248" s="29"/>
      <c r="CQ248" s="29"/>
      <c r="CR248" s="29"/>
      <c r="CS248" s="29"/>
      <c r="CT248" s="29"/>
      <c r="CU248" s="29"/>
      <c r="CV248" s="29"/>
      <c r="CW248" s="107"/>
    </row>
    <row r="249" spans="1:101">
      <c r="B249" s="7" t="s">
        <v>129</v>
      </c>
      <c r="C249" s="29">
        <v>8414.6123046875</v>
      </c>
      <c r="D249" s="29">
        <v>44279.01171875</v>
      </c>
      <c r="E249" s="29">
        <v>8855.8017578125</v>
      </c>
      <c r="F249" s="29">
        <v>53134.8125</v>
      </c>
      <c r="G249" s="29">
        <v>60170.4453125</v>
      </c>
      <c r="H249" s="29">
        <v>15515.083984375</v>
      </c>
      <c r="I249" s="29">
        <v>55315.79296875</v>
      </c>
      <c r="J249" s="29">
        <v>286.24713134765625</v>
      </c>
      <c r="K249" s="29">
        <v>492.36416625976562</v>
      </c>
      <c r="L249" s="107">
        <v>0.26435121893882751</v>
      </c>
      <c r="M249" s="29">
        <v>53.250751495361328</v>
      </c>
      <c r="N249" s="35">
        <v>779.22653170100625</v>
      </c>
      <c r="O249" s="35">
        <v>559.97774543465812</v>
      </c>
      <c r="P249" s="35">
        <v>435.0158371468475</v>
      </c>
      <c r="Q249" s="35">
        <v>401.39787035971972</v>
      </c>
      <c r="R249" s="35">
        <v>181.00543496155279</v>
      </c>
      <c r="S249" s="35">
        <v>151.8043190310182</v>
      </c>
      <c r="T249" s="35">
        <v>783.0308224564701</v>
      </c>
      <c r="U249" s="35">
        <v>644.03327329747492</v>
      </c>
      <c r="V249" s="35">
        <v>273.2800340993698</v>
      </c>
      <c r="W249" s="35">
        <v>357.01958012105979</v>
      </c>
      <c r="X249" s="35">
        <v>586.86171436547465</v>
      </c>
      <c r="Y249" s="35">
        <v>1021.1239360068613</v>
      </c>
      <c r="Z249" s="35"/>
      <c r="AA249" s="35">
        <v>343.62811601594319</v>
      </c>
      <c r="AB249" s="35">
        <v>265.42268773340186</v>
      </c>
      <c r="AC249" s="35">
        <v>184.52084637360537</v>
      </c>
      <c r="AD249" s="35">
        <v>169.86684208880189</v>
      </c>
      <c r="AE249" s="35">
        <v>76.169149033733504</v>
      </c>
      <c r="AF249" s="35">
        <v>81.03106607966842</v>
      </c>
      <c r="AG249" s="35">
        <v>200.57310357011121</v>
      </c>
      <c r="AH249" s="35">
        <v>158.86635397790664</v>
      </c>
      <c r="AI249" s="35">
        <v>65.894394277142567</v>
      </c>
      <c r="AJ249" s="35">
        <v>105.47116798919454</v>
      </c>
      <c r="AK249" s="35">
        <v>201.59477365754896</v>
      </c>
      <c r="AL249" s="35">
        <v>387.79683619926868</v>
      </c>
      <c r="AM249" s="29"/>
      <c r="AN249" s="29"/>
      <c r="AO249" s="29"/>
      <c r="AP249" s="29"/>
      <c r="AQ249" s="29"/>
      <c r="AR249" s="29"/>
      <c r="AS249" s="107"/>
      <c r="AT249" s="29"/>
      <c r="AU249" s="29"/>
      <c r="AV249" s="29"/>
      <c r="AW249" s="29"/>
      <c r="AX249" s="29"/>
      <c r="AY249" s="29"/>
      <c r="AZ249" s="107"/>
      <c r="BA249" s="29"/>
      <c r="BB249" s="29"/>
      <c r="BC249" s="29"/>
      <c r="BD249" s="29"/>
      <c r="BE249" s="29"/>
      <c r="BF249" s="29"/>
      <c r="BG249" s="29"/>
      <c r="BH249" s="107"/>
      <c r="BI249" s="29"/>
      <c r="BJ249" s="29"/>
      <c r="BK249" s="29"/>
      <c r="BL249" s="29"/>
      <c r="BM249" s="29"/>
      <c r="BN249" s="29"/>
      <c r="BO249" s="29"/>
      <c r="BP249" s="29"/>
      <c r="BQ249" s="29"/>
      <c r="BR249" s="29"/>
      <c r="BS249" s="29"/>
      <c r="BT249" s="29"/>
      <c r="BU249" s="29"/>
      <c r="BV249" s="29"/>
      <c r="BW249" s="29"/>
      <c r="BX249" s="29"/>
      <c r="BY249" s="29"/>
      <c r="BZ249" s="29"/>
      <c r="CA249" s="29"/>
      <c r="CB249" s="29"/>
      <c r="CC249" s="29"/>
      <c r="CD249" s="107"/>
      <c r="CE249" s="29"/>
      <c r="CF249" s="29"/>
      <c r="CG249" s="29"/>
      <c r="CH249" s="29"/>
      <c r="CI249" s="29"/>
      <c r="CJ249" s="29"/>
      <c r="CK249" s="29"/>
      <c r="CL249" s="29"/>
      <c r="CM249" s="29"/>
      <c r="CN249" s="29"/>
      <c r="CO249" s="29"/>
      <c r="CP249" s="29"/>
      <c r="CQ249" s="29"/>
      <c r="CR249" s="29"/>
      <c r="CS249" s="29"/>
      <c r="CT249" s="29"/>
      <c r="CU249" s="29"/>
      <c r="CV249" s="29"/>
      <c r="CW249" s="107"/>
    </row>
    <row r="250" spans="1:101">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107"/>
      <c r="AT250" s="29"/>
      <c r="AU250" s="29"/>
      <c r="AV250" s="29"/>
      <c r="AW250" s="29"/>
      <c r="AX250" s="29"/>
      <c r="AY250" s="29"/>
      <c r="AZ250" s="107"/>
      <c r="BA250" s="29"/>
      <c r="BB250" s="29"/>
      <c r="BC250" s="29"/>
      <c r="BD250" s="29"/>
      <c r="BE250" s="29"/>
      <c r="BF250" s="29"/>
      <c r="BG250" s="29"/>
      <c r="BH250" s="107"/>
      <c r="BI250" s="29"/>
      <c r="BJ250" s="29"/>
      <c r="BK250" s="29"/>
      <c r="BL250" s="29"/>
      <c r="BM250" s="29"/>
      <c r="BN250" s="29"/>
      <c r="BO250" s="29"/>
      <c r="BP250" s="29"/>
      <c r="BQ250" s="29"/>
      <c r="BR250" s="29"/>
      <c r="BS250" s="29"/>
      <c r="BT250" s="29"/>
      <c r="BU250" s="29"/>
      <c r="BV250" s="29"/>
      <c r="BW250" s="29"/>
      <c r="BX250" s="29"/>
      <c r="BY250" s="29"/>
      <c r="BZ250" s="29"/>
      <c r="CA250" s="29"/>
      <c r="CB250" s="29"/>
      <c r="CC250" s="29"/>
      <c r="CD250" s="107"/>
      <c r="CE250" s="29"/>
      <c r="CF250" s="29"/>
      <c r="CG250" s="29"/>
      <c r="CH250" s="29"/>
      <c r="CI250" s="29"/>
      <c r="CJ250" s="29"/>
      <c r="CK250" s="29"/>
      <c r="CL250" s="29"/>
      <c r="CM250" s="29"/>
      <c r="CN250" s="29"/>
      <c r="CO250" s="29"/>
      <c r="CP250" s="29"/>
      <c r="CQ250" s="29"/>
      <c r="CR250" s="29"/>
      <c r="CS250" s="29"/>
      <c r="CT250" s="29"/>
      <c r="CU250" s="29"/>
      <c r="CV250" s="29"/>
      <c r="CW250" s="107"/>
    </row>
    <row r="251" spans="1:101">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107"/>
      <c r="AT251" s="29"/>
      <c r="AU251" s="29"/>
      <c r="AV251" s="29"/>
      <c r="AW251" s="29"/>
      <c r="AX251" s="29"/>
      <c r="AY251" s="29"/>
      <c r="AZ251" s="107"/>
      <c r="BA251" s="29"/>
      <c r="BB251" s="29"/>
      <c r="BC251" s="29"/>
      <c r="BD251" s="29"/>
      <c r="BE251" s="29"/>
      <c r="BF251" s="29"/>
      <c r="BG251" s="29"/>
      <c r="BH251" s="107"/>
      <c r="BI251" s="29"/>
      <c r="BJ251" s="29"/>
      <c r="BK251" s="29"/>
      <c r="BL251" s="29"/>
      <c r="BM251" s="29"/>
      <c r="BN251" s="29"/>
      <c r="BO251" s="29"/>
      <c r="BP251" s="29"/>
      <c r="BQ251" s="29"/>
      <c r="BR251" s="29"/>
      <c r="BS251" s="29"/>
      <c r="BT251" s="29"/>
      <c r="BU251" s="29"/>
      <c r="BV251" s="29"/>
      <c r="BW251" s="29"/>
      <c r="BX251" s="29"/>
      <c r="BY251" s="29"/>
      <c r="BZ251" s="29"/>
      <c r="CA251" s="29"/>
      <c r="CB251" s="29"/>
      <c r="CC251" s="29"/>
      <c r="CD251" s="107"/>
      <c r="CE251" s="29"/>
      <c r="CF251" s="29"/>
      <c r="CG251" s="29"/>
      <c r="CH251" s="29"/>
      <c r="CI251" s="29"/>
      <c r="CJ251" s="29"/>
      <c r="CK251" s="29"/>
      <c r="CL251" s="29"/>
      <c r="CM251" s="29"/>
      <c r="CN251" s="29"/>
      <c r="CO251" s="29"/>
      <c r="CP251" s="29"/>
      <c r="CQ251" s="29"/>
      <c r="CR251" s="29"/>
      <c r="CS251" s="29"/>
      <c r="CT251" s="29"/>
      <c r="CU251" s="29"/>
      <c r="CV251" s="29"/>
      <c r="CW251" s="107"/>
    </row>
    <row r="252" spans="1:101" ht="13.5" thickBot="1">
      <c r="A252" s="27" t="s">
        <v>45</v>
      </c>
      <c r="B252" s="28"/>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107"/>
      <c r="AT252" s="29"/>
      <c r="AU252" s="29"/>
      <c r="AV252" s="29"/>
      <c r="AW252" s="29"/>
      <c r="AX252" s="29"/>
      <c r="AY252" s="29"/>
      <c r="AZ252" s="107"/>
      <c r="BA252" s="29"/>
      <c r="BB252" s="29"/>
      <c r="BC252" s="29"/>
      <c r="BD252" s="29"/>
      <c r="BE252" s="29"/>
      <c r="BF252" s="29"/>
      <c r="BG252" s="29"/>
      <c r="BH252" s="107"/>
      <c r="BI252" s="29"/>
      <c r="BJ252" s="29"/>
      <c r="BK252" s="29"/>
      <c r="BL252" s="29"/>
      <c r="BM252" s="29"/>
      <c r="BN252" s="29"/>
      <c r="BO252" s="29"/>
      <c r="BP252" s="29"/>
      <c r="BQ252" s="29"/>
      <c r="BR252" s="29"/>
      <c r="BS252" s="29"/>
      <c r="BT252" s="29"/>
      <c r="BU252" s="29"/>
      <c r="BV252" s="29"/>
      <c r="BW252" s="29"/>
      <c r="BX252" s="29"/>
      <c r="BY252" s="29"/>
      <c r="BZ252" s="29"/>
      <c r="CA252" s="29"/>
      <c r="CB252" s="29"/>
      <c r="CC252" s="29"/>
      <c r="CD252" s="107"/>
      <c r="CE252" s="29"/>
      <c r="CF252" s="29"/>
      <c r="CG252" s="29"/>
      <c r="CH252" s="29"/>
      <c r="CI252" s="29"/>
      <c r="CJ252" s="29"/>
      <c r="CK252" s="29"/>
      <c r="CL252" s="29"/>
      <c r="CM252" s="29"/>
      <c r="CN252" s="29"/>
      <c r="CO252" s="29"/>
      <c r="CP252" s="29"/>
      <c r="CQ252" s="29"/>
      <c r="CR252" s="29"/>
      <c r="CS252" s="29"/>
      <c r="CT252" s="29"/>
      <c r="CU252" s="29"/>
      <c r="CV252" s="29"/>
      <c r="CW252" s="107"/>
    </row>
    <row r="253" spans="1:101" ht="13.5" thickBot="1">
      <c r="A253" s="36"/>
      <c r="B253" s="37"/>
      <c r="C253" s="38"/>
      <c r="D253" s="38"/>
      <c r="E253" s="38"/>
      <c r="F253" s="38"/>
      <c r="G253" s="38"/>
      <c r="H253" s="38"/>
      <c r="I253" s="38"/>
      <c r="J253" s="38"/>
      <c r="K253" s="38"/>
      <c r="L253" s="38"/>
      <c r="M253" s="38"/>
      <c r="N253" s="39" t="s">
        <v>437</v>
      </c>
      <c r="O253" s="40"/>
      <c r="P253" s="40"/>
      <c r="Q253" s="40"/>
      <c r="R253" s="40"/>
      <c r="S253" s="40"/>
      <c r="T253" s="40"/>
      <c r="U253" s="40"/>
      <c r="V253" s="40"/>
      <c r="W253" s="40"/>
      <c r="X253" s="40"/>
      <c r="Y253" s="34"/>
      <c r="Z253" s="38"/>
      <c r="AA253" s="39" t="s">
        <v>438</v>
      </c>
      <c r="AB253" s="40"/>
      <c r="AC253" s="40"/>
      <c r="AD253" s="40"/>
      <c r="AE253" s="40"/>
      <c r="AF253" s="40"/>
      <c r="AG253" s="40"/>
      <c r="AH253" s="40"/>
      <c r="AI253" s="40"/>
      <c r="AJ253" s="40"/>
      <c r="AK253" s="40"/>
      <c r="AL253" s="34"/>
      <c r="AM253" s="29"/>
      <c r="AN253" s="29"/>
      <c r="AO253" s="29"/>
      <c r="AP253" s="29"/>
      <c r="AQ253" s="29"/>
      <c r="AR253" s="29"/>
      <c r="AS253" s="107"/>
      <c r="AT253" s="29"/>
      <c r="AU253" s="29"/>
      <c r="AV253" s="29"/>
      <c r="AW253" s="29"/>
      <c r="AX253" s="29"/>
      <c r="AY253" s="29"/>
      <c r="AZ253" s="107"/>
      <c r="BA253" s="29"/>
      <c r="BB253" s="29"/>
      <c r="BC253" s="29"/>
      <c r="BD253" s="29"/>
      <c r="BE253" s="29"/>
      <c r="BF253" s="29"/>
      <c r="BG253" s="29"/>
      <c r="BH253" s="107"/>
      <c r="BI253" s="29"/>
      <c r="BJ253" s="29"/>
      <c r="BK253" s="29"/>
      <c r="BL253" s="29"/>
      <c r="BM253" s="29"/>
      <c r="BN253" s="29"/>
      <c r="BO253" s="29"/>
      <c r="BP253" s="29"/>
      <c r="BQ253" s="29"/>
      <c r="BR253" s="29"/>
      <c r="BS253" s="29"/>
      <c r="BT253" s="29"/>
      <c r="BU253" s="29"/>
      <c r="BV253" s="29"/>
      <c r="BW253" s="29"/>
      <c r="BX253" s="29"/>
      <c r="BY253" s="29"/>
      <c r="BZ253" s="29"/>
      <c r="CA253" s="29"/>
      <c r="CB253" s="29"/>
      <c r="CC253" s="29"/>
      <c r="CD253" s="107"/>
      <c r="CE253" s="29"/>
      <c r="CF253" s="29"/>
      <c r="CG253" s="29"/>
      <c r="CH253" s="29"/>
      <c r="CI253" s="29"/>
      <c r="CJ253" s="29"/>
      <c r="CK253" s="29"/>
      <c r="CL253" s="29"/>
      <c r="CM253" s="29"/>
      <c r="CN253" s="29"/>
      <c r="CO253" s="29"/>
      <c r="CP253" s="29"/>
      <c r="CQ253" s="29"/>
      <c r="CR253" s="29"/>
      <c r="CS253" s="29"/>
      <c r="CT253" s="29"/>
      <c r="CU253" s="29"/>
      <c r="CV253" s="29"/>
      <c r="CW253" s="107"/>
    </row>
    <row r="254" spans="1:101" ht="102">
      <c r="A254" s="30" t="s">
        <v>21</v>
      </c>
      <c r="B254" s="31" t="s">
        <v>22</v>
      </c>
      <c r="C254" s="32" t="s">
        <v>46</v>
      </c>
      <c r="D254" s="32" t="s">
        <v>25</v>
      </c>
      <c r="E254" s="32" t="s">
        <v>26</v>
      </c>
      <c r="F254" s="32" t="s">
        <v>27</v>
      </c>
      <c r="G254" s="32" t="s">
        <v>28</v>
      </c>
      <c r="H254" s="32" t="s">
        <v>29</v>
      </c>
      <c r="I254" s="32" t="s">
        <v>30</v>
      </c>
      <c r="J254" s="32" t="s">
        <v>31</v>
      </c>
      <c r="K254" s="32" t="s">
        <v>24</v>
      </c>
      <c r="L254" s="32" t="s">
        <v>23</v>
      </c>
      <c r="M254" s="32" t="s">
        <v>32</v>
      </c>
      <c r="N254" s="32" t="s">
        <v>33</v>
      </c>
      <c r="O254" s="32" t="s">
        <v>34</v>
      </c>
      <c r="P254" s="32" t="s">
        <v>35</v>
      </c>
      <c r="Q254" s="32" t="s">
        <v>36</v>
      </c>
      <c r="R254" s="32" t="s">
        <v>37</v>
      </c>
      <c r="S254" s="32" t="s">
        <v>38</v>
      </c>
      <c r="T254" s="32" t="s">
        <v>39</v>
      </c>
      <c r="U254" s="32" t="s">
        <v>40</v>
      </c>
      <c r="V254" s="32" t="s">
        <v>41</v>
      </c>
      <c r="W254" s="32" t="s">
        <v>42</v>
      </c>
      <c r="X254" s="32" t="s">
        <v>43</v>
      </c>
      <c r="Y254" s="32" t="s">
        <v>44</v>
      </c>
      <c r="Z254" s="32"/>
      <c r="AA254" s="32" t="s">
        <v>33</v>
      </c>
      <c r="AB254" s="32" t="s">
        <v>34</v>
      </c>
      <c r="AC254" s="32" t="s">
        <v>35</v>
      </c>
      <c r="AD254" s="32" t="s">
        <v>36</v>
      </c>
      <c r="AE254" s="32" t="s">
        <v>37</v>
      </c>
      <c r="AF254" s="32" t="s">
        <v>38</v>
      </c>
      <c r="AG254" s="32" t="s">
        <v>39</v>
      </c>
      <c r="AH254" s="32" t="s">
        <v>40</v>
      </c>
      <c r="AI254" s="32" t="s">
        <v>41</v>
      </c>
      <c r="AJ254" s="32" t="s">
        <v>42</v>
      </c>
      <c r="AK254" s="32" t="s">
        <v>43</v>
      </c>
      <c r="AL254" s="32" t="s">
        <v>44</v>
      </c>
      <c r="AM254" s="29"/>
      <c r="AN254" s="29"/>
      <c r="AO254" s="29"/>
      <c r="AP254" s="29"/>
      <c r="AQ254" s="29"/>
      <c r="AR254" s="29"/>
      <c r="AS254" s="107"/>
      <c r="AT254" s="29"/>
      <c r="AU254" s="29"/>
      <c r="AV254" s="29"/>
      <c r="AW254" s="29"/>
      <c r="AX254" s="29"/>
      <c r="AY254" s="29"/>
      <c r="AZ254" s="107"/>
      <c r="BA254" s="29"/>
      <c r="BB254" s="29"/>
      <c r="BC254" s="29"/>
      <c r="BD254" s="29"/>
      <c r="BE254" s="29"/>
      <c r="BF254" s="29"/>
      <c r="BG254" s="29"/>
      <c r="BH254" s="107"/>
      <c r="BI254" s="29"/>
      <c r="BJ254" s="29"/>
      <c r="BK254" s="29"/>
      <c r="BL254" s="29"/>
      <c r="BM254" s="29"/>
      <c r="BN254" s="29"/>
      <c r="BO254" s="29"/>
      <c r="BP254" s="29"/>
      <c r="BQ254" s="29"/>
      <c r="BR254" s="29"/>
      <c r="BS254" s="29"/>
      <c r="BT254" s="29"/>
      <c r="BU254" s="29"/>
      <c r="BV254" s="29"/>
      <c r="BW254" s="29"/>
      <c r="BX254" s="29"/>
      <c r="BY254" s="29"/>
      <c r="BZ254" s="29"/>
      <c r="CA254" s="29"/>
      <c r="CB254" s="29"/>
      <c r="CC254" s="29"/>
      <c r="CD254" s="107"/>
      <c r="CE254" s="29"/>
      <c r="CF254" s="29"/>
      <c r="CG254" s="29"/>
      <c r="CH254" s="29"/>
      <c r="CI254" s="29"/>
      <c r="CJ254" s="29"/>
      <c r="CK254" s="29"/>
      <c r="CL254" s="29"/>
      <c r="CM254" s="29"/>
      <c r="CN254" s="29"/>
      <c r="CO254" s="29"/>
      <c r="CP254" s="29"/>
      <c r="CQ254" s="29"/>
      <c r="CR254" s="29"/>
      <c r="CS254" s="29"/>
      <c r="CT254" s="29"/>
      <c r="CU254" s="29"/>
      <c r="CV254" s="29"/>
      <c r="CW254" s="107"/>
    </row>
    <row r="255" spans="1:101">
      <c r="A255" s="7" t="s">
        <v>387</v>
      </c>
      <c r="C255" s="35">
        <v>8463.8955078125</v>
      </c>
      <c r="D255" s="35">
        <v>3164.482421875</v>
      </c>
      <c r="E255" s="35">
        <v>632.896484375</v>
      </c>
      <c r="F255" s="35">
        <v>3797.37890625</v>
      </c>
      <c r="G255" s="35">
        <v>4300.193359375</v>
      </c>
      <c r="H255" s="35">
        <v>15795.529296875</v>
      </c>
      <c r="I255" s="35">
        <v>3930.22802734375</v>
      </c>
      <c r="J255" s="35">
        <v>-46.768951416015625</v>
      </c>
      <c r="K255" s="35">
        <v>-42.548057556152344</v>
      </c>
      <c r="L255" s="33">
        <v>3.6732136749846367</v>
      </c>
      <c r="M255" s="35">
        <v>53.751759756534568</v>
      </c>
      <c r="N255" s="35">
        <v>953.40629919354012</v>
      </c>
      <c r="O255" s="35">
        <v>678.72448435980652</v>
      </c>
      <c r="P255" s="35">
        <v>551.04364076736761</v>
      </c>
      <c r="Q255" s="35">
        <v>512.40338546965586</v>
      </c>
      <c r="R255" s="35">
        <v>157.92104339064804</v>
      </c>
      <c r="S255" s="35">
        <v>110.88073259343373</v>
      </c>
      <c r="T255" s="35">
        <v>336.84222553005247</v>
      </c>
      <c r="U255" s="35">
        <v>299.04197578229099</v>
      </c>
      <c r="V255" s="35">
        <v>209.16138193761364</v>
      </c>
      <c r="W255" s="35">
        <v>375.48248082776422</v>
      </c>
      <c r="X255" s="35">
        <v>635.88420131234341</v>
      </c>
      <c r="Y255" s="35">
        <v>1083.6071594358298</v>
      </c>
      <c r="Z255" s="35"/>
      <c r="AA255" s="35">
        <v>460.32304137274008</v>
      </c>
      <c r="AB255" s="35">
        <v>341.88225882975405</v>
      </c>
      <c r="AC255" s="35">
        <v>267.96177043413155</v>
      </c>
      <c r="AD255" s="35">
        <v>234.3615484361213</v>
      </c>
      <c r="AE255" s="35">
        <v>85.680566094926064</v>
      </c>
      <c r="AF255" s="35">
        <v>101.64067154398093</v>
      </c>
      <c r="AG255" s="35">
        <v>113.40074924328449</v>
      </c>
      <c r="AH255" s="35">
        <v>73.920488395622485</v>
      </c>
      <c r="AI255" s="35">
        <v>41.160271947562521</v>
      </c>
      <c r="AJ255" s="35">
        <v>121.80080474278707</v>
      </c>
      <c r="AK255" s="35">
        <v>244.44161503552436</v>
      </c>
      <c r="AL255" s="35">
        <v>472.92312462199385</v>
      </c>
      <c r="AM255" s="29"/>
      <c r="AN255" s="29"/>
      <c r="AO255" s="29"/>
      <c r="AP255" s="29"/>
      <c r="AQ255" s="29"/>
      <c r="AR255" s="29"/>
      <c r="AS255" s="107"/>
      <c r="AT255" s="29"/>
      <c r="AU255" s="29"/>
      <c r="AV255" s="29"/>
      <c r="AW255" s="29"/>
      <c r="AX255" s="29"/>
      <c r="AY255" s="29"/>
      <c r="AZ255" s="107"/>
      <c r="BA255" s="29"/>
      <c r="BB255" s="29"/>
      <c r="BC255" s="29"/>
      <c r="BD255" s="29"/>
      <c r="BE255" s="29"/>
      <c r="BF255" s="29"/>
      <c r="BG255" s="29"/>
      <c r="BH255" s="107"/>
      <c r="BI255" s="29"/>
      <c r="BJ255" s="29"/>
      <c r="BK255" s="29"/>
      <c r="BL255" s="29"/>
      <c r="BM255" s="29"/>
      <c r="BN255" s="29"/>
      <c r="BO255" s="29"/>
      <c r="BP255" s="29"/>
      <c r="BQ255" s="29"/>
      <c r="BR255" s="29"/>
      <c r="BS255" s="29"/>
      <c r="BT255" s="29"/>
      <c r="BU255" s="29"/>
      <c r="BV255" s="29"/>
      <c r="BW255" s="29"/>
      <c r="BX255" s="29"/>
      <c r="BY255" s="29"/>
      <c r="BZ255" s="29"/>
      <c r="CA255" s="29"/>
      <c r="CB255" s="29"/>
      <c r="CC255" s="29"/>
      <c r="CD255" s="107"/>
      <c r="CE255" s="29"/>
      <c r="CF255" s="29"/>
      <c r="CG255" s="29"/>
      <c r="CH255" s="29"/>
      <c r="CI255" s="29"/>
      <c r="CJ255" s="29"/>
      <c r="CK255" s="29"/>
      <c r="CL255" s="29"/>
      <c r="CM255" s="29"/>
      <c r="CN255" s="29"/>
      <c r="CO255" s="29"/>
      <c r="CP255" s="29"/>
      <c r="CQ255" s="29"/>
      <c r="CR255" s="29"/>
      <c r="CS255" s="29"/>
      <c r="CT255" s="29"/>
      <c r="CU255" s="29"/>
      <c r="CV255" s="29"/>
      <c r="CW255" s="107"/>
    </row>
    <row r="256" spans="1:101">
      <c r="A256" s="7" t="s">
        <v>412</v>
      </c>
      <c r="C256" s="35">
        <v>8463.8955078125</v>
      </c>
      <c r="D256" s="35">
        <v>3164.482421875</v>
      </c>
      <c r="E256" s="35">
        <v>632.896484375</v>
      </c>
      <c r="F256" s="35">
        <v>3797.37890625</v>
      </c>
      <c r="G256" s="35">
        <v>4300.193359375</v>
      </c>
      <c r="H256" s="35">
        <v>15795.529296875</v>
      </c>
      <c r="I256" s="35">
        <v>3930.22802734375</v>
      </c>
      <c r="J256" s="35">
        <v>-46.768951416015625</v>
      </c>
      <c r="K256" s="35">
        <v>-42.548057556152344</v>
      </c>
      <c r="L256" s="33">
        <v>3.6732136749846367</v>
      </c>
      <c r="M256" s="35">
        <v>53.751759756534568</v>
      </c>
      <c r="N256" s="35">
        <v>953.40629919354012</v>
      </c>
      <c r="O256" s="35">
        <v>678.72448435980652</v>
      </c>
      <c r="P256" s="35">
        <v>551.04364076736761</v>
      </c>
      <c r="Q256" s="35">
        <v>512.40338546965586</v>
      </c>
      <c r="R256" s="35">
        <v>157.92104339064804</v>
      </c>
      <c r="S256" s="35">
        <v>110.88073259343373</v>
      </c>
      <c r="T256" s="35">
        <v>336.84222553005247</v>
      </c>
      <c r="U256" s="35">
        <v>299.04197578229099</v>
      </c>
      <c r="V256" s="35">
        <v>209.16138193761364</v>
      </c>
      <c r="W256" s="35">
        <v>375.48248082776422</v>
      </c>
      <c r="X256" s="35">
        <v>635.88420131234341</v>
      </c>
      <c r="Y256" s="35">
        <v>1083.6071594358298</v>
      </c>
      <c r="Z256" s="35"/>
      <c r="AA256" s="35">
        <v>460.32304137274008</v>
      </c>
      <c r="AB256" s="35">
        <v>341.88225882975405</v>
      </c>
      <c r="AC256" s="35">
        <v>267.96177043413155</v>
      </c>
      <c r="AD256" s="35">
        <v>234.3615484361213</v>
      </c>
      <c r="AE256" s="35">
        <v>85.680566094926064</v>
      </c>
      <c r="AF256" s="35">
        <v>101.64067154398093</v>
      </c>
      <c r="AG256" s="35">
        <v>113.40074924328449</v>
      </c>
      <c r="AH256" s="35">
        <v>73.920488395622485</v>
      </c>
      <c r="AI256" s="35">
        <v>41.160271947562521</v>
      </c>
      <c r="AJ256" s="35">
        <v>121.80080474278707</v>
      </c>
      <c r="AK256" s="35">
        <v>244.44161503552436</v>
      </c>
      <c r="AL256" s="35">
        <v>472.92312462199385</v>
      </c>
      <c r="AM256" s="29"/>
      <c r="AN256" s="29"/>
      <c r="AO256" s="29"/>
      <c r="AP256" s="29"/>
      <c r="AQ256" s="29"/>
      <c r="AR256" s="29"/>
      <c r="AS256" s="107"/>
      <c r="AT256" s="29"/>
      <c r="AU256" s="29"/>
      <c r="AV256" s="29"/>
      <c r="AW256" s="29"/>
      <c r="AX256" s="29"/>
      <c r="AY256" s="29"/>
      <c r="AZ256" s="107"/>
      <c r="BA256" s="29"/>
      <c r="BB256" s="29"/>
      <c r="BC256" s="29"/>
      <c r="BD256" s="29"/>
      <c r="BE256" s="29"/>
      <c r="BF256" s="29"/>
      <c r="BG256" s="29"/>
      <c r="BH256" s="107"/>
      <c r="BI256" s="29"/>
      <c r="BJ256" s="29"/>
      <c r="BK256" s="29"/>
      <c r="BL256" s="29"/>
      <c r="BM256" s="29"/>
      <c r="BN256" s="29"/>
      <c r="BO256" s="29"/>
      <c r="BP256" s="29"/>
      <c r="BQ256" s="29"/>
      <c r="BR256" s="29"/>
      <c r="BS256" s="29"/>
      <c r="BT256" s="29"/>
      <c r="BU256" s="29"/>
      <c r="BV256" s="29"/>
      <c r="BW256" s="29"/>
      <c r="BX256" s="29"/>
      <c r="BY256" s="29"/>
      <c r="BZ256" s="29"/>
      <c r="CA256" s="29"/>
      <c r="CB256" s="29"/>
      <c r="CC256" s="29"/>
      <c r="CD256" s="107"/>
      <c r="CE256" s="29"/>
      <c r="CF256" s="29"/>
      <c r="CG256" s="29"/>
      <c r="CH256" s="29"/>
      <c r="CI256" s="29"/>
      <c r="CJ256" s="29"/>
      <c r="CK256" s="29"/>
      <c r="CL256" s="29"/>
      <c r="CM256" s="29"/>
      <c r="CN256" s="29"/>
      <c r="CO256" s="29"/>
      <c r="CP256" s="29"/>
      <c r="CQ256" s="29"/>
      <c r="CR256" s="29"/>
      <c r="CS256" s="29"/>
      <c r="CT256" s="29"/>
      <c r="CU256" s="29"/>
      <c r="CV256" s="29"/>
      <c r="CW256" s="107"/>
    </row>
    <row r="257" spans="1:101">
      <c r="A257" s="7" t="s">
        <v>388</v>
      </c>
      <c r="C257" s="35">
        <v>8145.498046875</v>
      </c>
      <c r="D257" s="35">
        <v>3166.7607421875</v>
      </c>
      <c r="E257" s="35">
        <v>633.3521728515625</v>
      </c>
      <c r="F257" s="35">
        <v>3800.11279296875</v>
      </c>
      <c r="G257" s="35">
        <v>4303.28955078125</v>
      </c>
      <c r="H257" s="35">
        <v>15295.8818359375</v>
      </c>
      <c r="I257" s="35">
        <v>4086.796142578125</v>
      </c>
      <c r="J257" s="35">
        <v>-45.836166381835937</v>
      </c>
      <c r="K257" s="35">
        <v>-41.043292999267578</v>
      </c>
      <c r="L257" s="33">
        <v>3.5544625156041909</v>
      </c>
      <c r="M257" s="35">
        <v>51.574925228975928</v>
      </c>
      <c r="N257" s="35">
        <v>937.01427950195443</v>
      </c>
      <c r="O257" s="35">
        <v>662.2749249790254</v>
      </c>
      <c r="P257" s="35">
        <v>505.97159718592212</v>
      </c>
      <c r="Q257" s="35">
        <v>504.36022267259114</v>
      </c>
      <c r="R257" s="35">
        <v>187.72513080305708</v>
      </c>
      <c r="S257" s="35">
        <v>62.037918763242033</v>
      </c>
      <c r="T257" s="35">
        <v>290.04741239957315</v>
      </c>
      <c r="U257" s="35">
        <v>298.10428496622797</v>
      </c>
      <c r="V257" s="35">
        <v>161.9431385897617</v>
      </c>
      <c r="W257" s="35">
        <v>404.45500284607147</v>
      </c>
      <c r="X257" s="35">
        <v>598.62563170245232</v>
      </c>
      <c r="Y257" s="35">
        <v>1305.2133557980792</v>
      </c>
      <c r="Z257" s="35"/>
      <c r="AA257" s="35">
        <v>385.92419594276544</v>
      </c>
      <c r="AB257" s="35">
        <v>277.96210354959089</v>
      </c>
      <c r="AC257" s="35">
        <v>215.11849752968342</v>
      </c>
      <c r="AD257" s="35">
        <v>194.17062885638092</v>
      </c>
      <c r="AE257" s="35">
        <v>72.511853099893287</v>
      </c>
      <c r="AF257" s="35">
        <v>32.227490266619235</v>
      </c>
      <c r="AG257" s="35">
        <v>61.232231506576547</v>
      </c>
      <c r="AH257" s="35">
        <v>49.95260991325982</v>
      </c>
      <c r="AI257" s="35">
        <v>48.341235399928863</v>
      </c>
      <c r="AJ257" s="35">
        <v>142.60664442979012</v>
      </c>
      <c r="AK257" s="35">
        <v>246.5403005396372</v>
      </c>
      <c r="AL257" s="35">
        <v>501.13747364592922</v>
      </c>
      <c r="AM257" s="29"/>
      <c r="AN257" s="29"/>
      <c r="AO257" s="29"/>
      <c r="AP257" s="29"/>
      <c r="AQ257" s="29"/>
      <c r="AR257" s="29"/>
      <c r="AS257" s="107"/>
      <c r="AT257" s="29"/>
      <c r="AU257" s="29"/>
      <c r="AV257" s="29"/>
      <c r="AW257" s="29"/>
      <c r="AX257" s="29"/>
      <c r="AY257" s="29"/>
      <c r="AZ257" s="107"/>
      <c r="BA257" s="29"/>
      <c r="BB257" s="29"/>
      <c r="BC257" s="29"/>
      <c r="BD257" s="29"/>
      <c r="BE257" s="29"/>
      <c r="BF257" s="29"/>
      <c r="BG257" s="29"/>
      <c r="BH257" s="107"/>
      <c r="BI257" s="29"/>
      <c r="BJ257" s="29"/>
      <c r="BK257" s="29"/>
      <c r="BL257" s="29"/>
      <c r="BM257" s="29"/>
      <c r="BN257" s="29"/>
      <c r="BO257" s="29"/>
      <c r="BP257" s="29"/>
      <c r="BQ257" s="29"/>
      <c r="BR257" s="29"/>
      <c r="BS257" s="29"/>
      <c r="BT257" s="29"/>
      <c r="BU257" s="29"/>
      <c r="BV257" s="29"/>
      <c r="BW257" s="29"/>
      <c r="BX257" s="29"/>
      <c r="BY257" s="29"/>
      <c r="BZ257" s="29"/>
      <c r="CA257" s="29"/>
      <c r="CB257" s="29"/>
      <c r="CC257" s="29"/>
      <c r="CD257" s="107"/>
      <c r="CE257" s="29"/>
      <c r="CF257" s="29"/>
      <c r="CG257" s="29"/>
      <c r="CH257" s="29"/>
      <c r="CI257" s="29"/>
      <c r="CJ257" s="29"/>
      <c r="CK257" s="29"/>
      <c r="CL257" s="29"/>
      <c r="CM257" s="29"/>
      <c r="CN257" s="29"/>
      <c r="CO257" s="29"/>
      <c r="CP257" s="29"/>
      <c r="CQ257" s="29"/>
      <c r="CR257" s="29"/>
      <c r="CS257" s="29"/>
      <c r="CT257" s="29"/>
      <c r="CU257" s="29"/>
      <c r="CV257" s="29"/>
      <c r="CW257" s="107"/>
    </row>
    <row r="258" spans="1:101">
      <c r="A258" s="7" t="s">
        <v>415</v>
      </c>
      <c r="C258" s="35">
        <v>8145.498046875</v>
      </c>
      <c r="D258" s="35">
        <v>3166.7607421875</v>
      </c>
      <c r="E258" s="35">
        <v>633.3521728515625</v>
      </c>
      <c r="F258" s="35">
        <v>3800.11279296875</v>
      </c>
      <c r="G258" s="35">
        <v>4303.28955078125</v>
      </c>
      <c r="H258" s="35">
        <v>15295.8818359375</v>
      </c>
      <c r="I258" s="35">
        <v>4086.796142578125</v>
      </c>
      <c r="J258" s="35">
        <v>-45.836166381835937</v>
      </c>
      <c r="K258" s="35">
        <v>-41.043292999267578</v>
      </c>
      <c r="L258" s="33">
        <v>3.5544625156041909</v>
      </c>
      <c r="M258" s="35">
        <v>51.574925228975928</v>
      </c>
      <c r="N258" s="35">
        <v>937.01427950195443</v>
      </c>
      <c r="O258" s="35">
        <v>662.2749249790254</v>
      </c>
      <c r="P258" s="35">
        <v>505.97159718592212</v>
      </c>
      <c r="Q258" s="35">
        <v>504.36022267259114</v>
      </c>
      <c r="R258" s="35">
        <v>187.72513080305708</v>
      </c>
      <c r="S258" s="35">
        <v>62.037918763242033</v>
      </c>
      <c r="T258" s="35">
        <v>290.04741239957315</v>
      </c>
      <c r="U258" s="35">
        <v>298.10428496622797</v>
      </c>
      <c r="V258" s="35">
        <v>161.9431385897617</v>
      </c>
      <c r="W258" s="35">
        <v>404.45500284607147</v>
      </c>
      <c r="X258" s="35">
        <v>598.62563170245232</v>
      </c>
      <c r="Y258" s="35">
        <v>1305.2133557980792</v>
      </c>
      <c r="Z258" s="35"/>
      <c r="AA258" s="35">
        <v>385.92419594276544</v>
      </c>
      <c r="AB258" s="35">
        <v>277.96210354959089</v>
      </c>
      <c r="AC258" s="35">
        <v>215.11849752968342</v>
      </c>
      <c r="AD258" s="35">
        <v>194.17062885638092</v>
      </c>
      <c r="AE258" s="35">
        <v>72.511853099893287</v>
      </c>
      <c r="AF258" s="35">
        <v>32.227490266619235</v>
      </c>
      <c r="AG258" s="35">
        <v>61.232231506576547</v>
      </c>
      <c r="AH258" s="35">
        <v>49.95260991325982</v>
      </c>
      <c r="AI258" s="35">
        <v>48.341235399928863</v>
      </c>
      <c r="AJ258" s="35">
        <v>142.60664442979012</v>
      </c>
      <c r="AK258" s="35">
        <v>246.5403005396372</v>
      </c>
      <c r="AL258" s="35">
        <v>501.13747364592922</v>
      </c>
      <c r="AM258" s="29"/>
      <c r="AN258" s="29"/>
      <c r="AO258" s="29"/>
      <c r="AP258" s="29"/>
      <c r="AQ258" s="29"/>
      <c r="AR258" s="29"/>
      <c r="AS258" s="107"/>
      <c r="AT258" s="29"/>
      <c r="AU258" s="29"/>
      <c r="AV258" s="29"/>
      <c r="AW258" s="29"/>
      <c r="AX258" s="29"/>
      <c r="AY258" s="29"/>
      <c r="AZ258" s="107"/>
      <c r="BA258" s="29"/>
      <c r="BB258" s="29"/>
      <c r="BC258" s="29"/>
      <c r="BD258" s="29"/>
      <c r="BE258" s="29"/>
      <c r="BF258" s="29"/>
      <c r="BG258" s="29"/>
      <c r="BH258" s="107"/>
      <c r="BI258" s="29"/>
      <c r="BJ258" s="29"/>
      <c r="BK258" s="29"/>
      <c r="BL258" s="29"/>
      <c r="BM258" s="29"/>
      <c r="BN258" s="29"/>
      <c r="BO258" s="29"/>
      <c r="BP258" s="29"/>
      <c r="BQ258" s="29"/>
      <c r="BR258" s="29"/>
      <c r="BS258" s="29"/>
      <c r="BT258" s="29"/>
      <c r="BU258" s="29"/>
      <c r="BV258" s="29"/>
      <c r="BW258" s="29"/>
      <c r="BX258" s="29"/>
      <c r="BY258" s="29"/>
      <c r="BZ258" s="29"/>
      <c r="CA258" s="29"/>
      <c r="CB258" s="29"/>
      <c r="CC258" s="29"/>
      <c r="CD258" s="107"/>
      <c r="CE258" s="29"/>
      <c r="CF258" s="29"/>
      <c r="CG258" s="29"/>
      <c r="CH258" s="29"/>
      <c r="CI258" s="29"/>
      <c r="CJ258" s="29"/>
      <c r="CK258" s="29"/>
      <c r="CL258" s="29"/>
      <c r="CM258" s="29"/>
      <c r="CN258" s="29"/>
      <c r="CO258" s="29"/>
      <c r="CP258" s="29"/>
      <c r="CQ258" s="29"/>
      <c r="CR258" s="29"/>
      <c r="CS258" s="29"/>
      <c r="CT258" s="29"/>
      <c r="CU258" s="29"/>
      <c r="CV258" s="29"/>
      <c r="CW258" s="107"/>
    </row>
    <row r="259" spans="1:101">
      <c r="A259" s="7" t="s">
        <v>386</v>
      </c>
      <c r="C259" s="35">
        <v>7654.58935546875</v>
      </c>
      <c r="D259" s="35">
        <v>3138.545654296875</v>
      </c>
      <c r="E259" s="35">
        <v>627.70916748046875</v>
      </c>
      <c r="F259" s="35">
        <v>3766.2548828125</v>
      </c>
      <c r="G259" s="35">
        <v>4264.9482421875</v>
      </c>
      <c r="H259" s="35">
        <v>14704.2861328125</v>
      </c>
      <c r="I259" s="35">
        <v>4310.1455078125</v>
      </c>
      <c r="J259" s="35">
        <v>-44.398197174072266</v>
      </c>
      <c r="K259" s="35">
        <v>-42.103191375732422</v>
      </c>
      <c r="L259" s="33">
        <v>3.4477055262099077</v>
      </c>
      <c r="M259" s="35">
        <v>48.437856012077518</v>
      </c>
      <c r="N259" s="35">
        <v>839.05358052824226</v>
      </c>
      <c r="O259" s="35">
        <v>625.36762858605425</v>
      </c>
      <c r="P259" s="35">
        <v>472.20112457154869</v>
      </c>
      <c r="Q259" s="35">
        <v>372.82968538165005</v>
      </c>
      <c r="R259" s="35">
        <v>236.10056228577434</v>
      </c>
      <c r="S259" s="35">
        <v>153.91365769262507</v>
      </c>
      <c r="T259" s="35">
        <v>158.39657976134231</v>
      </c>
      <c r="U259" s="35">
        <v>160.63804079570093</v>
      </c>
      <c r="V259" s="35">
        <v>153.16650401450553</v>
      </c>
      <c r="W259" s="35">
        <v>472.20112457154869</v>
      </c>
      <c r="X259" s="35">
        <v>869.68688133114347</v>
      </c>
      <c r="Y259" s="35">
        <v>1169.2955062570786</v>
      </c>
      <c r="Z259" s="35"/>
      <c r="AA259" s="35">
        <v>365.35814860045463</v>
      </c>
      <c r="AB259" s="35">
        <v>325.01184998199949</v>
      </c>
      <c r="AC259" s="35">
        <v>162.8795018300595</v>
      </c>
      <c r="AD259" s="35">
        <v>164.37380918629862</v>
      </c>
      <c r="AE259" s="35">
        <v>70.232445743236667</v>
      </c>
      <c r="AF259" s="35">
        <v>34.369069193498802</v>
      </c>
      <c r="AG259" s="35">
        <v>37.357683905976955</v>
      </c>
      <c r="AH259" s="35">
        <v>91.899902408703326</v>
      </c>
      <c r="AI259" s="35">
        <v>39.59914494033557</v>
      </c>
      <c r="AJ259" s="35">
        <v>96.382824477420542</v>
      </c>
      <c r="AK259" s="35">
        <v>213.68595194218818</v>
      </c>
      <c r="AL259" s="35">
        <v>370.58822434729143</v>
      </c>
      <c r="AM259" s="29"/>
      <c r="AN259" s="29"/>
      <c r="AO259" s="29"/>
      <c r="AP259" s="29"/>
      <c r="AQ259" s="29"/>
      <c r="AR259" s="29"/>
      <c r="AS259" s="107"/>
      <c r="AT259" s="29"/>
      <c r="AU259" s="29"/>
      <c r="AV259" s="29"/>
      <c r="AW259" s="29"/>
      <c r="AX259" s="29"/>
      <c r="AY259" s="29"/>
      <c r="AZ259" s="107"/>
      <c r="BA259" s="29"/>
      <c r="BB259" s="29"/>
      <c r="BC259" s="29"/>
      <c r="BD259" s="29"/>
      <c r="BE259" s="29"/>
      <c r="BF259" s="29"/>
      <c r="BG259" s="29"/>
      <c r="BH259" s="107"/>
      <c r="BI259" s="29"/>
      <c r="BJ259" s="29"/>
      <c r="BK259" s="29"/>
      <c r="BL259" s="29"/>
      <c r="BM259" s="29"/>
      <c r="BN259" s="29"/>
      <c r="BO259" s="29"/>
      <c r="BP259" s="29"/>
      <c r="BQ259" s="29"/>
      <c r="BR259" s="29"/>
      <c r="BS259" s="29"/>
      <c r="BT259" s="29"/>
      <c r="BU259" s="29"/>
      <c r="BV259" s="29"/>
      <c r="BW259" s="29"/>
      <c r="BX259" s="29"/>
      <c r="BY259" s="29"/>
      <c r="BZ259" s="29"/>
      <c r="CA259" s="29"/>
      <c r="CB259" s="29"/>
      <c r="CC259" s="29"/>
      <c r="CD259" s="107"/>
      <c r="CE259" s="29"/>
      <c r="CF259" s="29"/>
      <c r="CG259" s="29"/>
      <c r="CH259" s="29"/>
      <c r="CI259" s="29"/>
      <c r="CJ259" s="29"/>
      <c r="CK259" s="29"/>
      <c r="CL259" s="29"/>
      <c r="CM259" s="29"/>
      <c r="CN259" s="29"/>
      <c r="CO259" s="29"/>
      <c r="CP259" s="29"/>
      <c r="CQ259" s="29"/>
      <c r="CR259" s="29"/>
      <c r="CS259" s="29"/>
      <c r="CT259" s="29"/>
      <c r="CU259" s="29"/>
      <c r="CV259" s="29"/>
      <c r="CW259" s="107"/>
    </row>
    <row r="260" spans="1:101">
      <c r="A260" s="7" t="s">
        <v>409</v>
      </c>
      <c r="C260" s="35">
        <v>7654.58935546875</v>
      </c>
      <c r="D260" s="35">
        <v>3138.545654296875</v>
      </c>
      <c r="E260" s="35">
        <v>627.70916748046875</v>
      </c>
      <c r="F260" s="35">
        <v>3766.2548828125</v>
      </c>
      <c r="G260" s="35">
        <v>4264.9482421875</v>
      </c>
      <c r="H260" s="35">
        <v>14704.2861328125</v>
      </c>
      <c r="I260" s="35">
        <v>4310.1455078125</v>
      </c>
      <c r="J260" s="35">
        <v>-44.398197174072266</v>
      </c>
      <c r="K260" s="35">
        <v>-42.103191375732422</v>
      </c>
      <c r="L260" s="33">
        <v>3.4477055262099077</v>
      </c>
      <c r="M260" s="35">
        <v>48.437856012077518</v>
      </c>
      <c r="N260" s="35">
        <v>839.05358052824226</v>
      </c>
      <c r="O260" s="35">
        <v>625.36762858605425</v>
      </c>
      <c r="P260" s="35">
        <v>472.20112457154869</v>
      </c>
      <c r="Q260" s="35">
        <v>372.82968538165005</v>
      </c>
      <c r="R260" s="35">
        <v>236.10056228577434</v>
      </c>
      <c r="S260" s="35">
        <v>153.91365769262507</v>
      </c>
      <c r="T260" s="35">
        <v>158.39657976134231</v>
      </c>
      <c r="U260" s="35">
        <v>160.63804079570093</v>
      </c>
      <c r="V260" s="35">
        <v>153.16650401450553</v>
      </c>
      <c r="W260" s="35">
        <v>472.20112457154869</v>
      </c>
      <c r="X260" s="35">
        <v>869.68688133114347</v>
      </c>
      <c r="Y260" s="35">
        <v>1169.2955062570786</v>
      </c>
      <c r="Z260" s="35"/>
      <c r="AA260" s="35">
        <v>365.35814860045463</v>
      </c>
      <c r="AB260" s="35">
        <v>325.01184998199949</v>
      </c>
      <c r="AC260" s="35">
        <v>162.8795018300595</v>
      </c>
      <c r="AD260" s="35">
        <v>164.37380918629862</v>
      </c>
      <c r="AE260" s="35">
        <v>70.232445743236667</v>
      </c>
      <c r="AF260" s="35">
        <v>34.369069193498802</v>
      </c>
      <c r="AG260" s="35">
        <v>37.357683905976955</v>
      </c>
      <c r="AH260" s="35">
        <v>91.899902408703326</v>
      </c>
      <c r="AI260" s="35">
        <v>39.59914494033557</v>
      </c>
      <c r="AJ260" s="35">
        <v>96.382824477420542</v>
      </c>
      <c r="AK260" s="35">
        <v>213.68595194218818</v>
      </c>
      <c r="AL260" s="35">
        <v>370.58822434729143</v>
      </c>
      <c r="AM260" s="29"/>
      <c r="AN260" s="29"/>
      <c r="AO260" s="29"/>
      <c r="AP260" s="29"/>
      <c r="AQ260" s="29"/>
      <c r="AR260" s="29"/>
      <c r="AS260" s="107"/>
      <c r="AT260" s="29"/>
      <c r="AU260" s="29"/>
      <c r="AV260" s="29"/>
      <c r="AW260" s="29"/>
      <c r="AX260" s="29"/>
      <c r="AY260" s="29"/>
      <c r="AZ260" s="107"/>
      <c r="BA260" s="29"/>
      <c r="BB260" s="29"/>
      <c r="BC260" s="29"/>
      <c r="BD260" s="29"/>
      <c r="BE260" s="29"/>
      <c r="BF260" s="29"/>
      <c r="BG260" s="29"/>
      <c r="BH260" s="107"/>
      <c r="BI260" s="29"/>
      <c r="BJ260" s="29"/>
      <c r="BK260" s="29"/>
      <c r="BL260" s="29"/>
      <c r="BM260" s="29"/>
      <c r="BN260" s="29"/>
      <c r="BO260" s="29"/>
      <c r="BP260" s="29"/>
      <c r="BQ260" s="29"/>
      <c r="BR260" s="29"/>
      <c r="BS260" s="29"/>
      <c r="BT260" s="29"/>
      <c r="BU260" s="29"/>
      <c r="BV260" s="29"/>
      <c r="BW260" s="29"/>
      <c r="BX260" s="29"/>
      <c r="BY260" s="29"/>
      <c r="BZ260" s="29"/>
      <c r="CA260" s="29"/>
      <c r="CB260" s="29"/>
      <c r="CC260" s="29"/>
      <c r="CD260" s="107"/>
      <c r="CE260" s="29"/>
      <c r="CF260" s="29"/>
      <c r="CG260" s="29"/>
      <c r="CH260" s="29"/>
      <c r="CI260" s="29"/>
      <c r="CJ260" s="29"/>
      <c r="CK260" s="29"/>
      <c r="CL260" s="29"/>
      <c r="CM260" s="29"/>
      <c r="CN260" s="29"/>
      <c r="CO260" s="29"/>
      <c r="CP260" s="29"/>
      <c r="CQ260" s="29"/>
      <c r="CR260" s="29"/>
      <c r="CS260" s="29"/>
      <c r="CT260" s="29"/>
      <c r="CU260" s="29"/>
      <c r="CV260" s="29"/>
      <c r="CW260" s="107"/>
    </row>
    <row r="261" spans="1:101">
      <c r="A261" s="7" t="s">
        <v>411</v>
      </c>
      <c r="C261" s="35">
        <v>8340.228515625</v>
      </c>
      <c r="D261" s="35">
        <v>4132.470703125</v>
      </c>
      <c r="E261" s="35">
        <v>826.494140625</v>
      </c>
      <c r="F261" s="35">
        <v>4958.96484375</v>
      </c>
      <c r="G261" s="35">
        <v>5615.5869140625</v>
      </c>
      <c r="H261" s="35">
        <v>15705.388671875</v>
      </c>
      <c r="I261" s="35">
        <v>5208.55419921875</v>
      </c>
      <c r="J261" s="35">
        <v>-38.514907836914062</v>
      </c>
      <c r="K261" s="35">
        <v>-30.583141326904297</v>
      </c>
      <c r="L261" s="33">
        <v>2.7967493171651601</v>
      </c>
      <c r="M261" s="35">
        <v>52.96925529238959</v>
      </c>
      <c r="N261" s="35">
        <v>953.40629919354012</v>
      </c>
      <c r="O261" s="35">
        <v>678.72448435980652</v>
      </c>
      <c r="P261" s="35">
        <v>551.04364076736761</v>
      </c>
      <c r="Q261" s="35">
        <v>512.1596350741662</v>
      </c>
      <c r="R261" s="35">
        <v>155.16497606797103</v>
      </c>
      <c r="S261" s="35">
        <v>105.90428873459084</v>
      </c>
      <c r="T261" s="35">
        <v>292.85625500634279</v>
      </c>
      <c r="U261" s="35">
        <v>268.77253516277875</v>
      </c>
      <c r="V261" s="35">
        <v>199.53385685488493</v>
      </c>
      <c r="W261" s="35">
        <v>375.22223501960434</v>
      </c>
      <c r="X261" s="35">
        <v>635.88420131234341</v>
      </c>
      <c r="Y261" s="35">
        <v>1083.6071594358298</v>
      </c>
      <c r="Z261" s="35"/>
      <c r="AA261" s="35">
        <v>460.32304137274008</v>
      </c>
      <c r="AB261" s="35">
        <v>341.88225882975405</v>
      </c>
      <c r="AC261" s="35">
        <v>267.96177043413155</v>
      </c>
      <c r="AD261" s="35">
        <v>234.13811057358905</v>
      </c>
      <c r="AE261" s="35">
        <v>83.154171049138796</v>
      </c>
      <c r="AF261" s="35">
        <v>97.078931340041592</v>
      </c>
      <c r="AG261" s="35">
        <v>98.592504802634096</v>
      </c>
      <c r="AH261" s="35">
        <v>66.438154759338559</v>
      </c>
      <c r="AI261" s="35">
        <v>39.265698738511496</v>
      </c>
      <c r="AJ261" s="35">
        <v>121.74959171226564</v>
      </c>
      <c r="AK261" s="35">
        <v>244.44161503552436</v>
      </c>
      <c r="AL261" s="35">
        <v>472.92312462199385</v>
      </c>
      <c r="AM261" s="29"/>
      <c r="AN261" s="29"/>
      <c r="AO261" s="29"/>
      <c r="AP261" s="29"/>
      <c r="AQ261" s="29"/>
      <c r="AR261" s="29"/>
      <c r="AS261" s="107"/>
      <c r="AT261" s="29"/>
      <c r="AU261" s="29"/>
      <c r="AV261" s="29"/>
      <c r="AW261" s="29"/>
      <c r="AX261" s="29"/>
      <c r="AY261" s="29"/>
      <c r="AZ261" s="107"/>
      <c r="BA261" s="29"/>
      <c r="BB261" s="29"/>
      <c r="BC261" s="29"/>
      <c r="BD261" s="29"/>
      <c r="BE261" s="29"/>
      <c r="BF261" s="29"/>
      <c r="BG261" s="29"/>
      <c r="BH261" s="107"/>
      <c r="BI261" s="29"/>
      <c r="BJ261" s="29"/>
      <c r="BK261" s="29"/>
      <c r="BL261" s="29"/>
      <c r="BM261" s="29"/>
      <c r="BN261" s="29"/>
      <c r="BO261" s="29"/>
      <c r="BP261" s="29"/>
      <c r="BQ261" s="29"/>
      <c r="BR261" s="29"/>
      <c r="BS261" s="29"/>
      <c r="BT261" s="29"/>
      <c r="BU261" s="29"/>
      <c r="BV261" s="29"/>
      <c r="BW261" s="29"/>
      <c r="BX261" s="29"/>
      <c r="BY261" s="29"/>
      <c r="BZ261" s="29"/>
      <c r="CA261" s="29"/>
      <c r="CB261" s="29"/>
      <c r="CC261" s="29"/>
      <c r="CD261" s="107"/>
      <c r="CE261" s="29"/>
      <c r="CF261" s="29"/>
      <c r="CG261" s="29"/>
      <c r="CH261" s="29"/>
      <c r="CI261" s="29"/>
      <c r="CJ261" s="29"/>
      <c r="CK261" s="29"/>
      <c r="CL261" s="29"/>
      <c r="CM261" s="29"/>
      <c r="CN261" s="29"/>
      <c r="CO261" s="29"/>
      <c r="CP261" s="29"/>
      <c r="CQ261" s="29"/>
      <c r="CR261" s="29"/>
      <c r="CS261" s="29"/>
      <c r="CT261" s="29"/>
      <c r="CU261" s="29"/>
      <c r="CV261" s="29"/>
      <c r="CW261" s="107"/>
    </row>
    <row r="262" spans="1:101">
      <c r="A262" s="7" t="s">
        <v>384</v>
      </c>
      <c r="C262" s="35">
        <v>5698.11279296875</v>
      </c>
      <c r="D262" s="35">
        <v>2808.75</v>
      </c>
      <c r="E262" s="35">
        <v>561.75</v>
      </c>
      <c r="F262" s="35">
        <v>3370.5</v>
      </c>
      <c r="G262" s="35">
        <v>3816.79150390625</v>
      </c>
      <c r="H262" s="35">
        <v>10613.71875</v>
      </c>
      <c r="I262" s="35">
        <v>5181.64208984375</v>
      </c>
      <c r="J262" s="35">
        <v>-38.664279937744141</v>
      </c>
      <c r="K262" s="35">
        <v>-29.282119750976563</v>
      </c>
      <c r="L262" s="33">
        <v>2.7807961651517012</v>
      </c>
      <c r="M262" s="35">
        <v>36.187070970475808</v>
      </c>
      <c r="N262" s="35">
        <v>641.85770975472178</v>
      </c>
      <c r="O262" s="35">
        <v>456.93482773728215</v>
      </c>
      <c r="P262" s="35">
        <v>370.97679083620926</v>
      </c>
      <c r="Q262" s="35">
        <v>344.96317440562143</v>
      </c>
      <c r="R262" s="35">
        <v>106.3165193250112</v>
      </c>
      <c r="S262" s="35">
        <v>74.647768887773822</v>
      </c>
      <c r="T262" s="35">
        <v>226.77087366664622</v>
      </c>
      <c r="U262" s="35">
        <v>201.32277063672333</v>
      </c>
      <c r="V262" s="35">
        <v>140.81283676557334</v>
      </c>
      <c r="W262" s="35">
        <v>252.78449009723408</v>
      </c>
      <c r="X262" s="35">
        <v>428.0936443033695</v>
      </c>
      <c r="Y262" s="35">
        <v>729.5122868577896</v>
      </c>
      <c r="Z262" s="35"/>
      <c r="AA262" s="35">
        <v>309.90134356439432</v>
      </c>
      <c r="AB262" s="35">
        <v>230.16395407063595</v>
      </c>
      <c r="AC262" s="35">
        <v>180.39877481212011</v>
      </c>
      <c r="AD262" s="35">
        <v>157.77823878552192</v>
      </c>
      <c r="AE262" s="35">
        <v>57.682366867825223</v>
      </c>
      <c r="AF262" s="35">
        <v>68.427121480459334</v>
      </c>
      <c r="AG262" s="35">
        <v>76.344309089768672</v>
      </c>
      <c r="AH262" s="35">
        <v>49.765179258515872</v>
      </c>
      <c r="AI262" s="35">
        <v>27.710156632582706</v>
      </c>
      <c r="AJ262" s="35">
        <v>81.999443096418219</v>
      </c>
      <c r="AK262" s="35">
        <v>164.56439959350138</v>
      </c>
      <c r="AL262" s="35">
        <v>318.38404457436866</v>
      </c>
      <c r="AM262" s="29"/>
      <c r="AN262" s="29"/>
      <c r="AO262" s="29"/>
      <c r="AP262" s="29"/>
      <c r="AQ262" s="29"/>
      <c r="AR262" s="29"/>
      <c r="AS262" s="107"/>
      <c r="AT262" s="29"/>
      <c r="AU262" s="29"/>
      <c r="AV262" s="29"/>
      <c r="AW262" s="29"/>
      <c r="AX262" s="29"/>
      <c r="AY262" s="29"/>
      <c r="AZ262" s="107"/>
      <c r="BA262" s="29"/>
      <c r="BB262" s="29"/>
      <c r="BC262" s="29"/>
      <c r="BD262" s="29"/>
      <c r="BE262" s="29"/>
      <c r="BF262" s="29"/>
      <c r="BG262" s="29"/>
      <c r="BH262" s="107"/>
      <c r="BI262" s="29"/>
      <c r="BJ262" s="29"/>
      <c r="BK262" s="29"/>
      <c r="BL262" s="29"/>
      <c r="BM262" s="29"/>
      <c r="BN262" s="29"/>
      <c r="BO262" s="29"/>
      <c r="BP262" s="29"/>
      <c r="BQ262" s="29"/>
      <c r="BR262" s="29"/>
      <c r="BS262" s="29"/>
      <c r="BT262" s="29"/>
      <c r="BU262" s="29"/>
      <c r="BV262" s="29"/>
      <c r="BW262" s="29"/>
      <c r="BX262" s="29"/>
      <c r="BY262" s="29"/>
      <c r="BZ262" s="29"/>
      <c r="CA262" s="29"/>
      <c r="CB262" s="29"/>
      <c r="CC262" s="29"/>
      <c r="CD262" s="107"/>
      <c r="CE262" s="29"/>
      <c r="CF262" s="29"/>
      <c r="CG262" s="29"/>
      <c r="CH262" s="29"/>
      <c r="CI262" s="29"/>
      <c r="CJ262" s="29"/>
      <c r="CK262" s="29"/>
      <c r="CL262" s="29"/>
      <c r="CM262" s="29"/>
      <c r="CN262" s="29"/>
      <c r="CO262" s="29"/>
      <c r="CP262" s="29"/>
      <c r="CQ262" s="29"/>
      <c r="CR262" s="29"/>
      <c r="CS262" s="29"/>
      <c r="CT262" s="29"/>
      <c r="CU262" s="29"/>
      <c r="CV262" s="29"/>
      <c r="CW262" s="107"/>
    </row>
    <row r="263" spans="1:101">
      <c r="A263" s="7" t="s">
        <v>403</v>
      </c>
      <c r="C263" s="35">
        <v>5698.11279296875</v>
      </c>
      <c r="D263" s="35">
        <v>2808.75</v>
      </c>
      <c r="E263" s="35">
        <v>561.75</v>
      </c>
      <c r="F263" s="35">
        <v>3370.5</v>
      </c>
      <c r="G263" s="35">
        <v>3816.79150390625</v>
      </c>
      <c r="H263" s="35">
        <v>10613.71875</v>
      </c>
      <c r="I263" s="35">
        <v>5181.64208984375</v>
      </c>
      <c r="J263" s="35">
        <v>-38.664279937744141</v>
      </c>
      <c r="K263" s="35">
        <v>-29.282119750976563</v>
      </c>
      <c r="L263" s="33">
        <v>2.7807961651517012</v>
      </c>
      <c r="M263" s="35">
        <v>36.187070970475808</v>
      </c>
      <c r="N263" s="35">
        <v>641.85770975472178</v>
      </c>
      <c r="O263" s="35">
        <v>456.93482773728215</v>
      </c>
      <c r="P263" s="35">
        <v>370.97679083620926</v>
      </c>
      <c r="Q263" s="35">
        <v>344.96317440562143</v>
      </c>
      <c r="R263" s="35">
        <v>106.3165193250112</v>
      </c>
      <c r="S263" s="35">
        <v>74.647768887773822</v>
      </c>
      <c r="T263" s="35">
        <v>226.77087366664622</v>
      </c>
      <c r="U263" s="35">
        <v>201.32277063672333</v>
      </c>
      <c r="V263" s="35">
        <v>140.81283676557334</v>
      </c>
      <c r="W263" s="35">
        <v>252.78449009723408</v>
      </c>
      <c r="X263" s="35">
        <v>428.0936443033695</v>
      </c>
      <c r="Y263" s="35">
        <v>729.5122868577896</v>
      </c>
      <c r="Z263" s="35"/>
      <c r="AA263" s="35">
        <v>309.90134356439432</v>
      </c>
      <c r="AB263" s="35">
        <v>230.16395407063595</v>
      </c>
      <c r="AC263" s="35">
        <v>180.39877481212011</v>
      </c>
      <c r="AD263" s="35">
        <v>157.77823878552192</v>
      </c>
      <c r="AE263" s="35">
        <v>57.682366867825223</v>
      </c>
      <c r="AF263" s="35">
        <v>68.427121480459334</v>
      </c>
      <c r="AG263" s="35">
        <v>76.344309089768672</v>
      </c>
      <c r="AH263" s="35">
        <v>49.765179258515872</v>
      </c>
      <c r="AI263" s="35">
        <v>27.710156632582706</v>
      </c>
      <c r="AJ263" s="35">
        <v>81.999443096418219</v>
      </c>
      <c r="AK263" s="35">
        <v>164.56439959350138</v>
      </c>
      <c r="AL263" s="35">
        <v>318.38404457436866</v>
      </c>
      <c r="AM263" s="29"/>
      <c r="AN263" s="29"/>
      <c r="AO263" s="29"/>
      <c r="AP263" s="29"/>
      <c r="AQ263" s="29"/>
      <c r="AR263" s="29"/>
      <c r="AS263" s="107"/>
      <c r="AT263" s="29"/>
      <c r="AU263" s="29"/>
      <c r="AV263" s="29"/>
      <c r="AW263" s="29"/>
      <c r="AX263" s="29"/>
      <c r="AY263" s="29"/>
      <c r="AZ263" s="107"/>
      <c r="BA263" s="29"/>
      <c r="BB263" s="29"/>
      <c r="BC263" s="29"/>
      <c r="BD263" s="29"/>
      <c r="BE263" s="29"/>
      <c r="BF263" s="29"/>
      <c r="BG263" s="29"/>
      <c r="BH263" s="107"/>
      <c r="BI263" s="29"/>
      <c r="BJ263" s="29"/>
      <c r="BK263" s="29"/>
      <c r="BL263" s="29"/>
      <c r="BM263" s="29"/>
      <c r="BN263" s="29"/>
      <c r="BO263" s="29"/>
      <c r="BP263" s="29"/>
      <c r="BQ263" s="29"/>
      <c r="BR263" s="29"/>
      <c r="BS263" s="29"/>
      <c r="BT263" s="29"/>
      <c r="BU263" s="29"/>
      <c r="BV263" s="29"/>
      <c r="BW263" s="29"/>
      <c r="BX263" s="29"/>
      <c r="BY263" s="29"/>
      <c r="BZ263" s="29"/>
      <c r="CA263" s="29"/>
      <c r="CB263" s="29"/>
      <c r="CC263" s="29"/>
      <c r="CD263" s="107"/>
      <c r="CE263" s="29"/>
      <c r="CF263" s="29"/>
      <c r="CG263" s="29"/>
      <c r="CH263" s="29"/>
      <c r="CI263" s="29"/>
      <c r="CJ263" s="29"/>
      <c r="CK263" s="29"/>
      <c r="CL263" s="29"/>
      <c r="CM263" s="29"/>
      <c r="CN263" s="29"/>
      <c r="CO263" s="29"/>
      <c r="CP263" s="29"/>
      <c r="CQ263" s="29"/>
      <c r="CR263" s="29"/>
      <c r="CS263" s="29"/>
      <c r="CT263" s="29"/>
      <c r="CU263" s="29"/>
      <c r="CV263" s="29"/>
      <c r="CW263" s="107"/>
    </row>
    <row r="264" spans="1:101">
      <c r="A264" s="7" t="s">
        <v>414</v>
      </c>
      <c r="C264" s="35">
        <v>8021.83056640625</v>
      </c>
      <c r="D264" s="35">
        <v>4135.7158203125</v>
      </c>
      <c r="E264" s="35">
        <v>827.1431884765625</v>
      </c>
      <c r="F264" s="35">
        <v>4962.85888671875</v>
      </c>
      <c r="G264" s="35">
        <v>5619.99609375</v>
      </c>
      <c r="H264" s="35">
        <v>15205.7421875</v>
      </c>
      <c r="I264" s="35">
        <v>5419.54150390625</v>
      </c>
      <c r="J264" s="35">
        <v>-37.231925964355469</v>
      </c>
      <c r="K264" s="35">
        <v>-28.567144393920898</v>
      </c>
      <c r="L264" s="33">
        <v>2.7056498327320644</v>
      </c>
      <c r="M264" s="35">
        <v>50.79242076483095</v>
      </c>
      <c r="N264" s="35">
        <v>937.01427950195443</v>
      </c>
      <c r="O264" s="35">
        <v>662.2749249790254</v>
      </c>
      <c r="P264" s="35">
        <v>505.97159718592212</v>
      </c>
      <c r="Q264" s="35">
        <v>504.11647227710137</v>
      </c>
      <c r="R264" s="35">
        <v>184.96906348038004</v>
      </c>
      <c r="S264" s="35">
        <v>57.06147490439912</v>
      </c>
      <c r="T264" s="35">
        <v>246.06144187586344</v>
      </c>
      <c r="U264" s="35">
        <v>267.83484434671573</v>
      </c>
      <c r="V264" s="35">
        <v>152.31561350703299</v>
      </c>
      <c r="W264" s="35">
        <v>404.19475703791159</v>
      </c>
      <c r="X264" s="35">
        <v>598.62563170245232</v>
      </c>
      <c r="Y264" s="35">
        <v>1305.2133557980792</v>
      </c>
      <c r="Z264" s="35"/>
      <c r="AA264" s="35">
        <v>385.92419594276544</v>
      </c>
      <c r="AB264" s="35">
        <v>277.96210354959089</v>
      </c>
      <c r="AC264" s="35">
        <v>215.11849752968342</v>
      </c>
      <c r="AD264" s="35">
        <v>193.94719099384866</v>
      </c>
      <c r="AE264" s="35">
        <v>69.985458054106019</v>
      </c>
      <c r="AF264" s="35">
        <v>27.665750062679898</v>
      </c>
      <c r="AG264" s="35">
        <v>46.423987065926156</v>
      </c>
      <c r="AH264" s="35">
        <v>42.470276276975895</v>
      </c>
      <c r="AI264" s="35">
        <v>46.446662190877831</v>
      </c>
      <c r="AJ264" s="35">
        <v>142.55543139926871</v>
      </c>
      <c r="AK264" s="35">
        <v>246.5403005396372</v>
      </c>
      <c r="AL264" s="35">
        <v>501.13747364592922</v>
      </c>
      <c r="AM264" s="29"/>
      <c r="AN264" s="29"/>
      <c r="AO264" s="29"/>
      <c r="AP264" s="29"/>
      <c r="AQ264" s="29"/>
      <c r="AR264" s="29"/>
      <c r="AS264" s="107"/>
      <c r="AT264" s="29"/>
      <c r="AU264" s="29"/>
      <c r="AV264" s="29"/>
      <c r="AW264" s="29"/>
      <c r="AX264" s="29"/>
      <c r="AY264" s="29"/>
      <c r="AZ264" s="107"/>
      <c r="BA264" s="29"/>
      <c r="BB264" s="29"/>
      <c r="BC264" s="29"/>
      <c r="BD264" s="29"/>
      <c r="BE264" s="29"/>
      <c r="BF264" s="29"/>
      <c r="BG264" s="29"/>
      <c r="BH264" s="107"/>
      <c r="BI264" s="29"/>
      <c r="BJ264" s="29"/>
      <c r="BK264" s="29"/>
      <c r="BL264" s="29"/>
      <c r="BM264" s="29"/>
      <c r="BN264" s="29"/>
      <c r="BO264" s="29"/>
      <c r="BP264" s="29"/>
      <c r="BQ264" s="29"/>
      <c r="BR264" s="29"/>
      <c r="BS264" s="29"/>
      <c r="BT264" s="29"/>
      <c r="BU264" s="29"/>
      <c r="BV264" s="29"/>
      <c r="BW264" s="29"/>
      <c r="BX264" s="29"/>
      <c r="BY264" s="29"/>
      <c r="BZ264" s="29"/>
      <c r="CA264" s="29"/>
      <c r="CB264" s="29"/>
      <c r="CC264" s="29"/>
      <c r="CD264" s="107"/>
      <c r="CE264" s="29"/>
      <c r="CF264" s="29"/>
      <c r="CG264" s="29"/>
      <c r="CH264" s="29"/>
      <c r="CI264" s="29"/>
      <c r="CJ264" s="29"/>
      <c r="CK264" s="29"/>
      <c r="CL264" s="29"/>
      <c r="CM264" s="29"/>
      <c r="CN264" s="29"/>
      <c r="CO264" s="29"/>
      <c r="CP264" s="29"/>
      <c r="CQ264" s="29"/>
      <c r="CR264" s="29"/>
      <c r="CS264" s="29"/>
      <c r="CT264" s="29"/>
      <c r="CU264" s="29"/>
      <c r="CV264" s="29"/>
      <c r="CW264" s="107"/>
    </row>
    <row r="265" spans="1:101">
      <c r="A265" s="7" t="s">
        <v>408</v>
      </c>
      <c r="C265" s="35">
        <v>7530.921875</v>
      </c>
      <c r="D265" s="35">
        <v>4095.529541015625</v>
      </c>
      <c r="E265" s="35">
        <v>819.10589599609375</v>
      </c>
      <c r="F265" s="35">
        <v>4914.63525390625</v>
      </c>
      <c r="G265" s="35">
        <v>5565.38720703125</v>
      </c>
      <c r="H265" s="35">
        <v>14614.146484375</v>
      </c>
      <c r="I265" s="35">
        <v>5716.724609375</v>
      </c>
      <c r="J265" s="35">
        <v>-35.317691802978516</v>
      </c>
      <c r="K265" s="35">
        <v>-29.004514694213867</v>
      </c>
      <c r="L265" s="33">
        <v>2.625899349138515</v>
      </c>
      <c r="M265" s="35">
        <v>47.65535154793254</v>
      </c>
      <c r="N265" s="35">
        <v>839.05358052824226</v>
      </c>
      <c r="O265" s="35">
        <v>625.36762858605425</v>
      </c>
      <c r="P265" s="35">
        <v>472.20112457154869</v>
      </c>
      <c r="Q265" s="35">
        <v>372.58593498616028</v>
      </c>
      <c r="R265" s="35">
        <v>233.3444949630973</v>
      </c>
      <c r="S265" s="35">
        <v>148.93721383378215</v>
      </c>
      <c r="T265" s="35">
        <v>114.41060923763258</v>
      </c>
      <c r="U265" s="35">
        <v>130.36860017618866</v>
      </c>
      <c r="V265" s="35">
        <v>143.53897893177682</v>
      </c>
      <c r="W265" s="35">
        <v>471.94087876338881</v>
      </c>
      <c r="X265" s="35">
        <v>869.68688133114347</v>
      </c>
      <c r="Y265" s="35">
        <v>1169.2955062570786</v>
      </c>
      <c r="Z265" s="35"/>
      <c r="AA265" s="35">
        <v>365.35814860045463</v>
      </c>
      <c r="AB265" s="35">
        <v>325.01184998199949</v>
      </c>
      <c r="AC265" s="35">
        <v>162.8795018300595</v>
      </c>
      <c r="AD265" s="35">
        <v>164.15037132376636</v>
      </c>
      <c r="AE265" s="35">
        <v>67.706050697449399</v>
      </c>
      <c r="AF265" s="35">
        <v>29.807328989559466</v>
      </c>
      <c r="AG265" s="35">
        <v>22.549439465326561</v>
      </c>
      <c r="AH265" s="35">
        <v>84.417568772419401</v>
      </c>
      <c r="AI265" s="35">
        <v>37.704571731284545</v>
      </c>
      <c r="AJ265" s="35">
        <v>96.331611446899103</v>
      </c>
      <c r="AK265" s="35">
        <v>213.68595194218818</v>
      </c>
      <c r="AL265" s="35">
        <v>370.58822434729143</v>
      </c>
      <c r="AM265" s="29"/>
      <c r="AN265" s="29"/>
      <c r="AO265" s="29"/>
      <c r="AP265" s="29"/>
      <c r="AQ265" s="29"/>
      <c r="AR265" s="29"/>
      <c r="AS265" s="107"/>
      <c r="AT265" s="29"/>
      <c r="AU265" s="29"/>
      <c r="AV265" s="29"/>
      <c r="AW265" s="29"/>
      <c r="AX265" s="29"/>
      <c r="AY265" s="29"/>
      <c r="AZ265" s="107"/>
      <c r="BA265" s="29"/>
      <c r="BB265" s="29"/>
      <c r="BC265" s="29"/>
      <c r="BD265" s="29"/>
      <c r="BE265" s="29"/>
      <c r="BF265" s="29"/>
      <c r="BG265" s="29"/>
      <c r="BH265" s="107"/>
      <c r="BI265" s="29"/>
      <c r="BJ265" s="29"/>
      <c r="BK265" s="29"/>
      <c r="BL265" s="29"/>
      <c r="BM265" s="29"/>
      <c r="BN265" s="29"/>
      <c r="BO265" s="29"/>
      <c r="BP265" s="29"/>
      <c r="BQ265" s="29"/>
      <c r="BR265" s="29"/>
      <c r="BS265" s="29"/>
      <c r="BT265" s="29"/>
      <c r="BU265" s="29"/>
      <c r="BV265" s="29"/>
      <c r="BW265" s="29"/>
      <c r="BX265" s="29"/>
      <c r="BY265" s="29"/>
      <c r="BZ265" s="29"/>
      <c r="CA265" s="29"/>
      <c r="CB265" s="29"/>
      <c r="CC265" s="29"/>
      <c r="CD265" s="107"/>
      <c r="CE265" s="29"/>
      <c r="CF265" s="29"/>
      <c r="CG265" s="29"/>
      <c r="CH265" s="29"/>
      <c r="CI265" s="29"/>
      <c r="CJ265" s="29"/>
      <c r="CK265" s="29"/>
      <c r="CL265" s="29"/>
      <c r="CM265" s="29"/>
      <c r="CN265" s="29"/>
      <c r="CO265" s="29"/>
      <c r="CP265" s="29"/>
      <c r="CQ265" s="29"/>
      <c r="CR265" s="29"/>
      <c r="CS265" s="29"/>
      <c r="CT265" s="29"/>
      <c r="CU265" s="29"/>
      <c r="CV265" s="29"/>
      <c r="CW265" s="107"/>
    </row>
    <row r="266" spans="1:101">
      <c r="A266" s="7" t="s">
        <v>383</v>
      </c>
      <c r="C266" s="35">
        <v>5250.451171875</v>
      </c>
      <c r="D266" s="35">
        <v>2832.9306640625</v>
      </c>
      <c r="E266" s="35">
        <v>566.58612060546875</v>
      </c>
      <c r="F266" s="35">
        <v>3399.516845703125</v>
      </c>
      <c r="G266" s="35">
        <v>3849.650390625</v>
      </c>
      <c r="H266" s="35">
        <v>10070.2685546875</v>
      </c>
      <c r="I266" s="35">
        <v>5671.84912109375</v>
      </c>
      <c r="J266" s="35">
        <v>-35.579231262207031</v>
      </c>
      <c r="K266" s="35">
        <v>-27.737894058227539</v>
      </c>
      <c r="L266" s="33">
        <v>2.615891786158858</v>
      </c>
      <c r="M266" s="35">
        <v>33.224590230836569</v>
      </c>
      <c r="N266" s="35">
        <v>575.52529550061422</v>
      </c>
      <c r="O266" s="35">
        <v>428.95340368122362</v>
      </c>
      <c r="P266" s="35">
        <v>323.89313157291912</v>
      </c>
      <c r="Q266" s="35">
        <v>255.73207698558016</v>
      </c>
      <c r="R266" s="35">
        <v>161.94656578645956</v>
      </c>
      <c r="S266" s="35">
        <v>105.5727612405401</v>
      </c>
      <c r="T266" s="35">
        <v>108.64769603395389</v>
      </c>
      <c r="U266" s="35">
        <v>110.18516343066079</v>
      </c>
      <c r="V266" s="35">
        <v>105.06027210830447</v>
      </c>
      <c r="W266" s="35">
        <v>323.89313157291917</v>
      </c>
      <c r="X266" s="35">
        <v>596.53734992227521</v>
      </c>
      <c r="Y266" s="35">
        <v>802.04549194876336</v>
      </c>
      <c r="Z266" s="35"/>
      <c r="AA266" s="35">
        <v>250.60718566322387</v>
      </c>
      <c r="AB266" s="35">
        <v>222.93277252249973</v>
      </c>
      <c r="AC266" s="35">
        <v>111.72263082736768</v>
      </c>
      <c r="AD266" s="35">
        <v>112.74760909183895</v>
      </c>
      <c r="AE266" s="35">
        <v>48.173978430149361</v>
      </c>
      <c r="AF266" s="35">
        <v>23.574500082839055</v>
      </c>
      <c r="AG266" s="35">
        <v>25.624456611781579</v>
      </c>
      <c r="AH266" s="35">
        <v>63.03616326498269</v>
      </c>
      <c r="AI266" s="35">
        <v>27.161924008488473</v>
      </c>
      <c r="AJ266" s="35">
        <v>66.111098058396465</v>
      </c>
      <c r="AK266" s="35">
        <v>146.57189181939063</v>
      </c>
      <c r="AL266" s="35">
        <v>254.19460958887328</v>
      </c>
      <c r="AM266" s="29"/>
      <c r="AN266" s="29"/>
      <c r="AO266" s="29"/>
      <c r="AP266" s="29"/>
      <c r="AQ266" s="29"/>
      <c r="AR266" s="29"/>
      <c r="AS266" s="107"/>
      <c r="AT266" s="29"/>
      <c r="AU266" s="29"/>
      <c r="AV266" s="29"/>
      <c r="AW266" s="29"/>
      <c r="AX266" s="29"/>
      <c r="AY266" s="29"/>
      <c r="AZ266" s="107"/>
      <c r="BA266" s="29"/>
      <c r="BB266" s="29"/>
      <c r="BC266" s="29"/>
      <c r="BD266" s="29"/>
      <c r="BE266" s="29"/>
      <c r="BF266" s="29"/>
      <c r="BG266" s="29"/>
      <c r="BH266" s="107"/>
      <c r="BI266" s="29"/>
      <c r="BJ266" s="29"/>
      <c r="BK266" s="29"/>
      <c r="BL266" s="29"/>
      <c r="BM266" s="29"/>
      <c r="BN266" s="29"/>
      <c r="BO266" s="29"/>
      <c r="BP266" s="29"/>
      <c r="BQ266" s="29"/>
      <c r="BR266" s="29"/>
      <c r="BS266" s="29"/>
      <c r="BT266" s="29"/>
      <c r="BU266" s="29"/>
      <c r="BV266" s="29"/>
      <c r="BW266" s="29"/>
      <c r="BX266" s="29"/>
      <c r="BY266" s="29"/>
      <c r="BZ266" s="29"/>
      <c r="CA266" s="29"/>
      <c r="CB266" s="29"/>
      <c r="CC266" s="29"/>
      <c r="CD266" s="107"/>
      <c r="CE266" s="29"/>
      <c r="CF266" s="29"/>
      <c r="CG266" s="29"/>
      <c r="CH266" s="29"/>
      <c r="CI266" s="29"/>
      <c r="CJ266" s="29"/>
      <c r="CK266" s="29"/>
      <c r="CL266" s="29"/>
      <c r="CM266" s="29"/>
      <c r="CN266" s="29"/>
      <c r="CO266" s="29"/>
      <c r="CP266" s="29"/>
      <c r="CQ266" s="29"/>
      <c r="CR266" s="29"/>
      <c r="CS266" s="29"/>
      <c r="CT266" s="29"/>
      <c r="CU266" s="29"/>
      <c r="CV266" s="29"/>
      <c r="CW266" s="107"/>
    </row>
    <row r="267" spans="1:101">
      <c r="A267" s="7" t="s">
        <v>400</v>
      </c>
      <c r="C267" s="35">
        <v>5250.451171875</v>
      </c>
      <c r="D267" s="35">
        <v>2832.9306640625</v>
      </c>
      <c r="E267" s="35">
        <v>566.58612060546875</v>
      </c>
      <c r="F267" s="35">
        <v>3399.516845703125</v>
      </c>
      <c r="G267" s="35">
        <v>3849.650390625</v>
      </c>
      <c r="H267" s="35">
        <v>10070.2685546875</v>
      </c>
      <c r="I267" s="35">
        <v>5671.84912109375</v>
      </c>
      <c r="J267" s="35">
        <v>-35.579231262207031</v>
      </c>
      <c r="K267" s="35">
        <v>-27.737894058227539</v>
      </c>
      <c r="L267" s="33">
        <v>2.615891786158858</v>
      </c>
      <c r="M267" s="35">
        <v>33.224590230836569</v>
      </c>
      <c r="N267" s="35">
        <v>575.52529550061422</v>
      </c>
      <c r="O267" s="35">
        <v>428.95340368122362</v>
      </c>
      <c r="P267" s="35">
        <v>323.89313157291912</v>
      </c>
      <c r="Q267" s="35">
        <v>255.73207698558016</v>
      </c>
      <c r="R267" s="35">
        <v>161.94656578645956</v>
      </c>
      <c r="S267" s="35">
        <v>105.5727612405401</v>
      </c>
      <c r="T267" s="35">
        <v>108.64769603395389</v>
      </c>
      <c r="U267" s="35">
        <v>110.18516343066079</v>
      </c>
      <c r="V267" s="35">
        <v>105.06027210830447</v>
      </c>
      <c r="W267" s="35">
        <v>323.89313157291917</v>
      </c>
      <c r="X267" s="35">
        <v>596.53734992227521</v>
      </c>
      <c r="Y267" s="35">
        <v>802.04549194876336</v>
      </c>
      <c r="Z267" s="35"/>
      <c r="AA267" s="35">
        <v>250.60718566322387</v>
      </c>
      <c r="AB267" s="35">
        <v>222.93277252249973</v>
      </c>
      <c r="AC267" s="35">
        <v>111.72263082736768</v>
      </c>
      <c r="AD267" s="35">
        <v>112.74760909183895</v>
      </c>
      <c r="AE267" s="35">
        <v>48.173978430149361</v>
      </c>
      <c r="AF267" s="35">
        <v>23.574500082839055</v>
      </c>
      <c r="AG267" s="35">
        <v>25.624456611781579</v>
      </c>
      <c r="AH267" s="35">
        <v>63.03616326498269</v>
      </c>
      <c r="AI267" s="35">
        <v>27.161924008488473</v>
      </c>
      <c r="AJ267" s="35">
        <v>66.111098058396465</v>
      </c>
      <c r="AK267" s="35">
        <v>146.57189181939063</v>
      </c>
      <c r="AL267" s="35">
        <v>254.19460958887328</v>
      </c>
      <c r="AM267" s="29"/>
      <c r="AN267" s="29"/>
      <c r="AO267" s="29"/>
      <c r="AP267" s="29"/>
      <c r="AQ267" s="29"/>
      <c r="AR267" s="29"/>
      <c r="AS267" s="107"/>
      <c r="AT267" s="29"/>
      <c r="AU267" s="29"/>
      <c r="AV267" s="29"/>
      <c r="AW267" s="29"/>
      <c r="AX267" s="29"/>
      <c r="AY267" s="29"/>
      <c r="AZ267" s="107"/>
      <c r="BA267" s="29"/>
      <c r="BB267" s="29"/>
      <c r="BC267" s="29"/>
      <c r="BD267" s="29"/>
      <c r="BE267" s="29"/>
      <c r="BF267" s="29"/>
      <c r="BG267" s="29"/>
      <c r="BH267" s="107"/>
      <c r="BI267" s="29"/>
      <c r="BJ267" s="29"/>
      <c r="BK267" s="29"/>
      <c r="BL267" s="29"/>
      <c r="BM267" s="29"/>
      <c r="BN267" s="29"/>
      <c r="BO267" s="29"/>
      <c r="BP267" s="29"/>
      <c r="BQ267" s="29"/>
      <c r="BR267" s="29"/>
      <c r="BS267" s="29"/>
      <c r="BT267" s="29"/>
      <c r="BU267" s="29"/>
      <c r="BV267" s="29"/>
      <c r="BW267" s="29"/>
      <c r="BX267" s="29"/>
      <c r="BY267" s="29"/>
      <c r="BZ267" s="29"/>
      <c r="CA267" s="29"/>
      <c r="CB267" s="29"/>
      <c r="CC267" s="29"/>
      <c r="CD267" s="107"/>
      <c r="CE267" s="29"/>
      <c r="CF267" s="29"/>
      <c r="CG267" s="29"/>
      <c r="CH267" s="29"/>
      <c r="CI267" s="29"/>
      <c r="CJ267" s="29"/>
      <c r="CK267" s="29"/>
      <c r="CL267" s="29"/>
      <c r="CM267" s="29"/>
      <c r="CN267" s="29"/>
      <c r="CO267" s="29"/>
      <c r="CP267" s="29"/>
      <c r="CQ267" s="29"/>
      <c r="CR267" s="29"/>
      <c r="CS267" s="29"/>
      <c r="CT267" s="29"/>
      <c r="CU267" s="29"/>
      <c r="CV267" s="29"/>
      <c r="CW267" s="107"/>
    </row>
    <row r="268" spans="1:101">
      <c r="A268" s="7" t="s">
        <v>385</v>
      </c>
      <c r="C268" s="35">
        <v>5337.1064453125</v>
      </c>
      <c r="D268" s="35">
        <v>2831.55859375</v>
      </c>
      <c r="E268" s="35">
        <v>566.31170654296875</v>
      </c>
      <c r="F268" s="35">
        <v>3397.870361328125</v>
      </c>
      <c r="G268" s="35">
        <v>3847.785888671875</v>
      </c>
      <c r="H268" s="35">
        <v>9975.59375</v>
      </c>
      <c r="I268" s="35">
        <v>5577.056640625</v>
      </c>
      <c r="J268" s="35">
        <v>-36.184612274169922</v>
      </c>
      <c r="K268" s="35">
        <v>-24.884189605712891</v>
      </c>
      <c r="L268" s="33">
        <v>2.5925541879355807</v>
      </c>
      <c r="M268" s="35">
        <v>33.793004754152108</v>
      </c>
      <c r="N268" s="35">
        <v>613.95199045539528</v>
      </c>
      <c r="O268" s="35">
        <v>433.93683246288469</v>
      </c>
      <c r="P268" s="35">
        <v>331.5235167721309</v>
      </c>
      <c r="Q268" s="35">
        <v>330.46770939387574</v>
      </c>
      <c r="R268" s="35">
        <v>123.00155956673009</v>
      </c>
      <c r="S268" s="35">
        <v>40.648584062824966</v>
      </c>
      <c r="T268" s="35">
        <v>190.0453280859349</v>
      </c>
      <c r="U268" s="35">
        <v>195.32436497721088</v>
      </c>
      <c r="V268" s="35">
        <v>106.10864151464699</v>
      </c>
      <c r="W268" s="35">
        <v>265.00765194205371</v>
      </c>
      <c r="X268" s="35">
        <v>392.23244102180456</v>
      </c>
      <c r="Y268" s="35">
        <v>855.20397638670715</v>
      </c>
      <c r="Z268" s="35"/>
      <c r="AA268" s="35">
        <v>252.86586709211895</v>
      </c>
      <c r="AB268" s="35">
        <v>182.12677274902097</v>
      </c>
      <c r="AC268" s="35">
        <v>140.95028499706839</v>
      </c>
      <c r="AD268" s="35">
        <v>127.22478907975089</v>
      </c>
      <c r="AE268" s="35">
        <v>47.511332021483724</v>
      </c>
      <c r="AF268" s="35">
        <v>21.116147565103876</v>
      </c>
      <c r="AG268" s="35">
        <v>40.120680373697368</v>
      </c>
      <c r="AH268" s="35">
        <v>32.730028725911012</v>
      </c>
      <c r="AI268" s="35">
        <v>31.67422134765582</v>
      </c>
      <c r="AJ268" s="35">
        <v>93.43895297558467</v>
      </c>
      <c r="AK268" s="35">
        <v>161.5385288730447</v>
      </c>
      <c r="AL268" s="35">
        <v>328.35609463736535</v>
      </c>
      <c r="AM268" s="29"/>
      <c r="AN268" s="29"/>
      <c r="AO268" s="29"/>
      <c r="AP268" s="29"/>
      <c r="AQ268" s="29"/>
      <c r="AR268" s="29"/>
      <c r="AS268" s="107"/>
      <c r="AT268" s="29"/>
      <c r="AU268" s="29"/>
      <c r="AV268" s="29"/>
      <c r="AW268" s="29"/>
      <c r="AX268" s="29"/>
      <c r="AY268" s="29"/>
      <c r="AZ268" s="107"/>
      <c r="BA268" s="29"/>
      <c r="BB268" s="29"/>
      <c r="BC268" s="29"/>
      <c r="BD268" s="29"/>
      <c r="BE268" s="29"/>
      <c r="BF268" s="29"/>
      <c r="BG268" s="29"/>
      <c r="BH268" s="107"/>
      <c r="BI268" s="29"/>
      <c r="BJ268" s="29"/>
      <c r="BK268" s="29"/>
      <c r="BL268" s="29"/>
      <c r="BM268" s="29"/>
      <c r="BN268" s="29"/>
      <c r="BO268" s="29"/>
      <c r="BP268" s="29"/>
      <c r="BQ268" s="29"/>
      <c r="BR268" s="29"/>
      <c r="BS268" s="29"/>
      <c r="BT268" s="29"/>
      <c r="BU268" s="29"/>
      <c r="BV268" s="29"/>
      <c r="BW268" s="29"/>
      <c r="BX268" s="29"/>
      <c r="BY268" s="29"/>
      <c r="BZ268" s="29"/>
      <c r="CA268" s="29"/>
      <c r="CB268" s="29"/>
      <c r="CC268" s="29"/>
      <c r="CD268" s="107"/>
      <c r="CE268" s="29"/>
      <c r="CF268" s="29"/>
      <c r="CG268" s="29"/>
      <c r="CH268" s="29"/>
      <c r="CI268" s="29"/>
      <c r="CJ268" s="29"/>
      <c r="CK268" s="29"/>
      <c r="CL268" s="29"/>
      <c r="CM268" s="29"/>
      <c r="CN268" s="29"/>
      <c r="CO268" s="29"/>
      <c r="CP268" s="29"/>
      <c r="CQ268" s="29"/>
      <c r="CR268" s="29"/>
      <c r="CS268" s="29"/>
      <c r="CT268" s="29"/>
      <c r="CU268" s="29"/>
      <c r="CV268" s="29"/>
      <c r="CW268" s="107"/>
    </row>
    <row r="269" spans="1:101">
      <c r="A269" s="7" t="s">
        <v>406</v>
      </c>
      <c r="C269" s="35">
        <v>5337.1064453125</v>
      </c>
      <c r="D269" s="35">
        <v>2831.55859375</v>
      </c>
      <c r="E269" s="35">
        <v>566.31170654296875</v>
      </c>
      <c r="F269" s="35">
        <v>3397.870361328125</v>
      </c>
      <c r="G269" s="35">
        <v>3847.785888671875</v>
      </c>
      <c r="H269" s="35">
        <v>9975.59375</v>
      </c>
      <c r="I269" s="35">
        <v>5577.056640625</v>
      </c>
      <c r="J269" s="35">
        <v>-36.184612274169922</v>
      </c>
      <c r="K269" s="35">
        <v>-24.884189605712891</v>
      </c>
      <c r="L269" s="33">
        <v>2.5925541879355807</v>
      </c>
      <c r="M269" s="35">
        <v>33.793004754152108</v>
      </c>
      <c r="N269" s="35">
        <v>613.95199045539528</v>
      </c>
      <c r="O269" s="35">
        <v>433.93683246288469</v>
      </c>
      <c r="P269" s="35">
        <v>331.5235167721309</v>
      </c>
      <c r="Q269" s="35">
        <v>330.46770939387574</v>
      </c>
      <c r="R269" s="35">
        <v>123.00155956673009</v>
      </c>
      <c r="S269" s="35">
        <v>40.648584062824966</v>
      </c>
      <c r="T269" s="35">
        <v>190.0453280859349</v>
      </c>
      <c r="U269" s="35">
        <v>195.32436497721088</v>
      </c>
      <c r="V269" s="35">
        <v>106.10864151464699</v>
      </c>
      <c r="W269" s="35">
        <v>265.00765194205371</v>
      </c>
      <c r="X269" s="35">
        <v>392.23244102180456</v>
      </c>
      <c r="Y269" s="35">
        <v>855.20397638670715</v>
      </c>
      <c r="Z269" s="35"/>
      <c r="AA269" s="35">
        <v>252.86586709211895</v>
      </c>
      <c r="AB269" s="35">
        <v>182.12677274902097</v>
      </c>
      <c r="AC269" s="35">
        <v>140.95028499706839</v>
      </c>
      <c r="AD269" s="35">
        <v>127.22478907975089</v>
      </c>
      <c r="AE269" s="35">
        <v>47.511332021483724</v>
      </c>
      <c r="AF269" s="35">
        <v>21.116147565103876</v>
      </c>
      <c r="AG269" s="35">
        <v>40.120680373697368</v>
      </c>
      <c r="AH269" s="35">
        <v>32.730028725911012</v>
      </c>
      <c r="AI269" s="35">
        <v>31.67422134765582</v>
      </c>
      <c r="AJ269" s="35">
        <v>93.43895297558467</v>
      </c>
      <c r="AK269" s="35">
        <v>161.5385288730447</v>
      </c>
      <c r="AL269" s="35">
        <v>328.35609463736535</v>
      </c>
      <c r="AM269" s="29"/>
      <c r="AN269" s="29"/>
      <c r="AO269" s="29"/>
      <c r="AP269" s="29"/>
      <c r="AQ269" s="29"/>
      <c r="AR269" s="29"/>
      <c r="AS269" s="107"/>
      <c r="AT269" s="29"/>
      <c r="AU269" s="29"/>
      <c r="AV269" s="29"/>
      <c r="AW269" s="29"/>
      <c r="AX269" s="29"/>
      <c r="AY269" s="29"/>
      <c r="AZ269" s="107"/>
      <c r="BA269" s="29"/>
      <c r="BB269" s="29"/>
      <c r="BC269" s="29"/>
      <c r="BD269" s="29"/>
      <c r="BE269" s="29"/>
      <c r="BF269" s="29"/>
      <c r="BG269" s="29"/>
      <c r="BH269" s="107"/>
      <c r="BI269" s="29"/>
      <c r="BJ269" s="29"/>
      <c r="BK269" s="29"/>
      <c r="BL269" s="29"/>
      <c r="BM269" s="29"/>
      <c r="BN269" s="29"/>
      <c r="BO269" s="29"/>
      <c r="BP269" s="29"/>
      <c r="BQ269" s="29"/>
      <c r="BR269" s="29"/>
      <c r="BS269" s="29"/>
      <c r="BT269" s="29"/>
      <c r="BU269" s="29"/>
      <c r="BV269" s="29"/>
      <c r="BW269" s="29"/>
      <c r="BX269" s="29"/>
      <c r="BY269" s="29"/>
      <c r="BZ269" s="29"/>
      <c r="CA269" s="29"/>
      <c r="CB269" s="29"/>
      <c r="CC269" s="29"/>
      <c r="CD269" s="107"/>
      <c r="CE269" s="29"/>
      <c r="CF269" s="29"/>
      <c r="CG269" s="29"/>
      <c r="CH269" s="29"/>
      <c r="CI269" s="29"/>
      <c r="CJ269" s="29"/>
      <c r="CK269" s="29"/>
      <c r="CL269" s="29"/>
      <c r="CM269" s="29"/>
      <c r="CN269" s="29"/>
      <c r="CO269" s="29"/>
      <c r="CP269" s="29"/>
      <c r="CQ269" s="29"/>
      <c r="CR269" s="29"/>
      <c r="CS269" s="29"/>
      <c r="CT269" s="29"/>
      <c r="CU269" s="29"/>
      <c r="CV269" s="29"/>
      <c r="CW269" s="107"/>
    </row>
    <row r="270" spans="1:101">
      <c r="A270" s="7" t="s">
        <v>410</v>
      </c>
      <c r="C270" s="35">
        <v>8313.490234375</v>
      </c>
      <c r="D270" s="35">
        <v>5264.390625</v>
      </c>
      <c r="E270" s="35">
        <v>1052.878173828125</v>
      </c>
      <c r="F270" s="35">
        <v>6317.2685546875</v>
      </c>
      <c r="G270" s="35">
        <v>7153.744140625</v>
      </c>
      <c r="H270" s="35">
        <v>15685.9091796875</v>
      </c>
      <c r="I270" s="35">
        <v>6656.5634765625</v>
      </c>
      <c r="J270" s="35">
        <v>-29.142482757568359</v>
      </c>
      <c r="K270" s="35">
        <v>-15.848203659057617</v>
      </c>
      <c r="L270" s="33">
        <v>2.1926852014384881</v>
      </c>
      <c r="M270" s="35">
        <v>52.792303432311734</v>
      </c>
      <c r="N270" s="35">
        <v>953.40629919354012</v>
      </c>
      <c r="O270" s="35">
        <v>678.72448435980652</v>
      </c>
      <c r="P270" s="35">
        <v>551.04364076736761</v>
      </c>
      <c r="Q270" s="35">
        <v>512.03854769315001</v>
      </c>
      <c r="R270" s="35">
        <v>153.90782784908387</v>
      </c>
      <c r="S270" s="35">
        <v>96.287221533200352</v>
      </c>
      <c r="T270" s="35">
        <v>293.14508075094903</v>
      </c>
      <c r="U270" s="35">
        <v>264.69090726874157</v>
      </c>
      <c r="V270" s="35">
        <v>197.23787055274525</v>
      </c>
      <c r="W270" s="35">
        <v>375.19858769955312</v>
      </c>
      <c r="X270" s="35">
        <v>635.88420131234341</v>
      </c>
      <c r="Y270" s="35">
        <v>1083.6071594358298</v>
      </c>
      <c r="Z270" s="35"/>
      <c r="AA270" s="35">
        <v>460.32304137274008</v>
      </c>
      <c r="AB270" s="35">
        <v>341.88225882975405</v>
      </c>
      <c r="AC270" s="35">
        <v>267.96177043413155</v>
      </c>
      <c r="AD270" s="35">
        <v>234.2800798064161</v>
      </c>
      <c r="AE270" s="35">
        <v>84.784411168169015</v>
      </c>
      <c r="AF270" s="35">
        <v>98.381926355773473</v>
      </c>
      <c r="AG270" s="35">
        <v>103.09481887085443</v>
      </c>
      <c r="AH270" s="35">
        <v>54.268481757638405</v>
      </c>
      <c r="AI270" s="35">
        <v>34.338914271568051</v>
      </c>
      <c r="AJ270" s="35">
        <v>121.6383914647872</v>
      </c>
      <c r="AK270" s="35">
        <v>244.44161503552436</v>
      </c>
      <c r="AL270" s="35">
        <v>472.92312462199385</v>
      </c>
      <c r="AM270" s="29"/>
      <c r="AN270" s="29"/>
      <c r="AO270" s="29"/>
      <c r="AP270" s="29"/>
      <c r="AQ270" s="29"/>
      <c r="AR270" s="29"/>
      <c r="AS270" s="107"/>
      <c r="AT270" s="29"/>
      <c r="AU270" s="29"/>
      <c r="AV270" s="29"/>
      <c r="AW270" s="29"/>
      <c r="AX270" s="29"/>
      <c r="AY270" s="29"/>
      <c r="AZ270" s="107"/>
      <c r="BA270" s="29"/>
      <c r="BB270" s="29"/>
      <c r="BC270" s="29"/>
      <c r="BD270" s="29"/>
      <c r="BE270" s="29"/>
      <c r="BF270" s="29"/>
      <c r="BG270" s="29"/>
      <c r="BH270" s="107"/>
      <c r="BI270" s="29"/>
      <c r="BJ270" s="29"/>
      <c r="BK270" s="29"/>
      <c r="BL270" s="29"/>
      <c r="BM270" s="29"/>
      <c r="BN270" s="29"/>
      <c r="BO270" s="29"/>
      <c r="BP270" s="29"/>
      <c r="BQ270" s="29"/>
      <c r="BR270" s="29"/>
      <c r="BS270" s="29"/>
      <c r="BT270" s="29"/>
      <c r="BU270" s="29"/>
      <c r="BV270" s="29"/>
      <c r="BW270" s="29"/>
      <c r="BX270" s="29"/>
      <c r="BY270" s="29"/>
      <c r="BZ270" s="29"/>
      <c r="CA270" s="29"/>
      <c r="CB270" s="29"/>
      <c r="CC270" s="29"/>
      <c r="CD270" s="107"/>
      <c r="CE270" s="29"/>
      <c r="CF270" s="29"/>
      <c r="CG270" s="29"/>
      <c r="CH270" s="29"/>
      <c r="CI270" s="29"/>
      <c r="CJ270" s="29"/>
      <c r="CK270" s="29"/>
      <c r="CL270" s="29"/>
      <c r="CM270" s="29"/>
      <c r="CN270" s="29"/>
      <c r="CO270" s="29"/>
      <c r="CP270" s="29"/>
      <c r="CQ270" s="29"/>
      <c r="CR270" s="29"/>
      <c r="CS270" s="29"/>
      <c r="CT270" s="29"/>
      <c r="CU270" s="29"/>
      <c r="CV270" s="29"/>
      <c r="CW270" s="107"/>
    </row>
    <row r="271" spans="1:101">
      <c r="A271" s="7" t="s">
        <v>416</v>
      </c>
      <c r="C271" s="35">
        <v>125.6058349609375</v>
      </c>
      <c r="D271" s="35">
        <v>80.823402404785156</v>
      </c>
      <c r="E271" s="35">
        <v>16.164680480957031</v>
      </c>
      <c r="F271" s="35">
        <v>96.988082885742188</v>
      </c>
      <c r="G271" s="35">
        <v>109.83037567138672</v>
      </c>
      <c r="H271" s="35">
        <v>239.53404235839844</v>
      </c>
      <c r="I271" s="35">
        <v>6764.14111328125</v>
      </c>
      <c r="J271" s="35">
        <v>-28.505084991455078</v>
      </c>
      <c r="K271" s="35">
        <v>-15.528718948364258</v>
      </c>
      <c r="L271" s="33">
        <v>2.1809453414762352</v>
      </c>
      <c r="M271" s="35">
        <v>0.79482741352012864</v>
      </c>
      <c r="N271" s="35">
        <v>13.768214411673835</v>
      </c>
      <c r="O271" s="35">
        <v>10.261794712886021</v>
      </c>
      <c r="P271" s="35">
        <v>7.7484519217968515</v>
      </c>
      <c r="Q271" s="35">
        <v>6.1178441597731474</v>
      </c>
      <c r="R271" s="35">
        <v>3.8742259608984257</v>
      </c>
      <c r="S271" s="35">
        <v>2.5256029998261891</v>
      </c>
      <c r="T271" s="35">
        <v>2.5991642522483112</v>
      </c>
      <c r="U271" s="35">
        <v>2.6359448784593722</v>
      </c>
      <c r="V271" s="35">
        <v>2.513342791089169</v>
      </c>
      <c r="W271" s="35">
        <v>7.7484519217968515</v>
      </c>
      <c r="X271" s="35">
        <v>14.270882969891671</v>
      </c>
      <c r="Y271" s="35">
        <v>19.187226673436825</v>
      </c>
      <c r="Z271" s="35"/>
      <c r="AA271" s="35">
        <v>5.9952420724029452</v>
      </c>
      <c r="AB271" s="35">
        <v>5.3331908006038464</v>
      </c>
      <c r="AC271" s="35">
        <v>2.6727255046704328</v>
      </c>
      <c r="AD271" s="35">
        <v>2.6972459221444742</v>
      </c>
      <c r="AE271" s="35">
        <v>1.1524596212799114</v>
      </c>
      <c r="AF271" s="35">
        <v>0.56396960190293544</v>
      </c>
      <c r="AG271" s="35">
        <v>0.61301043685101675</v>
      </c>
      <c r="AH271" s="35">
        <v>1.5080056746535013</v>
      </c>
      <c r="AI271" s="35">
        <v>0.64979106306207779</v>
      </c>
      <c r="AJ271" s="35">
        <v>1.581566927075623</v>
      </c>
      <c r="AK271" s="35">
        <v>3.5064196987878162</v>
      </c>
      <c r="AL271" s="35">
        <v>6.0810635335620864</v>
      </c>
      <c r="AM271" s="29"/>
      <c r="AN271" s="29"/>
      <c r="AO271" s="29"/>
      <c r="AP271" s="29"/>
      <c r="AQ271" s="29"/>
      <c r="AR271" s="29"/>
      <c r="AS271" s="107"/>
      <c r="AT271" s="29"/>
      <c r="AU271" s="29"/>
      <c r="AV271" s="29"/>
      <c r="AW271" s="29"/>
      <c r="AX271" s="29"/>
      <c r="AY271" s="29"/>
      <c r="AZ271" s="107"/>
      <c r="BA271" s="29"/>
      <c r="BB271" s="29"/>
      <c r="BC271" s="29"/>
      <c r="BD271" s="29"/>
      <c r="BE271" s="29"/>
      <c r="BF271" s="29"/>
      <c r="BG271" s="29"/>
      <c r="BH271" s="107"/>
      <c r="BI271" s="29"/>
      <c r="BJ271" s="29"/>
      <c r="BK271" s="29"/>
      <c r="BL271" s="29"/>
      <c r="BM271" s="29"/>
      <c r="BN271" s="29"/>
      <c r="BO271" s="29"/>
      <c r="BP271" s="29"/>
      <c r="BQ271" s="29"/>
      <c r="BR271" s="29"/>
      <c r="BS271" s="29"/>
      <c r="BT271" s="29"/>
      <c r="BU271" s="29"/>
      <c r="BV271" s="29"/>
      <c r="BW271" s="29"/>
      <c r="BX271" s="29"/>
      <c r="BY271" s="29"/>
      <c r="BZ271" s="29"/>
      <c r="CA271" s="29"/>
      <c r="CB271" s="29"/>
      <c r="CC271" s="29"/>
      <c r="CD271" s="107"/>
      <c r="CE271" s="29"/>
      <c r="CF271" s="29"/>
      <c r="CG271" s="29"/>
      <c r="CH271" s="29"/>
      <c r="CI271" s="29"/>
      <c r="CJ271" s="29"/>
      <c r="CK271" s="29"/>
      <c r="CL271" s="29"/>
      <c r="CM271" s="29"/>
      <c r="CN271" s="29"/>
      <c r="CO271" s="29"/>
      <c r="CP271" s="29"/>
      <c r="CQ271" s="29"/>
      <c r="CR271" s="29"/>
      <c r="CS271" s="29"/>
      <c r="CT271" s="29"/>
      <c r="CU271" s="29"/>
      <c r="CV271" s="29"/>
      <c r="CW271" s="107"/>
    </row>
    <row r="272" spans="1:101">
      <c r="A272" s="7" t="s">
        <v>402</v>
      </c>
      <c r="C272" s="35">
        <v>5574.4453125</v>
      </c>
      <c r="D272" s="35">
        <v>3580.591796875</v>
      </c>
      <c r="E272" s="35">
        <v>716.11834716796875</v>
      </c>
      <c r="F272" s="35">
        <v>4296.7099609375</v>
      </c>
      <c r="G272" s="35">
        <v>4865.6416015625</v>
      </c>
      <c r="H272" s="35">
        <v>10523.5791015625</v>
      </c>
      <c r="I272" s="35">
        <v>6752.09423828125</v>
      </c>
      <c r="J272" s="35">
        <v>-28.530679702758789</v>
      </c>
      <c r="K272" s="35">
        <v>-14.923284530639648</v>
      </c>
      <c r="L272" s="33">
        <v>2.1628347937293237</v>
      </c>
      <c r="M272" s="35">
        <v>35.404566506330831</v>
      </c>
      <c r="N272" s="35">
        <v>641.85770975472178</v>
      </c>
      <c r="O272" s="35">
        <v>456.93482773728215</v>
      </c>
      <c r="P272" s="35">
        <v>370.97679083620926</v>
      </c>
      <c r="Q272" s="35">
        <v>344.71942401013166</v>
      </c>
      <c r="R272" s="35">
        <v>103.56045200233419</v>
      </c>
      <c r="S272" s="35">
        <v>69.671325028930909</v>
      </c>
      <c r="T272" s="35">
        <v>182.78490314293651</v>
      </c>
      <c r="U272" s="35">
        <v>171.0533300172111</v>
      </c>
      <c r="V272" s="35">
        <v>131.18531168284466</v>
      </c>
      <c r="W272" s="35">
        <v>252.5242442890742</v>
      </c>
      <c r="X272" s="35">
        <v>428.0936443033695</v>
      </c>
      <c r="Y272" s="35">
        <v>729.5122868577896</v>
      </c>
      <c r="Z272" s="35"/>
      <c r="AA272" s="35">
        <v>309.90134356439432</v>
      </c>
      <c r="AB272" s="35">
        <v>230.16395407063595</v>
      </c>
      <c r="AC272" s="35">
        <v>180.39877481212011</v>
      </c>
      <c r="AD272" s="35">
        <v>157.55480092298967</v>
      </c>
      <c r="AE272" s="35">
        <v>55.155971822037955</v>
      </c>
      <c r="AF272" s="35">
        <v>63.865381276519997</v>
      </c>
      <c r="AG272" s="35">
        <v>61.536064649118273</v>
      </c>
      <c r="AH272" s="35">
        <v>42.282845622231946</v>
      </c>
      <c r="AI272" s="35">
        <v>25.815583423531677</v>
      </c>
      <c r="AJ272" s="35">
        <v>81.948230065896809</v>
      </c>
      <c r="AK272" s="35">
        <v>164.56439959350138</v>
      </c>
      <c r="AL272" s="35">
        <v>318.38404457436866</v>
      </c>
      <c r="AM272" s="29"/>
      <c r="AN272" s="29"/>
      <c r="AO272" s="29"/>
      <c r="AP272" s="29"/>
      <c r="AQ272" s="29"/>
      <c r="AR272" s="29"/>
      <c r="AS272" s="107"/>
      <c r="AT272" s="29"/>
      <c r="AU272" s="29"/>
      <c r="AV272" s="29"/>
      <c r="AW272" s="29"/>
      <c r="AX272" s="29"/>
      <c r="AY272" s="29"/>
      <c r="AZ272" s="107"/>
      <c r="BA272" s="29"/>
      <c r="BB272" s="29"/>
      <c r="BC272" s="29"/>
      <c r="BD272" s="29"/>
      <c r="BE272" s="29"/>
      <c r="BF272" s="29"/>
      <c r="BG272" s="29"/>
      <c r="BH272" s="107"/>
      <c r="BI272" s="29"/>
      <c r="BJ272" s="29"/>
      <c r="BK272" s="29"/>
      <c r="BL272" s="29"/>
      <c r="BM272" s="29"/>
      <c r="BN272" s="29"/>
      <c r="BO272" s="29"/>
      <c r="BP272" s="29"/>
      <c r="BQ272" s="29"/>
      <c r="BR272" s="29"/>
      <c r="BS272" s="29"/>
      <c r="BT272" s="29"/>
      <c r="BU272" s="29"/>
      <c r="BV272" s="29"/>
      <c r="BW272" s="29"/>
      <c r="BX272" s="29"/>
      <c r="BY272" s="29"/>
      <c r="BZ272" s="29"/>
      <c r="CA272" s="29"/>
      <c r="CB272" s="29"/>
      <c r="CC272" s="29"/>
      <c r="CD272" s="107"/>
      <c r="CE272" s="29"/>
      <c r="CF272" s="29"/>
      <c r="CG272" s="29"/>
      <c r="CH272" s="29"/>
      <c r="CI272" s="29"/>
      <c r="CJ272" s="29"/>
      <c r="CK272" s="29"/>
      <c r="CL272" s="29"/>
      <c r="CM272" s="29"/>
      <c r="CN272" s="29"/>
      <c r="CO272" s="29"/>
      <c r="CP272" s="29"/>
      <c r="CQ272" s="29"/>
      <c r="CR272" s="29"/>
      <c r="CS272" s="29"/>
      <c r="CT272" s="29"/>
      <c r="CU272" s="29"/>
      <c r="CV272" s="29"/>
      <c r="CW272" s="107"/>
    </row>
    <row r="273" spans="1:101">
      <c r="A273" s="7" t="s">
        <v>413</v>
      </c>
      <c r="C273" s="35">
        <v>7995.0927734375</v>
      </c>
      <c r="D273" s="35">
        <v>5268.41943359375</v>
      </c>
      <c r="E273" s="35">
        <v>1053.6839599609375</v>
      </c>
      <c r="F273" s="35">
        <v>6322.103515625</v>
      </c>
      <c r="G273" s="35">
        <v>7159.2197265625</v>
      </c>
      <c r="H273" s="35">
        <v>15186.26171875</v>
      </c>
      <c r="I273" s="35">
        <v>6926.9521484375</v>
      </c>
      <c r="J273" s="35">
        <v>-27.47528076171875</v>
      </c>
      <c r="K273" s="35">
        <v>-13.22795581817627</v>
      </c>
      <c r="L273" s="33">
        <v>2.1212175071933426</v>
      </c>
      <c r="M273" s="35">
        <v>50.615468904753094</v>
      </c>
      <c r="N273" s="35">
        <v>937.01427950195443</v>
      </c>
      <c r="O273" s="35">
        <v>662.2749249790254</v>
      </c>
      <c r="P273" s="35">
        <v>505.97159718592212</v>
      </c>
      <c r="Q273" s="35">
        <v>503.99538489608528</v>
      </c>
      <c r="R273" s="35">
        <v>183.71191526149292</v>
      </c>
      <c r="S273" s="35">
        <v>47.444407703008658</v>
      </c>
      <c r="T273" s="35">
        <v>246.35026762046971</v>
      </c>
      <c r="U273" s="35">
        <v>263.75321645267854</v>
      </c>
      <c r="V273" s="35">
        <v>150.01962720489331</v>
      </c>
      <c r="W273" s="35">
        <v>404.17110971786036</v>
      </c>
      <c r="X273" s="35">
        <v>598.62563170245232</v>
      </c>
      <c r="Y273" s="35">
        <v>1305.2133557980792</v>
      </c>
      <c r="Z273" s="35"/>
      <c r="AA273" s="35">
        <v>385.92419594276544</v>
      </c>
      <c r="AB273" s="35">
        <v>277.96210354959089</v>
      </c>
      <c r="AC273" s="35">
        <v>215.11849752968342</v>
      </c>
      <c r="AD273" s="35">
        <v>194.08916022667574</v>
      </c>
      <c r="AE273" s="35">
        <v>71.615698173136238</v>
      </c>
      <c r="AF273" s="35">
        <v>28.968745078411782</v>
      </c>
      <c r="AG273" s="35">
        <v>50.926301134146492</v>
      </c>
      <c r="AH273" s="35">
        <v>30.300603275275737</v>
      </c>
      <c r="AI273" s="35">
        <v>41.519877723934385</v>
      </c>
      <c r="AJ273" s="35">
        <v>142.44423115179026</v>
      </c>
      <c r="AK273" s="35">
        <v>246.5403005396372</v>
      </c>
      <c r="AL273" s="35">
        <v>501.13747364592922</v>
      </c>
      <c r="AM273" s="29"/>
      <c r="AN273" s="29"/>
      <c r="AO273" s="29"/>
      <c r="AP273" s="29"/>
      <c r="AQ273" s="29"/>
      <c r="AR273" s="29"/>
      <c r="AS273" s="107"/>
      <c r="AT273" s="29"/>
      <c r="AU273" s="29"/>
      <c r="AV273" s="29"/>
      <c r="AW273" s="29"/>
      <c r="AX273" s="29"/>
      <c r="AY273" s="29"/>
      <c r="AZ273" s="107"/>
      <c r="BA273" s="29"/>
      <c r="BB273" s="29"/>
      <c r="BC273" s="29"/>
      <c r="BD273" s="29"/>
      <c r="BE273" s="29"/>
      <c r="BF273" s="29"/>
      <c r="BG273" s="29"/>
      <c r="BH273" s="107"/>
      <c r="BI273" s="29"/>
      <c r="BJ273" s="29"/>
      <c r="BK273" s="29"/>
      <c r="BL273" s="29"/>
      <c r="BM273" s="29"/>
      <c r="BN273" s="29"/>
      <c r="BO273" s="29"/>
      <c r="BP273" s="29"/>
      <c r="BQ273" s="29"/>
      <c r="BR273" s="29"/>
      <c r="BS273" s="29"/>
      <c r="BT273" s="29"/>
      <c r="BU273" s="29"/>
      <c r="BV273" s="29"/>
      <c r="BW273" s="29"/>
      <c r="BX273" s="29"/>
      <c r="BY273" s="29"/>
      <c r="BZ273" s="29"/>
      <c r="CA273" s="29"/>
      <c r="CB273" s="29"/>
      <c r="CC273" s="29"/>
      <c r="CD273" s="107"/>
      <c r="CE273" s="29"/>
      <c r="CF273" s="29"/>
      <c r="CG273" s="29"/>
      <c r="CH273" s="29"/>
      <c r="CI273" s="29"/>
      <c r="CJ273" s="29"/>
      <c r="CK273" s="29"/>
      <c r="CL273" s="29"/>
      <c r="CM273" s="29"/>
      <c r="CN273" s="29"/>
      <c r="CO273" s="29"/>
      <c r="CP273" s="29"/>
      <c r="CQ273" s="29"/>
      <c r="CR273" s="29"/>
      <c r="CS273" s="29"/>
      <c r="CT273" s="29"/>
      <c r="CU273" s="29"/>
      <c r="CV273" s="29"/>
      <c r="CW273" s="107"/>
    </row>
    <row r="274" spans="1:101">
      <c r="A274" s="7" t="s">
        <v>399</v>
      </c>
      <c r="C274" s="35">
        <v>5126.78369140625</v>
      </c>
      <c r="D274" s="35">
        <v>3527.28857421875</v>
      </c>
      <c r="E274" s="35">
        <v>705.45770263671875</v>
      </c>
      <c r="F274" s="35">
        <v>4232.74609375</v>
      </c>
      <c r="G274" s="35">
        <v>4793.20849609375</v>
      </c>
      <c r="H274" s="35">
        <v>9980.12890625</v>
      </c>
      <c r="I274" s="35">
        <v>7232.3818359375</v>
      </c>
      <c r="J274" s="35">
        <v>-25.515302658081055</v>
      </c>
      <c r="K274" s="35">
        <v>-13.736016273498535</v>
      </c>
      <c r="L274" s="33">
        <v>2.0821394421079495</v>
      </c>
      <c r="M274" s="35">
        <v>32.442085766691591</v>
      </c>
      <c r="N274" s="35">
        <v>575.52529550061422</v>
      </c>
      <c r="O274" s="35">
        <v>428.95340368122362</v>
      </c>
      <c r="P274" s="35">
        <v>323.89313157291912</v>
      </c>
      <c r="Q274" s="35">
        <v>255.48832659009042</v>
      </c>
      <c r="R274" s="35">
        <v>159.19049846378255</v>
      </c>
      <c r="S274" s="35">
        <v>100.5963173816972</v>
      </c>
      <c r="T274" s="35">
        <v>64.661725510244196</v>
      </c>
      <c r="U274" s="35">
        <v>79.915722811148527</v>
      </c>
      <c r="V274" s="35">
        <v>95.432747025575765</v>
      </c>
      <c r="W274" s="35">
        <v>323.63288576475929</v>
      </c>
      <c r="X274" s="35">
        <v>596.53734992227521</v>
      </c>
      <c r="Y274" s="35">
        <v>802.04549194876336</v>
      </c>
      <c r="Z274" s="35"/>
      <c r="AA274" s="35">
        <v>250.60718566322387</v>
      </c>
      <c r="AB274" s="35">
        <v>222.93277252249973</v>
      </c>
      <c r="AC274" s="35">
        <v>111.72263082736768</v>
      </c>
      <c r="AD274" s="35">
        <v>112.5241712293067</v>
      </c>
      <c r="AE274" s="35">
        <v>45.647583384362093</v>
      </c>
      <c r="AF274" s="35">
        <v>19.012759878899718</v>
      </c>
      <c r="AG274" s="35">
        <v>10.816212171131182</v>
      </c>
      <c r="AH274" s="35">
        <v>55.553829628698765</v>
      </c>
      <c r="AI274" s="35">
        <v>25.267350799437445</v>
      </c>
      <c r="AJ274" s="35">
        <v>66.059885027875055</v>
      </c>
      <c r="AK274" s="35">
        <v>146.57189181939063</v>
      </c>
      <c r="AL274" s="35">
        <v>254.19460958887328</v>
      </c>
      <c r="AM274" s="29"/>
      <c r="AN274" s="29"/>
      <c r="AO274" s="29"/>
      <c r="AP274" s="29"/>
      <c r="AQ274" s="29"/>
      <c r="AR274" s="29"/>
      <c r="AS274" s="107"/>
      <c r="AT274" s="29"/>
      <c r="AU274" s="29"/>
      <c r="AV274" s="29"/>
      <c r="AW274" s="29"/>
      <c r="AX274" s="29"/>
      <c r="AY274" s="29"/>
      <c r="AZ274" s="107"/>
      <c r="BA274" s="29"/>
      <c r="BB274" s="29"/>
      <c r="BC274" s="29"/>
      <c r="BD274" s="29"/>
      <c r="BE274" s="29"/>
      <c r="BF274" s="29"/>
      <c r="BG274" s="29"/>
      <c r="BH274" s="107"/>
      <c r="BI274" s="29"/>
      <c r="BJ274" s="29"/>
      <c r="BK274" s="29"/>
      <c r="BL274" s="29"/>
      <c r="BM274" s="29"/>
      <c r="BN274" s="29"/>
      <c r="BO274" s="29"/>
      <c r="BP274" s="29"/>
      <c r="BQ274" s="29"/>
      <c r="BR274" s="29"/>
      <c r="BS274" s="29"/>
      <c r="BT274" s="29"/>
      <c r="BU274" s="29"/>
      <c r="BV274" s="29"/>
      <c r="BW274" s="29"/>
      <c r="BX274" s="29"/>
      <c r="BY274" s="29"/>
      <c r="BZ274" s="29"/>
      <c r="CA274" s="29"/>
      <c r="CB274" s="29"/>
      <c r="CC274" s="29"/>
      <c r="CD274" s="107"/>
      <c r="CE274" s="29"/>
      <c r="CF274" s="29"/>
      <c r="CG274" s="29"/>
      <c r="CH274" s="29"/>
      <c r="CI274" s="29"/>
      <c r="CJ274" s="29"/>
      <c r="CK274" s="29"/>
      <c r="CL274" s="29"/>
      <c r="CM274" s="29"/>
      <c r="CN274" s="29"/>
      <c r="CO274" s="29"/>
      <c r="CP274" s="29"/>
      <c r="CQ274" s="29"/>
      <c r="CR274" s="29"/>
      <c r="CS274" s="29"/>
      <c r="CT274" s="29"/>
      <c r="CU274" s="29"/>
      <c r="CV274" s="29"/>
      <c r="CW274" s="107"/>
    </row>
    <row r="275" spans="1:101">
      <c r="A275" s="7" t="s">
        <v>407</v>
      </c>
      <c r="C275" s="35">
        <v>7504.18408203125</v>
      </c>
      <c r="D275" s="35">
        <v>5218.5244140625</v>
      </c>
      <c r="E275" s="35">
        <v>1043.7049560546875</v>
      </c>
      <c r="F275" s="35">
        <v>6262.2294921875</v>
      </c>
      <c r="G275" s="35">
        <v>7091.4169921875</v>
      </c>
      <c r="H275" s="35">
        <v>14594.6669921875</v>
      </c>
      <c r="I275" s="35">
        <v>7310.20556640625</v>
      </c>
      <c r="J275" s="35">
        <v>-25.004049301147461</v>
      </c>
      <c r="K275" s="35">
        <v>-12.804503440856934</v>
      </c>
      <c r="L275" s="33">
        <v>2.0580747316926393</v>
      </c>
      <c r="M275" s="35">
        <v>47.478399687854683</v>
      </c>
      <c r="N275" s="35">
        <v>839.05358052824226</v>
      </c>
      <c r="O275" s="35">
        <v>625.36762858605425</v>
      </c>
      <c r="P275" s="35">
        <v>472.20112457154869</v>
      </c>
      <c r="Q275" s="35">
        <v>372.4648476051442</v>
      </c>
      <c r="R275" s="35">
        <v>232.08734674421015</v>
      </c>
      <c r="S275" s="35">
        <v>139.3201466323917</v>
      </c>
      <c r="T275" s="35">
        <v>114.69943498223886</v>
      </c>
      <c r="U275" s="35">
        <v>126.2869722821515</v>
      </c>
      <c r="V275" s="35">
        <v>141.24299262963714</v>
      </c>
      <c r="W275" s="35">
        <v>471.91723144333753</v>
      </c>
      <c r="X275" s="35">
        <v>869.68688133114347</v>
      </c>
      <c r="Y275" s="35">
        <v>1169.2955062570786</v>
      </c>
      <c r="Z275" s="35"/>
      <c r="AA275" s="35">
        <v>365.35814860045463</v>
      </c>
      <c r="AB275" s="35">
        <v>325.01184998199949</v>
      </c>
      <c r="AC275" s="35">
        <v>162.8795018300595</v>
      </c>
      <c r="AD275" s="35">
        <v>164.29234055659342</v>
      </c>
      <c r="AE275" s="35">
        <v>69.336290816479618</v>
      </c>
      <c r="AF275" s="35">
        <v>31.110324005291346</v>
      </c>
      <c r="AG275" s="35">
        <v>27.051753533546901</v>
      </c>
      <c r="AH275" s="35">
        <v>72.247895770719239</v>
      </c>
      <c r="AI275" s="35">
        <v>32.7777872643411</v>
      </c>
      <c r="AJ275" s="35">
        <v>96.220411199420667</v>
      </c>
      <c r="AK275" s="35">
        <v>213.68595194218818</v>
      </c>
      <c r="AL275" s="35">
        <v>370.58822434729143</v>
      </c>
      <c r="AM275" s="29"/>
      <c r="AN275" s="29"/>
      <c r="AO275" s="29"/>
      <c r="AP275" s="29"/>
      <c r="AQ275" s="29"/>
      <c r="AR275" s="29"/>
      <c r="AS275" s="107"/>
      <c r="AT275" s="29"/>
      <c r="AU275" s="29"/>
      <c r="AV275" s="29"/>
      <c r="AW275" s="29"/>
      <c r="AX275" s="29"/>
      <c r="AY275" s="29"/>
      <c r="AZ275" s="107"/>
      <c r="BA275" s="29"/>
      <c r="BB275" s="29"/>
      <c r="BC275" s="29"/>
      <c r="BD275" s="29"/>
      <c r="BE275" s="29"/>
      <c r="BF275" s="29"/>
      <c r="BG275" s="29"/>
      <c r="BH275" s="107"/>
      <c r="BI275" s="29"/>
      <c r="BJ275" s="29"/>
      <c r="BK275" s="29"/>
      <c r="BL275" s="29"/>
      <c r="BM275" s="29"/>
      <c r="BN275" s="29"/>
      <c r="BO275" s="29"/>
      <c r="BP275" s="29"/>
      <c r="BQ275" s="29"/>
      <c r="BR275" s="29"/>
      <c r="BS275" s="29"/>
      <c r="BT275" s="29"/>
      <c r="BU275" s="29"/>
      <c r="BV275" s="29"/>
      <c r="BW275" s="29"/>
      <c r="BX275" s="29"/>
      <c r="BY275" s="29"/>
      <c r="BZ275" s="29"/>
      <c r="CA275" s="29"/>
      <c r="CB275" s="29"/>
      <c r="CC275" s="29"/>
      <c r="CD275" s="107"/>
      <c r="CE275" s="29"/>
      <c r="CF275" s="29"/>
      <c r="CG275" s="29"/>
      <c r="CH275" s="29"/>
      <c r="CI275" s="29"/>
      <c r="CJ275" s="29"/>
      <c r="CK275" s="29"/>
      <c r="CL275" s="29"/>
      <c r="CM275" s="29"/>
      <c r="CN275" s="29"/>
      <c r="CO275" s="29"/>
      <c r="CP275" s="29"/>
      <c r="CQ275" s="29"/>
      <c r="CR275" s="29"/>
      <c r="CS275" s="29"/>
      <c r="CT275" s="29"/>
      <c r="CU275" s="29"/>
      <c r="CV275" s="29"/>
      <c r="CW275" s="107"/>
    </row>
    <row r="276" spans="1:101">
      <c r="A276" s="7" t="s">
        <v>405</v>
      </c>
      <c r="C276" s="35">
        <v>5213.43896484375</v>
      </c>
      <c r="D276" s="35">
        <v>3613.07763671875</v>
      </c>
      <c r="E276" s="35">
        <v>722.61553955078125</v>
      </c>
      <c r="F276" s="35">
        <v>4335.693359375</v>
      </c>
      <c r="G276" s="35">
        <v>4909.78662109375</v>
      </c>
      <c r="H276" s="35">
        <v>9885.453125</v>
      </c>
      <c r="I276" s="35">
        <v>7285.1474609375</v>
      </c>
      <c r="J276" s="35">
        <v>-25.164119720458984</v>
      </c>
      <c r="K276" s="35">
        <v>-9.2243490219116211</v>
      </c>
      <c r="L276" s="33">
        <v>2.0134182117758694</v>
      </c>
      <c r="M276" s="35">
        <v>33.01050029000713</v>
      </c>
      <c r="N276" s="35">
        <v>613.95199045539528</v>
      </c>
      <c r="O276" s="35">
        <v>433.93683246288469</v>
      </c>
      <c r="P276" s="35">
        <v>331.5235167721309</v>
      </c>
      <c r="Q276" s="35">
        <v>330.22395899838597</v>
      </c>
      <c r="R276" s="35">
        <v>120.24549224405308</v>
      </c>
      <c r="S276" s="35">
        <v>35.672140203982053</v>
      </c>
      <c r="T276" s="35">
        <v>146.05935756222522</v>
      </c>
      <c r="U276" s="35">
        <v>165.05492435769864</v>
      </c>
      <c r="V276" s="35">
        <v>96.481116431918295</v>
      </c>
      <c r="W276" s="35">
        <v>264.74740613389378</v>
      </c>
      <c r="X276" s="35">
        <v>392.23244102180456</v>
      </c>
      <c r="Y276" s="35">
        <v>855.20397638670715</v>
      </c>
      <c r="Z276" s="35"/>
      <c r="AA276" s="35">
        <v>252.86586709211895</v>
      </c>
      <c r="AB276" s="35">
        <v>182.12677274902097</v>
      </c>
      <c r="AC276" s="35">
        <v>140.95028499706839</v>
      </c>
      <c r="AD276" s="35">
        <v>127.00135121721863</v>
      </c>
      <c r="AE276" s="35">
        <v>44.984936975696456</v>
      </c>
      <c r="AF276" s="35">
        <v>16.554407361164543</v>
      </c>
      <c r="AG276" s="35">
        <v>25.312435933046974</v>
      </c>
      <c r="AH276" s="35">
        <v>25.247695089627083</v>
      </c>
      <c r="AI276" s="35">
        <v>29.779648138604792</v>
      </c>
      <c r="AJ276" s="35">
        <v>93.387739945063231</v>
      </c>
      <c r="AK276" s="35">
        <v>161.5385288730447</v>
      </c>
      <c r="AL276" s="35">
        <v>328.35609463736535</v>
      </c>
      <c r="AM276" s="29"/>
      <c r="AN276" s="29"/>
      <c r="AO276" s="29"/>
      <c r="AP276" s="29"/>
      <c r="AQ276" s="29"/>
      <c r="AR276" s="29"/>
      <c r="AS276" s="107"/>
      <c r="AT276" s="29"/>
      <c r="AU276" s="29"/>
      <c r="AV276" s="29"/>
      <c r="AW276" s="29"/>
      <c r="AX276" s="29"/>
      <c r="AY276" s="29"/>
      <c r="AZ276" s="107"/>
      <c r="BA276" s="29"/>
      <c r="BB276" s="29"/>
      <c r="BC276" s="29"/>
      <c r="BD276" s="29"/>
      <c r="BE276" s="29"/>
      <c r="BF276" s="29"/>
      <c r="BG276" s="29"/>
      <c r="BH276" s="107"/>
      <c r="BI276" s="29"/>
      <c r="BJ276" s="29"/>
      <c r="BK276" s="29"/>
      <c r="BL276" s="29"/>
      <c r="BM276" s="29"/>
      <c r="BN276" s="29"/>
      <c r="BO276" s="29"/>
      <c r="BP276" s="29"/>
      <c r="BQ276" s="29"/>
      <c r="BR276" s="29"/>
      <c r="BS276" s="29"/>
      <c r="BT276" s="29"/>
      <c r="BU276" s="29"/>
      <c r="BV276" s="29"/>
      <c r="BW276" s="29"/>
      <c r="BX276" s="29"/>
      <c r="BY276" s="29"/>
      <c r="BZ276" s="29"/>
      <c r="CA276" s="29"/>
      <c r="CB276" s="29"/>
      <c r="CC276" s="29"/>
      <c r="CD276" s="107"/>
      <c r="CE276" s="29"/>
      <c r="CF276" s="29"/>
      <c r="CG276" s="29"/>
      <c r="CH276" s="29"/>
      <c r="CI276" s="29"/>
      <c r="CJ276" s="29"/>
      <c r="CK276" s="29"/>
      <c r="CL276" s="29"/>
      <c r="CM276" s="29"/>
      <c r="CN276" s="29"/>
      <c r="CO276" s="29"/>
      <c r="CP276" s="29"/>
      <c r="CQ276" s="29"/>
      <c r="CR276" s="29"/>
      <c r="CS276" s="29"/>
      <c r="CT276" s="29"/>
      <c r="CU276" s="29"/>
      <c r="CV276" s="29"/>
      <c r="CW276" s="107"/>
    </row>
    <row r="277" spans="1:101">
      <c r="A277" s="7" t="s">
        <v>401</v>
      </c>
      <c r="C277" s="35">
        <v>5547.70751953125</v>
      </c>
      <c r="D277" s="35">
        <v>4553.4365234375</v>
      </c>
      <c r="E277" s="35">
        <v>910.68731689453125</v>
      </c>
      <c r="F277" s="35">
        <v>5464.1240234375</v>
      </c>
      <c r="G277" s="35">
        <v>6187.63427734375</v>
      </c>
      <c r="H277" s="35">
        <v>10504.099609375</v>
      </c>
      <c r="I277" s="35">
        <v>8628.0185546875</v>
      </c>
      <c r="J277" s="35">
        <v>-16.389682769775391</v>
      </c>
      <c r="K277" s="35">
        <v>4.1065306663513184</v>
      </c>
      <c r="L277" s="33">
        <v>1.6975954602940906</v>
      </c>
      <c r="M277" s="35">
        <v>35.227614646252974</v>
      </c>
      <c r="N277" s="35">
        <v>641.85770975472178</v>
      </c>
      <c r="O277" s="35">
        <v>456.93482773728215</v>
      </c>
      <c r="P277" s="35">
        <v>370.97679083620926</v>
      </c>
      <c r="Q277" s="35">
        <v>344.59833662911558</v>
      </c>
      <c r="R277" s="35">
        <v>102.30330378344701</v>
      </c>
      <c r="S277" s="35">
        <v>60.05425782754044</v>
      </c>
      <c r="T277" s="35">
        <v>183.07372888754279</v>
      </c>
      <c r="U277" s="35">
        <v>166.97170212317391</v>
      </c>
      <c r="V277" s="35">
        <v>128.88932538070495</v>
      </c>
      <c r="W277" s="35">
        <v>252.50059696902292</v>
      </c>
      <c r="X277" s="35">
        <v>428.0936443033695</v>
      </c>
      <c r="Y277" s="35">
        <v>729.5122868577896</v>
      </c>
      <c r="Z277" s="35"/>
      <c r="AA277" s="35">
        <v>309.90134356439432</v>
      </c>
      <c r="AB277" s="35">
        <v>230.16395407063595</v>
      </c>
      <c r="AC277" s="35">
        <v>180.39877481212011</v>
      </c>
      <c r="AD277" s="35">
        <v>157.69677015581675</v>
      </c>
      <c r="AE277" s="35">
        <v>56.786211941068174</v>
      </c>
      <c r="AF277" s="35">
        <v>65.168376292251878</v>
      </c>
      <c r="AG277" s="35">
        <v>66.038378717338617</v>
      </c>
      <c r="AH277" s="35">
        <v>30.113172620531792</v>
      </c>
      <c r="AI277" s="35">
        <v>20.888798956588232</v>
      </c>
      <c r="AJ277" s="35">
        <v>81.837029818418358</v>
      </c>
      <c r="AK277" s="35">
        <v>164.56439959350138</v>
      </c>
      <c r="AL277" s="35">
        <v>318.38404457436866</v>
      </c>
      <c r="AM277" s="29"/>
      <c r="AN277" s="29"/>
      <c r="AO277" s="29"/>
      <c r="AP277" s="29"/>
      <c r="AQ277" s="29"/>
      <c r="AR277" s="29"/>
      <c r="AS277" s="29"/>
      <c r="AT277" s="29"/>
      <c r="AU277" s="29"/>
      <c r="AV277" s="29"/>
      <c r="AW277" s="29"/>
      <c r="AX277" s="29"/>
      <c r="AY277" s="29"/>
      <c r="AZ277" s="29"/>
      <c r="BA277" s="29"/>
      <c r="BB277" s="29"/>
      <c r="BC277" s="29"/>
      <c r="BD277" s="29"/>
      <c r="BE277" s="29"/>
      <c r="BF277" s="29"/>
      <c r="BG277" s="29"/>
      <c r="BH277" s="29"/>
      <c r="BI277" s="29"/>
      <c r="BJ277" s="29"/>
      <c r="BK277" s="29"/>
      <c r="BL277" s="29"/>
      <c r="BM277" s="29"/>
      <c r="BN277" s="29"/>
      <c r="BO277" s="29"/>
      <c r="BP277" s="29"/>
      <c r="BQ277" s="29"/>
      <c r="BR277" s="29"/>
      <c r="BS277" s="29"/>
      <c r="BT277" s="29"/>
      <c r="BU277" s="29"/>
      <c r="BV277" s="29"/>
      <c r="BW277" s="29"/>
      <c r="BX277" s="29"/>
      <c r="BY277" s="29"/>
      <c r="BZ277" s="29"/>
      <c r="CA277" s="29"/>
      <c r="CB277" s="29"/>
      <c r="CC277" s="29"/>
      <c r="CD277" s="29"/>
      <c r="CE277" s="29"/>
      <c r="CF277" s="29"/>
      <c r="CG277" s="29"/>
      <c r="CH277" s="29"/>
      <c r="CI277" s="29"/>
      <c r="CJ277" s="29"/>
      <c r="CK277" s="29"/>
      <c r="CL277" s="29"/>
      <c r="CM277" s="29"/>
      <c r="CN277" s="29"/>
      <c r="CO277" s="29"/>
      <c r="CP277" s="29"/>
      <c r="CQ277" s="29"/>
      <c r="CR277" s="29"/>
      <c r="CS277" s="29"/>
      <c r="CT277" s="29"/>
      <c r="CU277" s="29"/>
      <c r="CV277" s="29"/>
      <c r="CW277" s="29"/>
    </row>
    <row r="278" spans="1:101">
      <c r="A278" s="7" t="s">
        <v>398</v>
      </c>
      <c r="C278" s="35">
        <v>5100.0458984375</v>
      </c>
      <c r="D278" s="35">
        <v>4437.29443359375</v>
      </c>
      <c r="E278" s="35">
        <v>887.45892333984375</v>
      </c>
      <c r="F278" s="35">
        <v>5324.75341796875</v>
      </c>
      <c r="G278" s="35">
        <v>6029.8095703125</v>
      </c>
      <c r="H278" s="35">
        <v>9960.6494140625</v>
      </c>
      <c r="I278" s="35">
        <v>9145.96484375</v>
      </c>
      <c r="J278" s="35">
        <v>-13.131640434265137</v>
      </c>
      <c r="K278" s="35">
        <v>5.6268596649169922</v>
      </c>
      <c r="L278" s="33">
        <v>1.6519011310971519</v>
      </c>
      <c r="M278" s="35">
        <v>32.265133906613734</v>
      </c>
      <c r="N278" s="35">
        <v>575.52529550061422</v>
      </c>
      <c r="O278" s="35">
        <v>428.95340368122362</v>
      </c>
      <c r="P278" s="35">
        <v>323.89313157291912</v>
      </c>
      <c r="Q278" s="35">
        <v>255.36723920907434</v>
      </c>
      <c r="R278" s="35">
        <v>157.93335024489539</v>
      </c>
      <c r="S278" s="35">
        <v>90.979250180306735</v>
      </c>
      <c r="T278" s="35">
        <v>64.950551254850438</v>
      </c>
      <c r="U278" s="35">
        <v>75.834094917111372</v>
      </c>
      <c r="V278" s="35">
        <v>93.136760723436083</v>
      </c>
      <c r="W278" s="35">
        <v>323.60923844470801</v>
      </c>
      <c r="X278" s="35">
        <v>596.53734992227521</v>
      </c>
      <c r="Y278" s="35">
        <v>802.04549194876336</v>
      </c>
      <c r="Z278" s="35"/>
      <c r="AA278" s="35">
        <v>250.60718566322387</v>
      </c>
      <c r="AB278" s="35">
        <v>222.93277252249973</v>
      </c>
      <c r="AC278" s="35">
        <v>111.72263082736768</v>
      </c>
      <c r="AD278" s="35">
        <v>112.66614046213377</v>
      </c>
      <c r="AE278" s="35">
        <v>47.277823503392312</v>
      </c>
      <c r="AF278" s="35">
        <v>20.315754894631603</v>
      </c>
      <c r="AG278" s="35">
        <v>15.31852623935152</v>
      </c>
      <c r="AH278" s="35">
        <v>43.384156626998603</v>
      </c>
      <c r="AI278" s="35">
        <v>20.340566332493999</v>
      </c>
      <c r="AJ278" s="35">
        <v>65.948684780396604</v>
      </c>
      <c r="AK278" s="35">
        <v>146.57189181939063</v>
      </c>
      <c r="AL278" s="35">
        <v>254.19460958887328</v>
      </c>
      <c r="AM278" s="29"/>
      <c r="AN278" s="29"/>
      <c r="AO278" s="29"/>
      <c r="AP278" s="29"/>
      <c r="AQ278" s="29"/>
      <c r="AR278" s="29"/>
      <c r="AS278" s="29"/>
      <c r="AT278" s="29"/>
      <c r="AU278" s="29"/>
      <c r="AV278" s="29"/>
      <c r="AW278" s="29"/>
      <c r="AX278" s="29"/>
      <c r="AY278" s="29"/>
      <c r="AZ278" s="29"/>
      <c r="BA278" s="29"/>
      <c r="BB278" s="29"/>
      <c r="BC278" s="29"/>
      <c r="BD278" s="29"/>
      <c r="BE278" s="29"/>
      <c r="BF278" s="29"/>
      <c r="BG278" s="29"/>
      <c r="BH278" s="29"/>
      <c r="BI278" s="29"/>
      <c r="BJ278" s="29"/>
      <c r="BK278" s="29"/>
      <c r="BL278" s="29"/>
      <c r="BM278" s="29"/>
      <c r="BN278" s="29"/>
      <c r="BO278" s="29"/>
      <c r="BP278" s="29"/>
      <c r="BQ278" s="29"/>
      <c r="BR278" s="29"/>
      <c r="BS278" s="29"/>
      <c r="BT278" s="29"/>
      <c r="BU278" s="29"/>
      <c r="BV278" s="29"/>
      <c r="BW278" s="29"/>
      <c r="BX278" s="29"/>
      <c r="BY278" s="29"/>
      <c r="BZ278" s="29"/>
      <c r="CA278" s="29"/>
      <c r="CB278" s="29"/>
      <c r="CC278" s="29"/>
      <c r="CD278" s="29"/>
      <c r="CE278" s="29"/>
      <c r="CF278" s="29"/>
      <c r="CG278" s="29"/>
      <c r="CH278" s="29"/>
      <c r="CI278" s="29"/>
      <c r="CJ278" s="29"/>
      <c r="CK278" s="29"/>
      <c r="CL278" s="29"/>
      <c r="CM278" s="29"/>
      <c r="CN278" s="29"/>
      <c r="CO278" s="29"/>
      <c r="CP278" s="29"/>
      <c r="CQ278" s="29"/>
      <c r="CR278" s="29"/>
      <c r="CS278" s="29"/>
      <c r="CT278" s="29"/>
      <c r="CU278" s="29"/>
      <c r="CV278" s="29"/>
      <c r="CW278" s="29"/>
    </row>
    <row r="279" spans="1:101">
      <c r="A279" s="7" t="s">
        <v>417</v>
      </c>
      <c r="C279" s="35">
        <v>94.495040893554688</v>
      </c>
      <c r="D279" s="35">
        <v>80.823402404785156</v>
      </c>
      <c r="E279" s="35">
        <v>16.164680480957031</v>
      </c>
      <c r="F279" s="35">
        <v>96.988082885742188</v>
      </c>
      <c r="G279" s="35">
        <v>109.83037567138672</v>
      </c>
      <c r="H279" s="35">
        <v>176.18083190917969</v>
      </c>
      <c r="I279" s="35">
        <v>8991.11328125</v>
      </c>
      <c r="J279" s="35">
        <v>-13.992547035217285</v>
      </c>
      <c r="K279" s="35">
        <v>10.091334342956543</v>
      </c>
      <c r="L279" s="33">
        <v>1.6041175388156188</v>
      </c>
      <c r="M279" s="35">
        <v>0.60011073743046106</v>
      </c>
      <c r="N279" s="35">
        <v>10.644290714785884</v>
      </c>
      <c r="O279" s="35">
        <v>7.5776096013629903</v>
      </c>
      <c r="P279" s="35">
        <v>6.1521186862551005</v>
      </c>
      <c r="Q279" s="35">
        <v>5.7207201198408706</v>
      </c>
      <c r="R279" s="35">
        <v>1.763107184475547</v>
      </c>
      <c r="S279" s="35">
        <v>1.237926321014746</v>
      </c>
      <c r="T279" s="35">
        <v>3.7606701115675234</v>
      </c>
      <c r="U279" s="35">
        <v>3.3386497748579513</v>
      </c>
      <c r="V279" s="35">
        <v>2.3351791964596345</v>
      </c>
      <c r="W279" s="35">
        <v>4.1920686779817533</v>
      </c>
      <c r="X279" s="35">
        <v>7.0993198864254738</v>
      </c>
      <c r="Y279" s="35">
        <v>12.097916319007744</v>
      </c>
      <c r="Z279" s="35"/>
      <c r="AA279" s="35">
        <v>5.1392698781521275</v>
      </c>
      <c r="AB279" s="35">
        <v>3.816939489795466</v>
      </c>
      <c r="AC279" s="35">
        <v>2.9916552757856363</v>
      </c>
      <c r="AD279" s="35">
        <v>2.616526087599349</v>
      </c>
      <c r="AE279" s="35">
        <v>0.95657942987503097</v>
      </c>
      <c r="AF279" s="35">
        <v>1.1347657942635172</v>
      </c>
      <c r="AG279" s="35">
        <v>1.2660610101287173</v>
      </c>
      <c r="AH279" s="35">
        <v>0.82528421400983054</v>
      </c>
      <c r="AI279" s="35">
        <v>0.45953325552820112</v>
      </c>
      <c r="AJ279" s="35">
        <v>1.3598433071752893</v>
      </c>
      <c r="AK279" s="35">
        <v>2.7290648440552356</v>
      </c>
      <c r="AL279" s="35">
        <v>5.2799433237219846</v>
      </c>
      <c r="AM279" s="29"/>
      <c r="AN279" s="29"/>
      <c r="AO279" s="29"/>
      <c r="AP279" s="29"/>
      <c r="AQ279" s="29"/>
      <c r="AR279" s="29"/>
      <c r="AS279" s="29"/>
      <c r="AT279" s="29"/>
      <c r="AU279" s="29"/>
      <c r="AV279" s="29"/>
      <c r="AW279" s="29"/>
      <c r="AX279" s="29"/>
      <c r="AY279" s="29"/>
      <c r="AZ279" s="29"/>
      <c r="BA279" s="29"/>
      <c r="BB279" s="29"/>
      <c r="BC279" s="29"/>
      <c r="BD279" s="29"/>
      <c r="BE279" s="29"/>
      <c r="BF279" s="29"/>
      <c r="BG279" s="29"/>
      <c r="BH279" s="29"/>
      <c r="BI279" s="29"/>
      <c r="BJ279" s="29"/>
      <c r="BK279" s="29"/>
      <c r="BL279" s="29"/>
      <c r="BM279" s="29"/>
      <c r="BN279" s="29"/>
      <c r="BO279" s="29"/>
      <c r="BP279" s="29"/>
      <c r="BQ279" s="29"/>
      <c r="BR279" s="29"/>
      <c r="BS279" s="29"/>
      <c r="BT279" s="29"/>
      <c r="BU279" s="29"/>
      <c r="BV279" s="29"/>
      <c r="BW279" s="29"/>
      <c r="BX279" s="29"/>
      <c r="BY279" s="29"/>
      <c r="BZ279" s="29"/>
      <c r="CA279" s="29"/>
      <c r="CB279" s="29"/>
      <c r="CC279" s="29"/>
      <c r="CD279" s="29"/>
      <c r="CE279" s="29"/>
      <c r="CF279" s="29"/>
      <c r="CG279" s="29"/>
      <c r="CH279" s="29"/>
      <c r="CI279" s="29"/>
      <c r="CJ279" s="29"/>
      <c r="CK279" s="29"/>
      <c r="CL279" s="29"/>
      <c r="CM279" s="29"/>
      <c r="CN279" s="29"/>
      <c r="CO279" s="29"/>
      <c r="CP279" s="29"/>
      <c r="CQ279" s="29"/>
      <c r="CR279" s="29"/>
      <c r="CS279" s="29"/>
      <c r="CT279" s="29"/>
      <c r="CU279" s="29"/>
      <c r="CV279" s="29"/>
      <c r="CW279" s="29"/>
    </row>
    <row r="280" spans="1:101">
      <c r="A280" s="7" t="s">
        <v>404</v>
      </c>
      <c r="C280" s="35">
        <v>5186.701171875</v>
      </c>
      <c r="D280" s="35">
        <v>4593.77099609375</v>
      </c>
      <c r="E280" s="35">
        <v>918.75421142578125</v>
      </c>
      <c r="F280" s="35">
        <v>5512.525390625</v>
      </c>
      <c r="G280" s="35">
        <v>6242.44384765625</v>
      </c>
      <c r="H280" s="35">
        <v>9865.9736328125</v>
      </c>
      <c r="I280" s="35">
        <v>9310.2958984375</v>
      </c>
      <c r="J280" s="35">
        <v>-12.057708740234375</v>
      </c>
      <c r="K280" s="35">
        <v>11.324359893798828</v>
      </c>
      <c r="L280" s="33">
        <v>1.5804665869615782</v>
      </c>
      <c r="M280" s="35">
        <v>32.833548429929273</v>
      </c>
      <c r="N280" s="35">
        <v>613.95199045539528</v>
      </c>
      <c r="O280" s="35">
        <v>433.93683246288469</v>
      </c>
      <c r="P280" s="35">
        <v>331.5235167721309</v>
      </c>
      <c r="Q280" s="35">
        <v>330.10287161736989</v>
      </c>
      <c r="R280" s="35">
        <v>118.98834402516592</v>
      </c>
      <c r="S280" s="35">
        <v>26.055073002591588</v>
      </c>
      <c r="T280" s="35">
        <v>146.34818330683146</v>
      </c>
      <c r="U280" s="35">
        <v>160.97329646366146</v>
      </c>
      <c r="V280" s="35">
        <v>94.185130129778599</v>
      </c>
      <c r="W280" s="35">
        <v>264.72375881384255</v>
      </c>
      <c r="X280" s="35">
        <v>392.23244102180456</v>
      </c>
      <c r="Y280" s="35">
        <v>855.20397638670715</v>
      </c>
      <c r="Z280" s="35"/>
      <c r="AA280" s="35">
        <v>252.86586709211895</v>
      </c>
      <c r="AB280" s="35">
        <v>182.12677274902097</v>
      </c>
      <c r="AC280" s="35">
        <v>140.95028499706839</v>
      </c>
      <c r="AD280" s="35">
        <v>127.14332045004569</v>
      </c>
      <c r="AE280" s="35">
        <v>46.615177094726675</v>
      </c>
      <c r="AF280" s="35">
        <v>17.857402376896424</v>
      </c>
      <c r="AG280" s="35">
        <v>29.814750001267313</v>
      </c>
      <c r="AH280" s="35">
        <v>13.078022087926925</v>
      </c>
      <c r="AI280" s="35">
        <v>24.852863671661346</v>
      </c>
      <c r="AJ280" s="35">
        <v>93.276539697584795</v>
      </c>
      <c r="AK280" s="35">
        <v>161.5385288730447</v>
      </c>
      <c r="AL280" s="35">
        <v>328.35609463736535</v>
      </c>
      <c r="AM280" s="29"/>
      <c r="AN280" s="29"/>
      <c r="AO280" s="29"/>
      <c r="AP280" s="29"/>
      <c r="AQ280" s="29"/>
      <c r="AR280" s="29"/>
      <c r="AS280" s="29"/>
      <c r="AT280" s="29"/>
      <c r="AU280" s="29"/>
      <c r="AV280" s="29"/>
      <c r="AW280" s="29"/>
      <c r="AX280" s="29"/>
      <c r="AY280" s="29"/>
      <c r="AZ280" s="29"/>
      <c r="BA280" s="29"/>
      <c r="BB280" s="29"/>
      <c r="BC280" s="29"/>
      <c r="BD280" s="29"/>
      <c r="BE280" s="29"/>
      <c r="BF280" s="29"/>
      <c r="BG280" s="29"/>
      <c r="BH280" s="29"/>
      <c r="BI280" s="29"/>
      <c r="BJ280" s="29"/>
      <c r="BK280" s="29"/>
      <c r="BL280" s="29"/>
      <c r="BM280" s="29"/>
      <c r="BN280" s="29"/>
      <c r="BO280" s="29"/>
      <c r="BP280" s="29"/>
      <c r="BQ280" s="29"/>
      <c r="BR280" s="29"/>
      <c r="BS280" s="29"/>
      <c r="BT280" s="29"/>
      <c r="BU280" s="29"/>
      <c r="BV280" s="29"/>
      <c r="BW280" s="29"/>
      <c r="BX280" s="29"/>
      <c r="BY280" s="29"/>
      <c r="BZ280" s="29"/>
      <c r="CA280" s="29"/>
      <c r="CB280" s="29"/>
      <c r="CC280" s="29"/>
      <c r="CD280" s="29"/>
      <c r="CE280" s="29"/>
      <c r="CF280" s="29"/>
      <c r="CG280" s="29"/>
      <c r="CH280" s="29"/>
      <c r="CI280" s="29"/>
      <c r="CJ280" s="29"/>
      <c r="CK280" s="29"/>
      <c r="CL280" s="29"/>
      <c r="CM280" s="29"/>
      <c r="CN280" s="29"/>
      <c r="CO280" s="29"/>
      <c r="CP280" s="29"/>
      <c r="CQ280" s="29"/>
      <c r="CR280" s="29"/>
      <c r="CS280" s="29"/>
      <c r="CT280" s="29"/>
      <c r="CU280" s="29"/>
      <c r="CV280" s="29"/>
      <c r="CW280" s="29"/>
    </row>
    <row r="281" spans="1:101">
      <c r="A281" s="7" t="s">
        <v>380</v>
      </c>
      <c r="C281" s="35">
        <v>2846.31298828125</v>
      </c>
      <c r="D281" s="35">
        <v>2600.275390625</v>
      </c>
      <c r="E281" s="35">
        <v>520.05511474609375</v>
      </c>
      <c r="F281" s="35">
        <v>3120.33056640625</v>
      </c>
      <c r="G281" s="35">
        <v>3533.496826171875</v>
      </c>
      <c r="H281" s="35">
        <v>5470.986328125</v>
      </c>
      <c r="I281" s="35">
        <v>9603.333984375</v>
      </c>
      <c r="J281" s="35">
        <v>-10.117277145385742</v>
      </c>
      <c r="K281" s="35">
        <v>12.710493087768555</v>
      </c>
      <c r="L281" s="33">
        <v>1.5483207319126377</v>
      </c>
      <c r="M281" s="35">
        <v>18.011324449595708</v>
      </c>
      <c r="N281" s="35">
        <v>311.99701047298691</v>
      </c>
      <c r="O281" s="35">
        <v>232.53917877639367</v>
      </c>
      <c r="P281" s="35">
        <v>175.58513857429008</v>
      </c>
      <c r="Q281" s="35">
        <v>138.6344685895107</v>
      </c>
      <c r="R281" s="35">
        <v>87.792569287145028</v>
      </c>
      <c r="S281" s="35">
        <v>57.231864788455312</v>
      </c>
      <c r="T281" s="35">
        <v>58.898812306565659</v>
      </c>
      <c r="U281" s="35">
        <v>59.732286065620841</v>
      </c>
      <c r="V281" s="35">
        <v>56.954040202103599</v>
      </c>
      <c r="W281" s="35">
        <v>175.58513857429011</v>
      </c>
      <c r="X281" s="35">
        <v>323.38781851340775</v>
      </c>
      <c r="Y281" s="35">
        <v>434.79547764044935</v>
      </c>
      <c r="Z281" s="35"/>
      <c r="AA281" s="35">
        <v>135.85622272599346</v>
      </c>
      <c r="AB281" s="35">
        <v>120.85369506300032</v>
      </c>
      <c r="AC281" s="35">
        <v>60.565759824676007</v>
      </c>
      <c r="AD281" s="35">
        <v>61.121408997379461</v>
      </c>
      <c r="AE281" s="35">
        <v>26.11551111706213</v>
      </c>
      <c r="AF281" s="35">
        <v>12.779930972179343</v>
      </c>
      <c r="AG281" s="35">
        <v>13.891229317586241</v>
      </c>
      <c r="AH281" s="35">
        <v>34.172424121262154</v>
      </c>
      <c r="AI281" s="35">
        <v>14.724703076641415</v>
      </c>
      <c r="AJ281" s="35">
        <v>35.839371639372501</v>
      </c>
      <c r="AK281" s="35">
        <v>79.457831696593303</v>
      </c>
      <c r="AL281" s="35">
        <v>137.80099483045552</v>
      </c>
      <c r="AM281" s="29"/>
      <c r="AN281" s="29"/>
      <c r="AO281" s="29"/>
      <c r="AP281" s="29"/>
      <c r="AQ281" s="29"/>
      <c r="AR281" s="29"/>
      <c r="AS281" s="29"/>
      <c r="AT281" s="29"/>
      <c r="AU281" s="29"/>
      <c r="AV281" s="29"/>
      <c r="AW281" s="29"/>
      <c r="AX281" s="29"/>
      <c r="AY281" s="29"/>
      <c r="AZ281" s="29"/>
      <c r="BA281" s="29"/>
      <c r="BB281" s="29"/>
      <c r="BC281" s="29"/>
      <c r="BD281" s="29"/>
      <c r="BE281" s="29"/>
      <c r="BF281" s="29"/>
      <c r="BG281" s="29"/>
      <c r="BH281" s="29"/>
      <c r="BI281" s="29"/>
      <c r="BJ281" s="29"/>
      <c r="BK281" s="29"/>
      <c r="BL281" s="29"/>
      <c r="BM281" s="29"/>
      <c r="BN281" s="29"/>
      <c r="BO281" s="29"/>
      <c r="BP281" s="29"/>
      <c r="BQ281" s="29"/>
      <c r="BR281" s="29"/>
      <c r="BS281" s="29"/>
      <c r="BT281" s="29"/>
      <c r="BU281" s="29"/>
      <c r="BV281" s="29"/>
      <c r="BW281" s="29"/>
      <c r="BX281" s="29"/>
      <c r="BY281" s="29"/>
      <c r="BZ281" s="29"/>
      <c r="CA281" s="29"/>
      <c r="CB281" s="29"/>
      <c r="CC281" s="29"/>
      <c r="CD281" s="29"/>
      <c r="CE281" s="29"/>
      <c r="CF281" s="29"/>
      <c r="CG281" s="29"/>
      <c r="CH281" s="29"/>
      <c r="CI281" s="29"/>
      <c r="CJ281" s="29"/>
      <c r="CK281" s="29"/>
      <c r="CL281" s="29"/>
      <c r="CM281" s="29"/>
      <c r="CN281" s="29"/>
      <c r="CO281" s="29"/>
      <c r="CP281" s="29"/>
      <c r="CQ281" s="29"/>
      <c r="CR281" s="29"/>
      <c r="CS281" s="29"/>
      <c r="CT281" s="29"/>
      <c r="CU281" s="29"/>
      <c r="CV281" s="29"/>
      <c r="CW281" s="29"/>
    </row>
    <row r="282" spans="1:101">
      <c r="A282" s="7" t="s">
        <v>391</v>
      </c>
      <c r="C282" s="35">
        <v>2846.31298828125</v>
      </c>
      <c r="D282" s="35">
        <v>2600.275390625</v>
      </c>
      <c r="E282" s="35">
        <v>520.05511474609375</v>
      </c>
      <c r="F282" s="35">
        <v>3120.33056640625</v>
      </c>
      <c r="G282" s="35">
        <v>3533.496826171875</v>
      </c>
      <c r="H282" s="35">
        <v>5470.986328125</v>
      </c>
      <c r="I282" s="35">
        <v>9603.333984375</v>
      </c>
      <c r="J282" s="35">
        <v>-10.117277145385742</v>
      </c>
      <c r="K282" s="35">
        <v>12.710493087768555</v>
      </c>
      <c r="L282" s="33">
        <v>1.5483207319126377</v>
      </c>
      <c r="M282" s="35">
        <v>18.011324449595708</v>
      </c>
      <c r="N282" s="35">
        <v>311.99701047298691</v>
      </c>
      <c r="O282" s="35">
        <v>232.53917877639367</v>
      </c>
      <c r="P282" s="35">
        <v>175.58513857429008</v>
      </c>
      <c r="Q282" s="35">
        <v>138.6344685895107</v>
      </c>
      <c r="R282" s="35">
        <v>87.792569287145028</v>
      </c>
      <c r="S282" s="35">
        <v>57.231864788455312</v>
      </c>
      <c r="T282" s="35">
        <v>58.898812306565659</v>
      </c>
      <c r="U282" s="35">
        <v>59.732286065620841</v>
      </c>
      <c r="V282" s="35">
        <v>56.954040202103599</v>
      </c>
      <c r="W282" s="35">
        <v>175.58513857429011</v>
      </c>
      <c r="X282" s="35">
        <v>323.38781851340775</v>
      </c>
      <c r="Y282" s="35">
        <v>434.79547764044935</v>
      </c>
      <c r="Z282" s="35"/>
      <c r="AA282" s="35">
        <v>135.85622272599346</v>
      </c>
      <c r="AB282" s="35">
        <v>120.85369506300032</v>
      </c>
      <c r="AC282" s="35">
        <v>60.565759824676007</v>
      </c>
      <c r="AD282" s="35">
        <v>61.121408997379461</v>
      </c>
      <c r="AE282" s="35">
        <v>26.11551111706213</v>
      </c>
      <c r="AF282" s="35">
        <v>12.779930972179343</v>
      </c>
      <c r="AG282" s="35">
        <v>13.891229317586241</v>
      </c>
      <c r="AH282" s="35">
        <v>34.172424121262154</v>
      </c>
      <c r="AI282" s="35">
        <v>14.724703076641415</v>
      </c>
      <c r="AJ282" s="35">
        <v>35.839371639372501</v>
      </c>
      <c r="AK282" s="35">
        <v>79.457831696593303</v>
      </c>
      <c r="AL282" s="35">
        <v>137.80099483045552</v>
      </c>
      <c r="AM282" s="29"/>
      <c r="AN282" s="29"/>
      <c r="AO282" s="29"/>
      <c r="AP282" s="29"/>
      <c r="AQ282" s="29"/>
      <c r="AR282" s="29"/>
      <c r="AS282" s="29"/>
      <c r="AT282" s="29"/>
      <c r="AU282" s="29"/>
      <c r="AV282" s="29"/>
      <c r="AW282" s="29"/>
      <c r="AX282" s="29"/>
      <c r="AY282" s="29"/>
      <c r="AZ282" s="29"/>
      <c r="BA282" s="29"/>
      <c r="BB282" s="29"/>
      <c r="BC282" s="29"/>
      <c r="BD282" s="29"/>
      <c r="BE282" s="29"/>
      <c r="BF282" s="29"/>
      <c r="BG282" s="29"/>
      <c r="BH282" s="29"/>
      <c r="BI282" s="29"/>
      <c r="BJ282" s="29"/>
      <c r="BK282" s="29"/>
      <c r="BL282" s="29"/>
      <c r="BM282" s="29"/>
      <c r="BN282" s="29"/>
      <c r="BO282" s="29"/>
      <c r="BP282" s="29"/>
      <c r="BQ282" s="29"/>
      <c r="BR282" s="29"/>
      <c r="BS282" s="29"/>
      <c r="BT282" s="29"/>
      <c r="BU282" s="29"/>
      <c r="BV282" s="29"/>
      <c r="BW282" s="29"/>
      <c r="BX282" s="29"/>
      <c r="BY282" s="29"/>
      <c r="BZ282" s="29"/>
      <c r="CA282" s="29"/>
      <c r="CB282" s="29"/>
      <c r="CC282" s="29"/>
      <c r="CD282" s="29"/>
      <c r="CE282" s="29"/>
      <c r="CF282" s="29"/>
      <c r="CG282" s="29"/>
      <c r="CH282" s="29"/>
      <c r="CI282" s="29"/>
      <c r="CJ282" s="29"/>
      <c r="CK282" s="29"/>
      <c r="CL282" s="29"/>
      <c r="CM282" s="29"/>
      <c r="CN282" s="29"/>
      <c r="CO282" s="29"/>
      <c r="CP282" s="29"/>
      <c r="CQ282" s="29"/>
      <c r="CR282" s="29"/>
      <c r="CS282" s="29"/>
      <c r="CT282" s="29"/>
      <c r="CU282" s="29"/>
      <c r="CV282" s="29"/>
      <c r="CW282" s="29"/>
    </row>
    <row r="283" spans="1:101">
      <c r="A283" s="7" t="s">
        <v>381</v>
      </c>
      <c r="C283" s="35">
        <v>2932.330078125</v>
      </c>
      <c r="D283" s="35">
        <v>2621.312255859375</v>
      </c>
      <c r="E283" s="35">
        <v>524.262451171875</v>
      </c>
      <c r="F283" s="35">
        <v>3145.57470703125</v>
      </c>
      <c r="G283" s="35">
        <v>3562.083251953125</v>
      </c>
      <c r="H283" s="35">
        <v>5456.84814453125</v>
      </c>
      <c r="I283" s="35">
        <v>9397.0439453125</v>
      </c>
      <c r="J283" s="35">
        <v>-11.363570213317871</v>
      </c>
      <c r="K283" s="35">
        <v>14.584482192993164</v>
      </c>
      <c r="L283" s="33">
        <v>1.5319260466530726</v>
      </c>
      <c r="M283" s="35">
        <v>18.622382184416995</v>
      </c>
      <c r="N283" s="35">
        <v>330.30912031590378</v>
      </c>
      <c r="O283" s="35">
        <v>235.14517111475794</v>
      </c>
      <c r="P283" s="35">
        <v>190.909940905051</v>
      </c>
      <c r="Q283" s="35">
        <v>177.52296334158706</v>
      </c>
      <c r="R283" s="35">
        <v>54.711995259374369</v>
      </c>
      <c r="S283" s="35">
        <v>38.414805182113916</v>
      </c>
      <c r="T283" s="35">
        <v>116.69952180324</v>
      </c>
      <c r="U283" s="35">
        <v>103.60356549115572</v>
      </c>
      <c r="V283" s="35">
        <v>72.464291593533062</v>
      </c>
      <c r="W283" s="35">
        <v>130.08649936670395</v>
      </c>
      <c r="X283" s="35">
        <v>220.30308729439571</v>
      </c>
      <c r="Y283" s="35">
        <v>375.41741427974966</v>
      </c>
      <c r="Z283" s="35"/>
      <c r="AA283" s="35">
        <v>159.47964575604868</v>
      </c>
      <c r="AB283" s="35">
        <v>118.44564931151791</v>
      </c>
      <c r="AC283" s="35">
        <v>92.835779190108653</v>
      </c>
      <c r="AD283" s="35">
        <v>81.194929134922603</v>
      </c>
      <c r="AE283" s="35">
        <v>29.684167640724393</v>
      </c>
      <c r="AF283" s="35">
        <v>35.213571416937761</v>
      </c>
      <c r="AG283" s="35">
        <v>39.287868936252863</v>
      </c>
      <c r="AH283" s="35">
        <v>25.609870121409276</v>
      </c>
      <c r="AI283" s="35">
        <v>14.260041317602893</v>
      </c>
      <c r="AJ283" s="35">
        <v>42.198081450049386</v>
      </c>
      <c r="AK283" s="35">
        <v>84.687184151478419</v>
      </c>
      <c r="AL283" s="35">
        <v>163.84496452674344</v>
      </c>
      <c r="AM283" s="29"/>
      <c r="AN283" s="29"/>
      <c r="AO283" s="29"/>
      <c r="AP283" s="29"/>
      <c r="AQ283" s="29"/>
      <c r="AR283" s="29"/>
      <c r="AS283" s="29"/>
      <c r="AT283" s="29"/>
      <c r="AU283" s="29"/>
      <c r="AV283" s="29"/>
      <c r="AW283" s="29"/>
      <c r="AX283" s="29"/>
      <c r="AY283" s="29"/>
      <c r="AZ283" s="29"/>
      <c r="BA283" s="29"/>
      <c r="BB283" s="29"/>
      <c r="BC283" s="29"/>
      <c r="BD283" s="29"/>
      <c r="BE283" s="29"/>
      <c r="BF283" s="29"/>
      <c r="BG283" s="29"/>
      <c r="BH283" s="29"/>
      <c r="BI283" s="29"/>
      <c r="BJ283" s="29"/>
      <c r="BK283" s="29"/>
      <c r="BL283" s="29"/>
      <c r="BM283" s="29"/>
      <c r="BN283" s="29"/>
      <c r="BO283" s="29"/>
      <c r="BP283" s="29"/>
      <c r="BQ283" s="29"/>
      <c r="BR283" s="29"/>
      <c r="BS283" s="29"/>
      <c r="BT283" s="29"/>
      <c r="BU283" s="29"/>
      <c r="BV283" s="29"/>
      <c r="BW283" s="29"/>
      <c r="BX283" s="29"/>
      <c r="BY283" s="29"/>
      <c r="BZ283" s="29"/>
      <c r="CA283" s="29"/>
      <c r="CB283" s="29"/>
      <c r="CC283" s="29"/>
      <c r="CD283" s="29"/>
      <c r="CE283" s="29"/>
      <c r="CF283" s="29"/>
      <c r="CG283" s="29"/>
      <c r="CH283" s="29"/>
      <c r="CI283" s="29"/>
      <c r="CJ283" s="29"/>
      <c r="CK283" s="29"/>
      <c r="CL283" s="29"/>
      <c r="CM283" s="29"/>
      <c r="CN283" s="29"/>
      <c r="CO283" s="29"/>
      <c r="CP283" s="29"/>
      <c r="CQ283" s="29"/>
      <c r="CR283" s="29"/>
      <c r="CS283" s="29"/>
      <c r="CT283" s="29"/>
      <c r="CU283" s="29"/>
      <c r="CV283" s="29"/>
      <c r="CW283" s="29"/>
    </row>
    <row r="284" spans="1:101">
      <c r="A284" s="7" t="s">
        <v>394</v>
      </c>
      <c r="C284" s="35">
        <v>2932.330078125</v>
      </c>
      <c r="D284" s="35">
        <v>2621.312255859375</v>
      </c>
      <c r="E284" s="35">
        <v>524.262451171875</v>
      </c>
      <c r="F284" s="35">
        <v>3145.57470703125</v>
      </c>
      <c r="G284" s="35">
        <v>3562.083251953125</v>
      </c>
      <c r="H284" s="35">
        <v>5456.84814453125</v>
      </c>
      <c r="I284" s="35">
        <v>9397.0439453125</v>
      </c>
      <c r="J284" s="35">
        <v>-11.363570213317871</v>
      </c>
      <c r="K284" s="35">
        <v>14.584482192993164</v>
      </c>
      <c r="L284" s="33">
        <v>1.5319260466530726</v>
      </c>
      <c r="M284" s="35">
        <v>18.622382184416995</v>
      </c>
      <c r="N284" s="35">
        <v>330.30912031590378</v>
      </c>
      <c r="O284" s="35">
        <v>235.14517111475794</v>
      </c>
      <c r="P284" s="35">
        <v>190.909940905051</v>
      </c>
      <c r="Q284" s="35">
        <v>177.52296334158706</v>
      </c>
      <c r="R284" s="35">
        <v>54.711995259374369</v>
      </c>
      <c r="S284" s="35">
        <v>38.414805182113916</v>
      </c>
      <c r="T284" s="35">
        <v>116.69952180324</v>
      </c>
      <c r="U284" s="35">
        <v>103.60356549115572</v>
      </c>
      <c r="V284" s="35">
        <v>72.464291593533062</v>
      </c>
      <c r="W284" s="35">
        <v>130.08649936670395</v>
      </c>
      <c r="X284" s="35">
        <v>220.30308729439571</v>
      </c>
      <c r="Y284" s="35">
        <v>375.41741427974966</v>
      </c>
      <c r="Z284" s="35"/>
      <c r="AA284" s="35">
        <v>159.47964575604868</v>
      </c>
      <c r="AB284" s="35">
        <v>118.44564931151791</v>
      </c>
      <c r="AC284" s="35">
        <v>92.835779190108653</v>
      </c>
      <c r="AD284" s="35">
        <v>81.194929134922603</v>
      </c>
      <c r="AE284" s="35">
        <v>29.684167640724393</v>
      </c>
      <c r="AF284" s="35">
        <v>35.213571416937761</v>
      </c>
      <c r="AG284" s="35">
        <v>39.287868936252863</v>
      </c>
      <c r="AH284" s="35">
        <v>25.609870121409276</v>
      </c>
      <c r="AI284" s="35">
        <v>14.260041317602893</v>
      </c>
      <c r="AJ284" s="35">
        <v>42.198081450049386</v>
      </c>
      <c r="AK284" s="35">
        <v>84.687184151478419</v>
      </c>
      <c r="AL284" s="35">
        <v>163.84496452674344</v>
      </c>
      <c r="AM284" s="29"/>
      <c r="AN284" s="29"/>
      <c r="AO284" s="29"/>
      <c r="AP284" s="29"/>
      <c r="AQ284" s="29"/>
      <c r="AR284" s="29"/>
      <c r="AS284" s="29"/>
      <c r="AT284" s="29"/>
      <c r="AU284" s="29"/>
      <c r="AV284" s="29"/>
      <c r="AW284" s="29"/>
      <c r="AX284" s="29"/>
      <c r="AY284" s="29"/>
      <c r="AZ284" s="29"/>
      <c r="BA284" s="29"/>
      <c r="BB284" s="29"/>
      <c r="BC284" s="29"/>
      <c r="BD284" s="29"/>
      <c r="BE284" s="29"/>
      <c r="BF284" s="29"/>
      <c r="BG284" s="29"/>
      <c r="BH284" s="29"/>
      <c r="BI284" s="29"/>
      <c r="BJ284" s="29"/>
      <c r="BK284" s="29"/>
      <c r="BL284" s="29"/>
      <c r="BM284" s="29"/>
      <c r="BN284" s="29"/>
      <c r="BO284" s="29"/>
      <c r="BP284" s="29"/>
      <c r="BQ284" s="29"/>
      <c r="BR284" s="29"/>
      <c r="BS284" s="29"/>
      <c r="BT284" s="29"/>
      <c r="BU284" s="29"/>
      <c r="BV284" s="29"/>
      <c r="BW284" s="29"/>
      <c r="BX284" s="29"/>
      <c r="BY284" s="29"/>
      <c r="BZ284" s="29"/>
      <c r="CA284" s="29"/>
      <c r="CB284" s="29"/>
      <c r="CC284" s="29"/>
      <c r="CD284" s="29"/>
      <c r="CE284" s="29"/>
      <c r="CF284" s="29"/>
      <c r="CG284" s="29"/>
      <c r="CH284" s="29"/>
      <c r="CI284" s="29"/>
      <c r="CJ284" s="29"/>
      <c r="CK284" s="29"/>
      <c r="CL284" s="29"/>
      <c r="CM284" s="29"/>
      <c r="CN284" s="29"/>
      <c r="CO284" s="29"/>
      <c r="CP284" s="29"/>
      <c r="CQ284" s="29"/>
      <c r="CR284" s="29"/>
      <c r="CS284" s="29"/>
      <c r="CT284" s="29"/>
      <c r="CU284" s="29"/>
      <c r="CV284" s="29"/>
      <c r="CW284" s="29"/>
    </row>
    <row r="285" spans="1:101">
      <c r="A285" s="7" t="s">
        <v>435</v>
      </c>
      <c r="C285" s="35">
        <v>3002.26220703125</v>
      </c>
      <c r="D285" s="35">
        <v>3010.1591796875</v>
      </c>
      <c r="E285" s="35">
        <v>602.0318603515625</v>
      </c>
      <c r="F285" s="35">
        <v>3612.19091796875</v>
      </c>
      <c r="G285" s="35">
        <v>4090.48486328125</v>
      </c>
      <c r="H285" s="35">
        <v>5435.41552734375</v>
      </c>
      <c r="I285" s="35">
        <v>10539.650390625</v>
      </c>
      <c r="J285" s="35">
        <v>-3.7617342472076416</v>
      </c>
      <c r="K285" s="35">
        <v>30.400650024414063</v>
      </c>
      <c r="L285" s="33">
        <v>1.3287948753855372</v>
      </c>
      <c r="M285" s="35">
        <v>19.018531188278256</v>
      </c>
      <c r="N285" s="35">
        <v>287.5703104041873</v>
      </c>
      <c r="O285" s="35">
        <v>204.7196570983113</v>
      </c>
      <c r="P285" s="35">
        <v>166.20803843625276</v>
      </c>
      <c r="Q285" s="35">
        <v>154.59508802820045</v>
      </c>
      <c r="R285" s="35">
        <v>47.928953931006454</v>
      </c>
      <c r="S285" s="35">
        <v>46.564734169530261</v>
      </c>
      <c r="T285" s="35">
        <v>280.07769223926169</v>
      </c>
      <c r="U285" s="35">
        <v>232.3880542147823</v>
      </c>
      <c r="V285" s="35">
        <v>102.15295540412743</v>
      </c>
      <c r="W285" s="35">
        <v>114.20839933742155</v>
      </c>
      <c r="X285" s="35">
        <v>191.79799557354164</v>
      </c>
      <c r="Y285" s="35">
        <v>326.84202680299705</v>
      </c>
      <c r="Z285" s="35"/>
      <c r="AA285" s="35">
        <v>138.84451991321114</v>
      </c>
      <c r="AB285" s="35">
        <v>103.11992628590681</v>
      </c>
      <c r="AC285" s="35">
        <v>80.823726007872921</v>
      </c>
      <c r="AD285" s="35">
        <v>70.710846170047319</v>
      </c>
      <c r="AE285" s="35">
        <v>25.997173661453079</v>
      </c>
      <c r="AF285" s="35">
        <v>37.473085123844363</v>
      </c>
      <c r="AG285" s="35">
        <v>71.883078899471869</v>
      </c>
      <c r="AH285" s="35">
        <v>46.122597429725786</v>
      </c>
      <c r="AI285" s="35">
        <v>18.960930461713346</v>
      </c>
      <c r="AJ285" s="35">
        <v>36.897889348773326</v>
      </c>
      <c r="AK285" s="35">
        <v>73.729480464862121</v>
      </c>
      <c r="AL285" s="35">
        <v>142.6450085969669</v>
      </c>
      <c r="AM285" s="29"/>
      <c r="AN285" s="29"/>
      <c r="AO285" s="29"/>
      <c r="AP285" s="29"/>
      <c r="AQ285" s="29"/>
      <c r="AR285" s="29"/>
      <c r="AS285" s="29"/>
      <c r="AT285" s="29"/>
      <c r="AU285" s="29"/>
      <c r="AV285" s="29"/>
      <c r="AW285" s="29"/>
      <c r="AX285" s="29"/>
      <c r="AY285" s="29"/>
      <c r="AZ285" s="29"/>
      <c r="BA285" s="29"/>
      <c r="BB285" s="29"/>
      <c r="BC285" s="29"/>
      <c r="BD285" s="29"/>
      <c r="BE285" s="29"/>
      <c r="BF285" s="29"/>
      <c r="BG285" s="29"/>
      <c r="BH285" s="29"/>
      <c r="BI285" s="29"/>
      <c r="BJ285" s="29"/>
      <c r="BK285" s="29"/>
      <c r="BL285" s="29"/>
      <c r="BM285" s="29"/>
      <c r="BN285" s="29"/>
      <c r="BO285" s="29"/>
      <c r="BP285" s="29"/>
      <c r="BQ285" s="29"/>
      <c r="BR285" s="29"/>
      <c r="BS285" s="29"/>
      <c r="BT285" s="29"/>
      <c r="BU285" s="29"/>
      <c r="BV285" s="29"/>
      <c r="BW285" s="29"/>
      <c r="BX285" s="29"/>
      <c r="BY285" s="29"/>
      <c r="BZ285" s="29"/>
      <c r="CA285" s="29"/>
      <c r="CB285" s="29"/>
      <c r="CC285" s="29"/>
      <c r="CD285" s="29"/>
      <c r="CE285" s="29"/>
      <c r="CF285" s="29"/>
      <c r="CG285" s="29"/>
      <c r="CH285" s="29"/>
      <c r="CI285" s="29"/>
      <c r="CJ285" s="29"/>
      <c r="CK285" s="29"/>
      <c r="CL285" s="29"/>
      <c r="CM285" s="29"/>
      <c r="CN285" s="29"/>
      <c r="CO285" s="29"/>
      <c r="CP285" s="29"/>
      <c r="CQ285" s="29"/>
      <c r="CR285" s="29"/>
      <c r="CS285" s="29"/>
      <c r="CT285" s="29"/>
      <c r="CU285" s="29"/>
      <c r="CV285" s="29"/>
      <c r="CW285" s="29"/>
    </row>
    <row r="286" spans="1:101">
      <c r="A286" s="7" t="s">
        <v>382</v>
      </c>
      <c r="C286" s="35">
        <v>2528.71435546875</v>
      </c>
      <c r="D286" s="35">
        <v>2647.39404296875</v>
      </c>
      <c r="E286" s="35">
        <v>529.47882080078125</v>
      </c>
      <c r="F286" s="35">
        <v>3176.872802734375</v>
      </c>
      <c r="G286" s="35">
        <v>3597.525634765625</v>
      </c>
      <c r="H286" s="35">
        <v>4739.70849609375</v>
      </c>
      <c r="I286" s="35">
        <v>11005.357421875</v>
      </c>
      <c r="J286" s="35">
        <v>-1.0286644697189331</v>
      </c>
      <c r="K286" s="35">
        <v>31.002073287963867</v>
      </c>
      <c r="L286" s="33">
        <v>1.3174912648245023</v>
      </c>
      <c r="M286" s="35">
        <v>16.011084279328259</v>
      </c>
      <c r="N286" s="35">
        <v>290.88970140883612</v>
      </c>
      <c r="O286" s="35">
        <v>205.59873994674399</v>
      </c>
      <c r="P286" s="35">
        <v>157.07543635833972</v>
      </c>
      <c r="Q286" s="35">
        <v>156.57519611516028</v>
      </c>
      <c r="R286" s="35">
        <v>58.277988330403105</v>
      </c>
      <c r="S286" s="35">
        <v>19.259249362407893</v>
      </c>
      <c r="T286" s="35">
        <v>90.043243772296648</v>
      </c>
      <c r="U286" s="35">
        <v>92.544444988193789</v>
      </c>
      <c r="V286" s="35">
        <v>50.2741444395323</v>
      </c>
      <c r="W286" s="35">
        <v>125.56030103803587</v>
      </c>
      <c r="X286" s="35">
        <v>185.83925034115668</v>
      </c>
      <c r="Y286" s="35">
        <v>405.19459697533489</v>
      </c>
      <c r="Z286" s="35"/>
      <c r="AA286" s="35">
        <v>119.80753824147249</v>
      </c>
      <c r="AB286" s="35">
        <v>86.291441948450952</v>
      </c>
      <c r="AC286" s="35">
        <v>66.78207246445335</v>
      </c>
      <c r="AD286" s="35">
        <v>60.278949303120818</v>
      </c>
      <c r="AE286" s="35">
        <v>22.510810943074159</v>
      </c>
      <c r="AF286" s="35">
        <v>10.004804863588515</v>
      </c>
      <c r="AG286" s="35">
        <v>19.009129240818179</v>
      </c>
      <c r="AH286" s="35">
        <v>15.5074475385622</v>
      </c>
      <c r="AI286" s="35">
        <v>15.007207295382777</v>
      </c>
      <c r="AJ286" s="35">
        <v>44.271261521379181</v>
      </c>
      <c r="AK286" s="35">
        <v>76.536757206452151</v>
      </c>
      <c r="AL286" s="35">
        <v>155.57471562880144</v>
      </c>
      <c r="AM286" s="29"/>
      <c r="AN286" s="29"/>
      <c r="AO286" s="29"/>
      <c r="AP286" s="29"/>
      <c r="AQ286" s="29"/>
      <c r="AR286" s="29"/>
      <c r="AS286" s="29"/>
      <c r="AT286" s="29"/>
      <c r="AU286" s="29"/>
      <c r="AV286" s="29"/>
      <c r="AW286" s="29"/>
      <c r="AX286" s="29"/>
      <c r="AY286" s="29"/>
      <c r="AZ286" s="29"/>
      <c r="BA286" s="29"/>
      <c r="BB286" s="29"/>
      <c r="BC286" s="29"/>
      <c r="BD286" s="29"/>
      <c r="BE286" s="29"/>
      <c r="BF286" s="29"/>
      <c r="BG286" s="29"/>
      <c r="BH286" s="29"/>
      <c r="BI286" s="29"/>
      <c r="BJ286" s="29"/>
      <c r="BK286" s="29"/>
      <c r="BL286" s="29"/>
      <c r="BM286" s="29"/>
      <c r="BN286" s="29"/>
      <c r="BO286" s="29"/>
      <c r="BP286" s="29"/>
      <c r="BQ286" s="29"/>
      <c r="BR286" s="29"/>
      <c r="BS286" s="29"/>
      <c r="BT286" s="29"/>
      <c r="BU286" s="29"/>
      <c r="BV286" s="29"/>
      <c r="BW286" s="29"/>
      <c r="BX286" s="29"/>
      <c r="BY286" s="29"/>
      <c r="BZ286" s="29"/>
      <c r="CA286" s="29"/>
      <c r="CB286" s="29"/>
      <c r="CC286" s="29"/>
      <c r="CD286" s="29"/>
      <c r="CE286" s="29"/>
      <c r="CF286" s="29"/>
      <c r="CG286" s="29"/>
      <c r="CH286" s="29"/>
      <c r="CI286" s="29"/>
      <c r="CJ286" s="29"/>
      <c r="CK286" s="29"/>
      <c r="CL286" s="29"/>
      <c r="CM286" s="29"/>
      <c r="CN286" s="29"/>
      <c r="CO286" s="29"/>
      <c r="CP286" s="29"/>
      <c r="CQ286" s="29"/>
      <c r="CR286" s="29"/>
      <c r="CS286" s="29"/>
      <c r="CT286" s="29"/>
      <c r="CU286" s="29"/>
      <c r="CV286" s="29"/>
      <c r="CW286" s="29"/>
    </row>
    <row r="287" spans="1:101">
      <c r="A287" s="7" t="s">
        <v>397</v>
      </c>
      <c r="C287" s="35">
        <v>2528.71435546875</v>
      </c>
      <c r="D287" s="35">
        <v>2647.39404296875</v>
      </c>
      <c r="E287" s="35">
        <v>529.47882080078125</v>
      </c>
      <c r="F287" s="35">
        <v>3176.872802734375</v>
      </c>
      <c r="G287" s="35">
        <v>3597.525634765625</v>
      </c>
      <c r="H287" s="35">
        <v>4739.70849609375</v>
      </c>
      <c r="I287" s="35">
        <v>11005.357421875</v>
      </c>
      <c r="J287" s="35">
        <v>-1.0286644697189331</v>
      </c>
      <c r="K287" s="35">
        <v>31.002073287963867</v>
      </c>
      <c r="L287" s="33">
        <v>1.3174912648245023</v>
      </c>
      <c r="M287" s="35">
        <v>16.011084279328259</v>
      </c>
      <c r="N287" s="35">
        <v>290.88970140883612</v>
      </c>
      <c r="O287" s="35">
        <v>205.59873994674399</v>
      </c>
      <c r="P287" s="35">
        <v>157.07543635833972</v>
      </c>
      <c r="Q287" s="35">
        <v>156.57519611516028</v>
      </c>
      <c r="R287" s="35">
        <v>58.277988330403105</v>
      </c>
      <c r="S287" s="35">
        <v>19.259249362407893</v>
      </c>
      <c r="T287" s="35">
        <v>90.043243772296648</v>
      </c>
      <c r="U287" s="35">
        <v>92.544444988193789</v>
      </c>
      <c r="V287" s="35">
        <v>50.2741444395323</v>
      </c>
      <c r="W287" s="35">
        <v>125.56030103803587</v>
      </c>
      <c r="X287" s="35">
        <v>185.83925034115668</v>
      </c>
      <c r="Y287" s="35">
        <v>405.19459697533489</v>
      </c>
      <c r="Z287" s="35"/>
      <c r="AA287" s="35">
        <v>119.80753824147249</v>
      </c>
      <c r="AB287" s="35">
        <v>86.291441948450952</v>
      </c>
      <c r="AC287" s="35">
        <v>66.78207246445335</v>
      </c>
      <c r="AD287" s="35">
        <v>60.278949303120818</v>
      </c>
      <c r="AE287" s="35">
        <v>22.510810943074159</v>
      </c>
      <c r="AF287" s="35">
        <v>10.004804863588515</v>
      </c>
      <c r="AG287" s="35">
        <v>19.009129240818179</v>
      </c>
      <c r="AH287" s="35">
        <v>15.5074475385622</v>
      </c>
      <c r="AI287" s="35">
        <v>15.007207295382777</v>
      </c>
      <c r="AJ287" s="35">
        <v>44.271261521379181</v>
      </c>
      <c r="AK287" s="35">
        <v>76.536757206452151</v>
      </c>
      <c r="AL287" s="35">
        <v>155.57471562880144</v>
      </c>
      <c r="AM287" s="29"/>
      <c r="AN287" s="29"/>
      <c r="AO287" s="29"/>
      <c r="AP287" s="29"/>
      <c r="AQ287" s="29"/>
      <c r="AR287" s="29"/>
      <c r="AS287" s="29"/>
      <c r="AT287" s="29"/>
      <c r="AU287" s="29"/>
      <c r="AV287" s="29"/>
      <c r="AW287" s="29"/>
      <c r="AX287" s="29"/>
      <c r="AY287" s="29"/>
      <c r="AZ287" s="29"/>
      <c r="BA287" s="29"/>
      <c r="BB287" s="29"/>
      <c r="BC287" s="29"/>
      <c r="BD287" s="29"/>
      <c r="BE287" s="29"/>
      <c r="BF287" s="29"/>
      <c r="BG287" s="29"/>
      <c r="BH287" s="29"/>
      <c r="BI287" s="29"/>
      <c r="BJ287" s="29"/>
      <c r="BK287" s="29"/>
      <c r="BL287" s="29"/>
      <c r="BM287" s="29"/>
      <c r="BN287" s="29"/>
      <c r="BO287" s="29"/>
      <c r="BP287" s="29"/>
      <c r="BQ287" s="29"/>
      <c r="BR287" s="29"/>
      <c r="BS287" s="29"/>
      <c r="BT287" s="29"/>
      <c r="BU287" s="29"/>
      <c r="BV287" s="29"/>
      <c r="BW287" s="29"/>
      <c r="BX287" s="29"/>
      <c r="BY287" s="29"/>
      <c r="BZ287" s="29"/>
      <c r="CA287" s="29"/>
      <c r="CB287" s="29"/>
      <c r="CC287" s="29"/>
      <c r="CD287" s="29"/>
      <c r="CE287" s="29"/>
      <c r="CF287" s="29"/>
      <c r="CG287" s="29"/>
      <c r="CH287" s="29"/>
      <c r="CI287" s="29"/>
      <c r="CJ287" s="29"/>
      <c r="CK287" s="29"/>
      <c r="CL287" s="29"/>
      <c r="CM287" s="29"/>
      <c r="CN287" s="29"/>
      <c r="CO287" s="29"/>
      <c r="CP287" s="29"/>
      <c r="CQ287" s="29"/>
      <c r="CR287" s="29"/>
      <c r="CS287" s="29"/>
      <c r="CT287" s="29"/>
      <c r="CU287" s="29"/>
      <c r="CV287" s="29"/>
      <c r="CW287" s="29"/>
    </row>
    <row r="288" spans="1:101">
      <c r="A288" s="7" t="s">
        <v>418</v>
      </c>
      <c r="C288" s="35">
        <v>75.014167785644531</v>
      </c>
      <c r="D288" s="35">
        <v>80.823402404785156</v>
      </c>
      <c r="E288" s="35">
        <v>16.164680480957031</v>
      </c>
      <c r="F288" s="35">
        <v>96.988082885742188</v>
      </c>
      <c r="G288" s="35">
        <v>109.83037567138672</v>
      </c>
      <c r="H288" s="35">
        <v>140.23301696777344</v>
      </c>
      <c r="I288" s="35">
        <v>11326.068359375</v>
      </c>
      <c r="J288" s="35">
        <v>1.0483893156051636</v>
      </c>
      <c r="K288" s="35">
        <v>34.724796295166016</v>
      </c>
      <c r="L288" s="33">
        <v>1.2768144549127804</v>
      </c>
      <c r="M288" s="35">
        <v>0.47496788657922467</v>
      </c>
      <c r="N288" s="35">
        <v>8.6292261220682818</v>
      </c>
      <c r="O288" s="35">
        <v>6.0990746967670919</v>
      </c>
      <c r="P288" s="35">
        <v>4.6596337099388494</v>
      </c>
      <c r="Q288" s="35">
        <v>4.6447941121364957</v>
      </c>
      <c r="R288" s="35">
        <v>1.728813143974127</v>
      </c>
      <c r="S288" s="35">
        <v>0.57132451539059126</v>
      </c>
      <c r="T288" s="35">
        <v>2.6711276044235439</v>
      </c>
      <c r="U288" s="35">
        <v>2.7453255934353091</v>
      </c>
      <c r="V288" s="35">
        <v>1.4913795791364788</v>
      </c>
      <c r="W288" s="35">
        <v>3.7247390483906084</v>
      </c>
      <c r="X288" s="35">
        <v>5.512910583574147</v>
      </c>
      <c r="Y288" s="35">
        <v>12.020074219905949</v>
      </c>
      <c r="Z288" s="35"/>
      <c r="AA288" s="35">
        <v>3.5540836736635493</v>
      </c>
      <c r="AB288" s="35">
        <v>2.5598306209058959</v>
      </c>
      <c r="AC288" s="35">
        <v>1.9810863066141284</v>
      </c>
      <c r="AD288" s="35">
        <v>1.7881715351835392</v>
      </c>
      <c r="AE288" s="35">
        <v>0.66778190110588587</v>
      </c>
      <c r="AF288" s="35">
        <v>0.29679195604706043</v>
      </c>
      <c r="AG288" s="35">
        <v>0.56390471648941476</v>
      </c>
      <c r="AH288" s="35">
        <v>0.46002753187294365</v>
      </c>
      <c r="AI288" s="35">
        <v>0.44518793407059065</v>
      </c>
      <c r="AJ288" s="35">
        <v>1.3133044055082423</v>
      </c>
      <c r="AK288" s="35">
        <v>2.2704584637600127</v>
      </c>
      <c r="AL288" s="35">
        <v>4.6151149165317902</v>
      </c>
      <c r="AM288" s="29"/>
      <c r="AN288" s="29"/>
      <c r="AO288" s="29"/>
      <c r="AP288" s="29"/>
      <c r="AQ288" s="29"/>
      <c r="AR288" s="29"/>
      <c r="AS288" s="29"/>
      <c r="AT288" s="29"/>
      <c r="AU288" s="29"/>
      <c r="AV288" s="29"/>
      <c r="AW288" s="29"/>
      <c r="AX288" s="29"/>
      <c r="AY288" s="29"/>
      <c r="AZ288" s="29"/>
      <c r="BA288" s="29"/>
      <c r="BB288" s="29"/>
      <c r="BC288" s="29"/>
      <c r="BD288" s="29"/>
      <c r="BE288" s="29"/>
      <c r="BF288" s="29"/>
      <c r="BG288" s="29"/>
      <c r="BH288" s="29"/>
      <c r="BI288" s="29"/>
      <c r="BJ288" s="29"/>
      <c r="BK288" s="29"/>
      <c r="BL288" s="29"/>
      <c r="BM288" s="29"/>
      <c r="BN288" s="29"/>
      <c r="BO288" s="29"/>
      <c r="BP288" s="29"/>
      <c r="BQ288" s="29"/>
      <c r="BR288" s="29"/>
      <c r="BS288" s="29"/>
      <c r="BT288" s="29"/>
      <c r="BU288" s="29"/>
      <c r="BV288" s="29"/>
      <c r="BW288" s="29"/>
      <c r="BX288" s="29"/>
      <c r="BY288" s="29"/>
      <c r="BZ288" s="29"/>
      <c r="CA288" s="29"/>
      <c r="CB288" s="29"/>
      <c r="CC288" s="29"/>
      <c r="CD288" s="29"/>
      <c r="CE288" s="29"/>
      <c r="CF288" s="29"/>
      <c r="CG288" s="29"/>
      <c r="CH288" s="29"/>
      <c r="CI288" s="29"/>
      <c r="CJ288" s="29"/>
      <c r="CK288" s="29"/>
      <c r="CL288" s="29"/>
      <c r="CM288" s="29"/>
      <c r="CN288" s="29"/>
      <c r="CO288" s="29"/>
      <c r="CP288" s="29"/>
      <c r="CQ288" s="29"/>
      <c r="CR288" s="29"/>
      <c r="CS288" s="29"/>
      <c r="CT288" s="29"/>
      <c r="CU288" s="29"/>
      <c r="CV288" s="29"/>
      <c r="CW288" s="29"/>
    </row>
    <row r="289" spans="1:101">
      <c r="A289" s="7" t="s">
        <v>390</v>
      </c>
      <c r="C289" s="35">
        <v>2722.6455078125</v>
      </c>
      <c r="D289" s="35">
        <v>3170.63134765625</v>
      </c>
      <c r="E289" s="35">
        <v>634.12628173828125</v>
      </c>
      <c r="F289" s="35">
        <v>3804.757568359375</v>
      </c>
      <c r="G289" s="35">
        <v>4308.54931640625</v>
      </c>
      <c r="H289" s="35">
        <v>5380.84619140625</v>
      </c>
      <c r="I289" s="35">
        <v>12241.6513671875</v>
      </c>
      <c r="J289" s="35">
        <v>6.8891005516052246</v>
      </c>
      <c r="K289" s="35">
        <v>35.947235107421875</v>
      </c>
      <c r="L289" s="33">
        <v>1.248876536055668</v>
      </c>
      <c r="M289" s="35">
        <v>17.228819985450727</v>
      </c>
      <c r="N289" s="35">
        <v>311.99701047298691</v>
      </c>
      <c r="O289" s="35">
        <v>232.53917877639367</v>
      </c>
      <c r="P289" s="35">
        <v>175.58513857429008</v>
      </c>
      <c r="Q289" s="35">
        <v>138.39071819402096</v>
      </c>
      <c r="R289" s="35">
        <v>85.036501964468016</v>
      </c>
      <c r="S289" s="35">
        <v>52.255420929612406</v>
      </c>
      <c r="T289" s="35">
        <v>14.912841782855962</v>
      </c>
      <c r="U289" s="35">
        <v>29.462845446108588</v>
      </c>
      <c r="V289" s="35">
        <v>47.326515119374896</v>
      </c>
      <c r="W289" s="35">
        <v>175.3248927661302</v>
      </c>
      <c r="X289" s="35">
        <v>323.38781851340775</v>
      </c>
      <c r="Y289" s="35">
        <v>434.79547764044935</v>
      </c>
      <c r="Z289" s="35"/>
      <c r="AA289" s="35">
        <v>135.85622272599346</v>
      </c>
      <c r="AB289" s="35">
        <v>120.85369506300032</v>
      </c>
      <c r="AC289" s="35">
        <v>60.565759824676007</v>
      </c>
      <c r="AD289" s="35">
        <v>60.897971134847218</v>
      </c>
      <c r="AE289" s="35">
        <v>23.589116071274862</v>
      </c>
      <c r="AF289" s="35">
        <v>8.2181907682400084</v>
      </c>
      <c r="AG289" s="35">
        <v>-0.91701512306415389</v>
      </c>
      <c r="AH289" s="35">
        <v>26.690090484978228</v>
      </c>
      <c r="AI289" s="35">
        <v>12.830129867590387</v>
      </c>
      <c r="AJ289" s="35">
        <v>35.788158608851077</v>
      </c>
      <c r="AK289" s="35">
        <v>79.457831696593303</v>
      </c>
      <c r="AL289" s="35">
        <v>137.80099483045552</v>
      </c>
      <c r="AM289" s="29"/>
      <c r="AN289" s="29"/>
      <c r="AO289" s="29"/>
      <c r="AP289" s="29"/>
      <c r="AQ289" s="29"/>
      <c r="AR289" s="29"/>
      <c r="AS289" s="29"/>
      <c r="AT289" s="29"/>
      <c r="AU289" s="29"/>
      <c r="AV289" s="29"/>
      <c r="AW289" s="29"/>
      <c r="AX289" s="29"/>
      <c r="AY289" s="29"/>
      <c r="AZ289" s="29"/>
      <c r="BA289" s="29"/>
      <c r="BB289" s="29"/>
      <c r="BC289" s="29"/>
      <c r="BD289" s="29"/>
      <c r="BE289" s="29"/>
      <c r="BF289" s="29"/>
      <c r="BG289" s="29"/>
      <c r="BH289" s="29"/>
      <c r="BI289" s="29"/>
      <c r="BJ289" s="29"/>
      <c r="BK289" s="29"/>
      <c r="BL289" s="29"/>
      <c r="BM289" s="29"/>
      <c r="BN289" s="29"/>
      <c r="BO289" s="29"/>
      <c r="BP289" s="29"/>
      <c r="BQ289" s="29"/>
      <c r="BR289" s="29"/>
      <c r="BS289" s="29"/>
      <c r="BT289" s="29"/>
      <c r="BU289" s="29"/>
      <c r="BV289" s="29"/>
      <c r="BW289" s="29"/>
      <c r="BX289" s="29"/>
      <c r="BY289" s="29"/>
      <c r="BZ289" s="29"/>
      <c r="CA289" s="29"/>
      <c r="CB289" s="29"/>
      <c r="CC289" s="29"/>
      <c r="CD289" s="29"/>
      <c r="CE289" s="29"/>
      <c r="CF289" s="29"/>
      <c r="CG289" s="29"/>
      <c r="CH289" s="29"/>
      <c r="CI289" s="29"/>
      <c r="CJ289" s="29"/>
      <c r="CK289" s="29"/>
      <c r="CL289" s="29"/>
      <c r="CM289" s="29"/>
      <c r="CN289" s="29"/>
      <c r="CO289" s="29"/>
      <c r="CP289" s="29"/>
      <c r="CQ289" s="29"/>
      <c r="CR289" s="29"/>
      <c r="CS289" s="29"/>
      <c r="CT289" s="29"/>
      <c r="CU289" s="29"/>
      <c r="CV289" s="29"/>
      <c r="CW289" s="29"/>
    </row>
    <row r="290" spans="1:101">
      <c r="A290" s="7" t="s">
        <v>393</v>
      </c>
      <c r="C290" s="35">
        <v>2808.66259765625</v>
      </c>
      <c r="D290" s="35">
        <v>3200.593994140625</v>
      </c>
      <c r="E290" s="35">
        <v>640.11883544921875</v>
      </c>
      <c r="F290" s="35">
        <v>3840.712890625</v>
      </c>
      <c r="G290" s="35">
        <v>4349.26513671875</v>
      </c>
      <c r="H290" s="35">
        <v>5366.7080078125</v>
      </c>
      <c r="I290" s="35">
        <v>11978.884765625</v>
      </c>
      <c r="J290" s="35">
        <v>5.2834539413452148</v>
      </c>
      <c r="K290" s="35">
        <v>37.53863525390625</v>
      </c>
      <c r="L290" s="33">
        <v>1.233934404779049</v>
      </c>
      <c r="M290" s="35">
        <v>17.839877720272014</v>
      </c>
      <c r="N290" s="35">
        <v>330.30912031590378</v>
      </c>
      <c r="O290" s="35">
        <v>235.14517111475794</v>
      </c>
      <c r="P290" s="35">
        <v>190.909940905051</v>
      </c>
      <c r="Q290" s="35">
        <v>177.27921294609732</v>
      </c>
      <c r="R290" s="35">
        <v>51.955927936697343</v>
      </c>
      <c r="S290" s="35">
        <v>33.438361323271003</v>
      </c>
      <c r="T290" s="35">
        <v>72.713551279530293</v>
      </c>
      <c r="U290" s="35">
        <v>73.334124871643468</v>
      </c>
      <c r="V290" s="35">
        <v>62.836766510804367</v>
      </c>
      <c r="W290" s="35">
        <v>129.82625355854407</v>
      </c>
      <c r="X290" s="35">
        <v>220.30308729439571</v>
      </c>
      <c r="Y290" s="35">
        <v>375.41741427974966</v>
      </c>
      <c r="Z290" s="35"/>
      <c r="AA290" s="35">
        <v>159.47964575604868</v>
      </c>
      <c r="AB290" s="35">
        <v>118.44564931151791</v>
      </c>
      <c r="AC290" s="35">
        <v>92.835779190108653</v>
      </c>
      <c r="AD290" s="35">
        <v>80.971491272390352</v>
      </c>
      <c r="AE290" s="35">
        <v>27.157772594937125</v>
      </c>
      <c r="AF290" s="35">
        <v>30.651831212998424</v>
      </c>
      <c r="AG290" s="35">
        <v>24.479624495602472</v>
      </c>
      <c r="AH290" s="35">
        <v>18.127536485125351</v>
      </c>
      <c r="AI290" s="35">
        <v>12.365468108551863</v>
      </c>
      <c r="AJ290" s="35">
        <v>42.146868419527962</v>
      </c>
      <c r="AK290" s="35">
        <v>84.687184151478419</v>
      </c>
      <c r="AL290" s="35">
        <v>163.84496452674344</v>
      </c>
      <c r="AM290" s="29"/>
      <c r="AN290" s="29"/>
      <c r="AO290" s="29"/>
      <c r="AP290" s="29"/>
      <c r="AQ290" s="29"/>
      <c r="AR290" s="29"/>
      <c r="AS290" s="29"/>
      <c r="AT290" s="29"/>
      <c r="AU290" s="29"/>
      <c r="AV290" s="29"/>
      <c r="AW290" s="29"/>
      <c r="AX290" s="29"/>
      <c r="AY290" s="29"/>
      <c r="AZ290" s="29"/>
      <c r="BA290" s="29"/>
      <c r="BB290" s="29"/>
      <c r="BC290" s="29"/>
      <c r="BD290" s="29"/>
      <c r="BE290" s="29"/>
      <c r="BF290" s="29"/>
      <c r="BG290" s="29"/>
      <c r="BH290" s="29"/>
      <c r="BI290" s="29"/>
      <c r="BJ290" s="29"/>
      <c r="BK290" s="29"/>
      <c r="BL290" s="29"/>
      <c r="BM290" s="29"/>
      <c r="BN290" s="29"/>
      <c r="BO290" s="29"/>
      <c r="BP290" s="29"/>
      <c r="BQ290" s="29"/>
      <c r="BR290" s="29"/>
      <c r="BS290" s="29"/>
      <c r="BT290" s="29"/>
      <c r="BU290" s="29"/>
      <c r="BV290" s="29"/>
      <c r="BW290" s="29"/>
      <c r="BX290" s="29"/>
      <c r="BY290" s="29"/>
      <c r="BZ290" s="29"/>
      <c r="CA290" s="29"/>
      <c r="CB290" s="29"/>
      <c r="CC290" s="29"/>
      <c r="CD290" s="29"/>
      <c r="CE290" s="29"/>
      <c r="CF290" s="29"/>
      <c r="CG290" s="29"/>
      <c r="CH290" s="29"/>
      <c r="CI290" s="29"/>
      <c r="CJ290" s="29"/>
      <c r="CK290" s="29"/>
      <c r="CL290" s="29"/>
      <c r="CM290" s="29"/>
      <c r="CN290" s="29"/>
      <c r="CO290" s="29"/>
      <c r="CP290" s="29"/>
      <c r="CQ290" s="29"/>
      <c r="CR290" s="29"/>
      <c r="CS290" s="29"/>
      <c r="CT290" s="29"/>
      <c r="CU290" s="29"/>
      <c r="CV290" s="29"/>
      <c r="CW290" s="29"/>
    </row>
    <row r="291" spans="1:101">
      <c r="A291" s="7" t="s">
        <v>434</v>
      </c>
      <c r="C291" s="35">
        <v>2891.893798828125</v>
      </c>
      <c r="D291" s="35">
        <v>3190.564208984375</v>
      </c>
      <c r="E291" s="35">
        <v>638.11285400390625</v>
      </c>
      <c r="F291" s="35">
        <v>3828.677001953125</v>
      </c>
      <c r="G291" s="35">
        <v>4335.63623046875</v>
      </c>
      <c r="H291" s="35">
        <v>5342.45068359375</v>
      </c>
      <c r="I291" s="35">
        <v>11597.6630859375</v>
      </c>
      <c r="J291" s="35">
        <v>3.0223090648651123</v>
      </c>
      <c r="K291" s="35">
        <v>39.165267944335938</v>
      </c>
      <c r="L291" s="33">
        <v>1.2322184181695852</v>
      </c>
      <c r="M291" s="35">
        <v>18.26201666296928</v>
      </c>
      <c r="N291" s="35">
        <v>267.7383843530078</v>
      </c>
      <c r="O291" s="35">
        <v>199.55211727824357</v>
      </c>
      <c r="P291" s="35">
        <v>150.67734542395453</v>
      </c>
      <c r="Q291" s="35">
        <v>119.01022865444219</v>
      </c>
      <c r="R291" s="35">
        <v>75.634835139911274</v>
      </c>
      <c r="S291" s="35">
        <v>62.23361912800889</v>
      </c>
      <c r="T291" s="35">
        <v>229.02162792982932</v>
      </c>
      <c r="U291" s="35">
        <v>193.44869652033853</v>
      </c>
      <c r="V291" s="35">
        <v>87.939615108070541</v>
      </c>
      <c r="W291" s="35">
        <v>151.63118198545385</v>
      </c>
      <c r="X291" s="35">
        <v>277.51333872386567</v>
      </c>
      <c r="Y291" s="35">
        <v>373.1171607412798</v>
      </c>
      <c r="Z291" s="35"/>
      <c r="AA291" s="35">
        <v>116.58421188657243</v>
      </c>
      <c r="AB291" s="35">
        <v>103.70988173958897</v>
      </c>
      <c r="AC291" s="35">
        <v>51.974147630414691</v>
      </c>
      <c r="AD291" s="35">
        <v>52.472731325085398</v>
      </c>
      <c r="AE291" s="35">
        <v>22.56472160851461</v>
      </c>
      <c r="AF291" s="35">
        <v>17.782831718607724</v>
      </c>
      <c r="AG291" s="35">
        <v>49.599356807691585</v>
      </c>
      <c r="AH291" s="35">
        <v>53.151260264265318</v>
      </c>
      <c r="AI291" s="35">
        <v>19.18191738718749</v>
      </c>
      <c r="AJ291" s="35">
        <v>30.915176312483489</v>
      </c>
      <c r="AK291" s="35">
        <v>68.186267074764231</v>
      </c>
      <c r="AL291" s="35">
        <v>118.25310653525545</v>
      </c>
      <c r="AM291" s="29"/>
      <c r="AN291" s="29"/>
      <c r="AO291" s="29"/>
      <c r="AP291" s="29"/>
      <c r="AQ291" s="29"/>
      <c r="AR291" s="29"/>
      <c r="AS291" s="29"/>
      <c r="AT291" s="29"/>
      <c r="AU291" s="29"/>
      <c r="AV291" s="29"/>
      <c r="AW291" s="29"/>
      <c r="AX291" s="29"/>
      <c r="AY291" s="29"/>
      <c r="AZ291" s="29"/>
      <c r="BA291" s="29"/>
      <c r="BB291" s="29"/>
      <c r="BC291" s="29"/>
      <c r="BD291" s="29"/>
      <c r="BE291" s="29"/>
      <c r="BF291" s="29"/>
      <c r="BG291" s="29"/>
      <c r="BH291" s="29"/>
      <c r="BI291" s="29"/>
      <c r="BJ291" s="29"/>
      <c r="BK291" s="29"/>
      <c r="BL291" s="29"/>
      <c r="BM291" s="29"/>
      <c r="BN291" s="29"/>
      <c r="BO291" s="29"/>
      <c r="BP291" s="29"/>
      <c r="BQ291" s="29"/>
      <c r="BR291" s="29"/>
      <c r="BS291" s="29"/>
      <c r="BT291" s="29"/>
      <c r="BU291" s="29"/>
      <c r="BV291" s="29"/>
      <c r="BW291" s="29"/>
      <c r="BX291" s="29"/>
      <c r="BY291" s="29"/>
      <c r="BZ291" s="29"/>
      <c r="CA291" s="29"/>
      <c r="CB291" s="29"/>
      <c r="CC291" s="29"/>
      <c r="CD291" s="29"/>
      <c r="CE291" s="29"/>
      <c r="CF291" s="29"/>
      <c r="CG291" s="29"/>
      <c r="CH291" s="29"/>
      <c r="CI291" s="29"/>
      <c r="CJ291" s="29"/>
      <c r="CK291" s="29"/>
      <c r="CL291" s="29"/>
      <c r="CM291" s="29"/>
      <c r="CN291" s="29"/>
      <c r="CO291" s="29"/>
      <c r="CP291" s="29"/>
      <c r="CQ291" s="29"/>
      <c r="CR291" s="29"/>
      <c r="CS291" s="29"/>
      <c r="CT291" s="29"/>
      <c r="CU291" s="29"/>
      <c r="CV291" s="29"/>
      <c r="CW291" s="29"/>
    </row>
    <row r="292" spans="1:101">
      <c r="A292" s="7" t="s">
        <v>436</v>
      </c>
      <c r="C292" s="35">
        <v>2103.408447265625</v>
      </c>
      <c r="D292" s="35">
        <v>2812.085693359375</v>
      </c>
      <c r="E292" s="35">
        <v>562.41717529296875</v>
      </c>
      <c r="F292" s="35">
        <v>3374.5029296875</v>
      </c>
      <c r="G292" s="35">
        <v>3821.32373046875</v>
      </c>
      <c r="H292" s="35">
        <v>4443.47314453125</v>
      </c>
      <c r="I292" s="35">
        <v>14053.6875</v>
      </c>
      <c r="J292" s="35">
        <v>19.019025802612305</v>
      </c>
      <c r="K292" s="35">
        <v>43.214237213134766</v>
      </c>
      <c r="L292" s="33">
        <v>1.1628098517503274</v>
      </c>
      <c r="M292" s="35">
        <v>13.278739548152696</v>
      </c>
      <c r="N292" s="35">
        <v>190.27429524298879</v>
      </c>
      <c r="O292" s="35">
        <v>134.4844975836086</v>
      </c>
      <c r="P292" s="35">
        <v>102.74484730231897</v>
      </c>
      <c r="Q292" s="35">
        <v>102.45951596828657</v>
      </c>
      <c r="R292" s="35">
        <v>38.416464054431351</v>
      </c>
      <c r="S292" s="35">
        <v>25.718129998145905</v>
      </c>
      <c r="T292" s="35">
        <v>237.37628153646682</v>
      </c>
      <c r="U292" s="35">
        <v>202.72417401074392</v>
      </c>
      <c r="V292" s="35">
        <v>71.949738648313513</v>
      </c>
      <c r="W292" s="35">
        <v>83.084271825454948</v>
      </c>
      <c r="X292" s="35">
        <v>121.55958844844426</v>
      </c>
      <c r="Y292" s="35">
        <v>265.04244049324325</v>
      </c>
      <c r="Z292" s="35"/>
      <c r="AA292" s="35">
        <v>78.367487034730573</v>
      </c>
      <c r="AB292" s="35">
        <v>56.444223438375872</v>
      </c>
      <c r="AC292" s="35">
        <v>43.682920747960459</v>
      </c>
      <c r="AD292" s="35">
        <v>39.450909836678477</v>
      </c>
      <c r="AE292" s="35">
        <v>14.878430639316177</v>
      </c>
      <c r="AF292" s="35">
        <v>13.360067531504367</v>
      </c>
      <c r="AG292" s="35">
        <v>50.112770546587448</v>
      </c>
      <c r="AH292" s="35">
        <v>33.969996726124656</v>
      </c>
      <c r="AI292" s="35">
        <v>16.362387446379401</v>
      </c>
      <c r="AJ292" s="35">
        <v>29.118172793025508</v>
      </c>
      <c r="AK292" s="35">
        <v>50.063572093168162</v>
      </c>
      <c r="AL292" s="35">
        <v>101.7632086338255</v>
      </c>
      <c r="AM292" s="29"/>
      <c r="AN292" s="29"/>
      <c r="AO292" s="29"/>
      <c r="AP292" s="29"/>
      <c r="AQ292" s="29"/>
      <c r="AR292" s="29"/>
      <c r="AS292" s="29"/>
      <c r="AT292" s="29"/>
      <c r="AU292" s="29"/>
      <c r="AV292" s="29"/>
      <c r="AW292" s="29"/>
      <c r="AX292" s="29"/>
      <c r="AY292" s="29"/>
      <c r="AZ292" s="29"/>
      <c r="BA292" s="29"/>
      <c r="BB292" s="29"/>
      <c r="BC292" s="29"/>
      <c r="BD292" s="29"/>
      <c r="BE292" s="29"/>
      <c r="BF292" s="29"/>
      <c r="BG292" s="29"/>
      <c r="BH292" s="29"/>
      <c r="BI292" s="29"/>
      <c r="BJ292" s="29"/>
      <c r="BK292" s="29"/>
      <c r="BL292" s="29"/>
      <c r="BM292" s="29"/>
      <c r="BN292" s="29"/>
      <c r="BO292" s="29"/>
      <c r="BP292" s="29"/>
      <c r="BQ292" s="29"/>
      <c r="BR292" s="29"/>
      <c r="BS292" s="29"/>
      <c r="BT292" s="29"/>
      <c r="BU292" s="29"/>
      <c r="BV292" s="29"/>
      <c r="BW292" s="29"/>
      <c r="BX292" s="29"/>
      <c r="BY292" s="29"/>
      <c r="BZ292" s="29"/>
      <c r="CA292" s="29"/>
      <c r="CB292" s="29"/>
      <c r="CC292" s="29"/>
      <c r="CD292" s="29"/>
      <c r="CE292" s="29"/>
      <c r="CF292" s="29"/>
      <c r="CG292" s="29"/>
      <c r="CH292" s="29"/>
      <c r="CI292" s="29"/>
      <c r="CJ292" s="29"/>
      <c r="CK292" s="29"/>
      <c r="CL292" s="29"/>
      <c r="CM292" s="29"/>
      <c r="CN292" s="29"/>
      <c r="CO292" s="29"/>
      <c r="CP292" s="29"/>
      <c r="CQ292" s="29"/>
      <c r="CR292" s="29"/>
      <c r="CS292" s="29"/>
      <c r="CT292" s="29"/>
      <c r="CU292" s="29"/>
      <c r="CV292" s="29"/>
      <c r="CW292" s="29"/>
    </row>
    <row r="293" spans="1:101">
      <c r="A293" s="7" t="s">
        <v>432</v>
      </c>
      <c r="C293" s="35">
        <v>2680.87158203125</v>
      </c>
      <c r="D293" s="35">
        <v>3178.852294921875</v>
      </c>
      <c r="E293" s="35">
        <v>635.77044677734375</v>
      </c>
      <c r="F293" s="35">
        <v>3814.622802734375</v>
      </c>
      <c r="G293" s="35">
        <v>4319.720703125</v>
      </c>
      <c r="H293" s="35">
        <v>4954.400390625</v>
      </c>
      <c r="I293" s="35">
        <v>12464.638671875</v>
      </c>
      <c r="J293" s="35">
        <v>8.5837249755859375</v>
      </c>
      <c r="K293" s="35">
        <v>47.250572204589844</v>
      </c>
      <c r="L293" s="33">
        <v>1.1469260884137567</v>
      </c>
      <c r="M293" s="35">
        <v>17.022469380987236</v>
      </c>
      <c r="N293" s="35">
        <v>287.5703104041873</v>
      </c>
      <c r="O293" s="35">
        <v>204.7196570983113</v>
      </c>
      <c r="P293" s="35">
        <v>166.20803843625276</v>
      </c>
      <c r="Q293" s="35">
        <v>154.80541071440899</v>
      </c>
      <c r="R293" s="35">
        <v>50.484445826428924</v>
      </c>
      <c r="S293" s="35">
        <v>38.593339240683861</v>
      </c>
      <c r="T293" s="35">
        <v>147.11123990323927</v>
      </c>
      <c r="U293" s="35">
        <v>121.517521913525</v>
      </c>
      <c r="V293" s="35">
        <v>73.049542808984341</v>
      </c>
      <c r="W293" s="35">
        <v>113.52383453059538</v>
      </c>
      <c r="X293" s="35">
        <v>191.79799557354164</v>
      </c>
      <c r="Y293" s="35">
        <v>326.84202680299705</v>
      </c>
      <c r="Z293" s="35"/>
      <c r="AA293" s="35">
        <v>138.84451991321114</v>
      </c>
      <c r="AB293" s="35">
        <v>103.11992628590681</v>
      </c>
      <c r="AC293" s="35">
        <v>80.823726007872921</v>
      </c>
      <c r="AD293" s="35">
        <v>70.920276739391966</v>
      </c>
      <c r="AE293" s="35">
        <v>28.457339512616084</v>
      </c>
      <c r="AF293" s="35">
        <v>35.377227637293537</v>
      </c>
      <c r="AG293" s="35">
        <v>49.526227897599242</v>
      </c>
      <c r="AH293" s="35">
        <v>30.038039124691565</v>
      </c>
      <c r="AI293" s="35">
        <v>14.375211235502942</v>
      </c>
      <c r="AJ293" s="35">
        <v>36.791046497105</v>
      </c>
      <c r="AK293" s="35">
        <v>73.729480464862121</v>
      </c>
      <c r="AL293" s="35">
        <v>142.6450085969669</v>
      </c>
      <c r="AM293" s="29"/>
      <c r="AN293" s="29"/>
      <c r="AO293" s="29"/>
      <c r="AP293" s="29"/>
      <c r="AQ293" s="29"/>
      <c r="AR293" s="29"/>
      <c r="AS293" s="29"/>
      <c r="AT293" s="29"/>
      <c r="AU293" s="29"/>
      <c r="AV293" s="29"/>
      <c r="AW293" s="29"/>
      <c r="AX293" s="29"/>
      <c r="AY293" s="29"/>
      <c r="AZ293" s="29"/>
      <c r="BA293" s="29"/>
      <c r="BB293" s="29"/>
      <c r="BC293" s="29"/>
      <c r="BD293" s="29"/>
      <c r="BE293" s="29"/>
      <c r="BF293" s="29"/>
      <c r="BG293" s="29"/>
      <c r="BH293" s="29"/>
      <c r="BI293" s="29"/>
      <c r="BJ293" s="29"/>
      <c r="BK293" s="29"/>
      <c r="BL293" s="29"/>
      <c r="BM293" s="29"/>
      <c r="BN293" s="29"/>
      <c r="BO293" s="29"/>
      <c r="BP293" s="29"/>
      <c r="BQ293" s="29"/>
      <c r="BR293" s="29"/>
      <c r="BS293" s="29"/>
      <c r="BT293" s="29"/>
      <c r="BU293" s="29"/>
      <c r="BV293" s="29"/>
      <c r="BW293" s="29"/>
      <c r="BX293" s="29"/>
      <c r="BY293" s="29"/>
      <c r="BZ293" s="29"/>
      <c r="CA293" s="29"/>
      <c r="CB293" s="29"/>
      <c r="CC293" s="29"/>
      <c r="CD293" s="29"/>
      <c r="CE293" s="29"/>
      <c r="CF293" s="29"/>
      <c r="CG293" s="29"/>
      <c r="CH293" s="29"/>
      <c r="CI293" s="29"/>
      <c r="CJ293" s="29"/>
      <c r="CK293" s="29"/>
      <c r="CL293" s="29"/>
      <c r="CM293" s="29"/>
      <c r="CN293" s="29"/>
      <c r="CO293" s="29"/>
      <c r="CP293" s="29"/>
      <c r="CQ293" s="29"/>
      <c r="CR293" s="29"/>
      <c r="CS293" s="29"/>
      <c r="CT293" s="29"/>
      <c r="CU293" s="29"/>
      <c r="CV293" s="29"/>
      <c r="CW293" s="29"/>
    </row>
    <row r="294" spans="1:101">
      <c r="A294" s="7" t="s">
        <v>431</v>
      </c>
      <c r="C294" s="35">
        <v>2570.503173828125</v>
      </c>
      <c r="D294" s="35">
        <v>3359.257080078125</v>
      </c>
      <c r="E294" s="35">
        <v>671.8514404296875</v>
      </c>
      <c r="F294" s="35">
        <v>4031.1083984375</v>
      </c>
      <c r="G294" s="35">
        <v>4564.87158203125</v>
      </c>
      <c r="H294" s="35">
        <v>4861.435546875</v>
      </c>
      <c r="I294" s="35">
        <v>13737.5869140625</v>
      </c>
      <c r="J294" s="35">
        <v>16.746047973632812</v>
      </c>
      <c r="K294" s="35">
        <v>57.834506988525391</v>
      </c>
      <c r="L294" s="33">
        <v>1.0649665096768912</v>
      </c>
      <c r="M294" s="35">
        <v>16.265954855678256</v>
      </c>
      <c r="N294" s="35">
        <v>267.7383843530078</v>
      </c>
      <c r="O294" s="35">
        <v>199.55211727824357</v>
      </c>
      <c r="P294" s="35">
        <v>150.67734542395453</v>
      </c>
      <c r="Q294" s="35">
        <v>119.22055134065073</v>
      </c>
      <c r="R294" s="35">
        <v>78.190327035333752</v>
      </c>
      <c r="S294" s="35">
        <v>54.262224199162489</v>
      </c>
      <c r="T294" s="35">
        <v>96.055175593806865</v>
      </c>
      <c r="U294" s="35">
        <v>82.578164219081231</v>
      </c>
      <c r="V294" s="35">
        <v>58.836202512927457</v>
      </c>
      <c r="W294" s="35">
        <v>150.94661717862769</v>
      </c>
      <c r="X294" s="35">
        <v>277.51333872386567</v>
      </c>
      <c r="Y294" s="35">
        <v>373.1171607412798</v>
      </c>
      <c r="Z294" s="35"/>
      <c r="AA294" s="35">
        <v>116.58421188657243</v>
      </c>
      <c r="AB294" s="35">
        <v>103.70988173958897</v>
      </c>
      <c r="AC294" s="35">
        <v>51.974147630414691</v>
      </c>
      <c r="AD294" s="35">
        <v>52.682161894430031</v>
      </c>
      <c r="AE294" s="35">
        <v>25.024887459677611</v>
      </c>
      <c r="AF294" s="35">
        <v>15.686974232056901</v>
      </c>
      <c r="AG294" s="35">
        <v>27.242505805818958</v>
      </c>
      <c r="AH294" s="35">
        <v>37.066701959231096</v>
      </c>
      <c r="AI294" s="35">
        <v>14.596198160977085</v>
      </c>
      <c r="AJ294" s="35">
        <v>30.808333460815167</v>
      </c>
      <c r="AK294" s="35">
        <v>68.186267074764231</v>
      </c>
      <c r="AL294" s="35">
        <v>118.25310653525545</v>
      </c>
      <c r="AM294" s="29"/>
      <c r="AN294" s="29"/>
      <c r="AO294" s="29"/>
      <c r="AP294" s="29"/>
      <c r="AQ294" s="29"/>
      <c r="AR294" s="29"/>
      <c r="AS294" s="29"/>
      <c r="AT294" s="29"/>
      <c r="AU294" s="29"/>
      <c r="AV294" s="29"/>
      <c r="AW294" s="29"/>
      <c r="AX294" s="29"/>
      <c r="AY294" s="29"/>
      <c r="AZ294" s="29"/>
      <c r="BA294" s="29"/>
      <c r="BB294" s="29"/>
      <c r="BC294" s="29"/>
      <c r="BD294" s="29"/>
      <c r="BE294" s="29"/>
      <c r="BF294" s="29"/>
      <c r="BG294" s="29"/>
      <c r="BH294" s="29"/>
      <c r="BI294" s="29"/>
      <c r="BJ294" s="29"/>
      <c r="BK294" s="29"/>
      <c r="BL294" s="29"/>
      <c r="BM294" s="29"/>
      <c r="BN294" s="29"/>
      <c r="BO294" s="29"/>
      <c r="BP294" s="29"/>
      <c r="BQ294" s="29"/>
      <c r="BR294" s="29"/>
      <c r="BS294" s="29"/>
      <c r="BT294" s="29"/>
      <c r="BU294" s="29"/>
      <c r="BV294" s="29"/>
      <c r="BW294" s="29"/>
      <c r="BX294" s="29"/>
      <c r="BY294" s="29"/>
      <c r="BZ294" s="29"/>
      <c r="CA294" s="29"/>
      <c r="CB294" s="29"/>
      <c r="CC294" s="29"/>
      <c r="CD294" s="29"/>
      <c r="CE294" s="29"/>
      <c r="CF294" s="29"/>
      <c r="CG294" s="29"/>
      <c r="CH294" s="29"/>
      <c r="CI294" s="29"/>
      <c r="CJ294" s="29"/>
      <c r="CK294" s="29"/>
      <c r="CL294" s="29"/>
      <c r="CM294" s="29"/>
      <c r="CN294" s="29"/>
      <c r="CO294" s="29"/>
      <c r="CP294" s="29"/>
      <c r="CQ294" s="29"/>
      <c r="CR294" s="29"/>
      <c r="CS294" s="29"/>
      <c r="CT294" s="29"/>
      <c r="CU294" s="29"/>
      <c r="CV294" s="29"/>
      <c r="CW294" s="29"/>
    </row>
    <row r="295" spans="1:101">
      <c r="A295" s="7" t="s">
        <v>396</v>
      </c>
      <c r="C295" s="35">
        <v>2405.046875</v>
      </c>
      <c r="D295" s="35">
        <v>3237.741943359375</v>
      </c>
      <c r="E295" s="35">
        <v>647.54840087890625</v>
      </c>
      <c r="F295" s="35">
        <v>3885.290283203125</v>
      </c>
      <c r="G295" s="35">
        <v>4399.74560546875</v>
      </c>
      <c r="H295" s="35">
        <v>4649.56884765625</v>
      </c>
      <c r="I295" s="35">
        <v>14151.55078125</v>
      </c>
      <c r="J295" s="35">
        <v>19.256744384765625</v>
      </c>
      <c r="K295" s="35">
        <v>59.154312133789063</v>
      </c>
      <c r="L295" s="33">
        <v>1.0567813018078869</v>
      </c>
      <c r="M295" s="35">
        <v>15.228579815183279</v>
      </c>
      <c r="N295" s="35">
        <v>290.88970140883612</v>
      </c>
      <c r="O295" s="35">
        <v>205.59873994674399</v>
      </c>
      <c r="P295" s="35">
        <v>157.07543635833972</v>
      </c>
      <c r="Q295" s="35">
        <v>156.33144571967057</v>
      </c>
      <c r="R295" s="35">
        <v>55.521921007726085</v>
      </c>
      <c r="S295" s="35">
        <v>14.282805503564981</v>
      </c>
      <c r="T295" s="35">
        <v>46.057273248586945</v>
      </c>
      <c r="U295" s="35">
        <v>62.275004368681529</v>
      </c>
      <c r="V295" s="35">
        <v>40.646619356803598</v>
      </c>
      <c r="W295" s="35">
        <v>125.30005522987599</v>
      </c>
      <c r="X295" s="35">
        <v>185.83925034115668</v>
      </c>
      <c r="Y295" s="35">
        <v>405.19459697533489</v>
      </c>
      <c r="Z295" s="35"/>
      <c r="AA295" s="35">
        <v>119.80753824147249</v>
      </c>
      <c r="AB295" s="35">
        <v>86.291441948450952</v>
      </c>
      <c r="AC295" s="35">
        <v>66.78207246445335</v>
      </c>
      <c r="AD295" s="35">
        <v>60.055511440588575</v>
      </c>
      <c r="AE295" s="35">
        <v>19.98441589728689</v>
      </c>
      <c r="AF295" s="35">
        <v>5.4430646596491794</v>
      </c>
      <c r="AG295" s="35">
        <v>4.2008848001677848</v>
      </c>
      <c r="AH295" s="35">
        <v>8.0251139022782745</v>
      </c>
      <c r="AI295" s="35">
        <v>13.112634086331747</v>
      </c>
      <c r="AJ295" s="35">
        <v>44.220048490857764</v>
      </c>
      <c r="AK295" s="35">
        <v>76.536757206452151</v>
      </c>
      <c r="AL295" s="35">
        <v>155.57471562880144</v>
      </c>
      <c r="AM295" s="29"/>
      <c r="AN295" s="29"/>
      <c r="AO295" s="29"/>
      <c r="AP295" s="29"/>
      <c r="AQ295" s="29"/>
      <c r="AR295" s="29"/>
      <c r="AS295" s="29"/>
      <c r="AT295" s="29"/>
      <c r="AU295" s="29"/>
      <c r="AV295" s="29"/>
      <c r="AW295" s="29"/>
      <c r="AX295" s="29"/>
      <c r="AY295" s="29"/>
      <c r="AZ295" s="29"/>
      <c r="BA295" s="29"/>
      <c r="BB295" s="29"/>
      <c r="BC295" s="29"/>
      <c r="BD295" s="29"/>
      <c r="BE295" s="29"/>
      <c r="BF295" s="29"/>
      <c r="BG295" s="29"/>
      <c r="BH295" s="29"/>
      <c r="BI295" s="29"/>
      <c r="BJ295" s="29"/>
      <c r="BK295" s="29"/>
      <c r="BL295" s="29"/>
      <c r="BM295" s="29"/>
      <c r="BN295" s="29"/>
      <c r="BO295" s="29"/>
      <c r="BP295" s="29"/>
      <c r="BQ295" s="29"/>
      <c r="BR295" s="29"/>
      <c r="BS295" s="29"/>
      <c r="BT295" s="29"/>
      <c r="BU295" s="29"/>
      <c r="BV295" s="29"/>
      <c r="BW295" s="29"/>
      <c r="BX295" s="29"/>
      <c r="BY295" s="29"/>
      <c r="BZ295" s="29"/>
      <c r="CA295" s="29"/>
      <c r="CB295" s="29"/>
      <c r="CC295" s="29"/>
      <c r="CD295" s="29"/>
      <c r="CE295" s="29"/>
      <c r="CF295" s="29"/>
      <c r="CG295" s="29"/>
      <c r="CH295" s="29"/>
      <c r="CI295" s="29"/>
      <c r="CJ295" s="29"/>
      <c r="CK295" s="29"/>
      <c r="CL295" s="29"/>
      <c r="CM295" s="29"/>
      <c r="CN295" s="29"/>
      <c r="CO295" s="29"/>
      <c r="CP295" s="29"/>
      <c r="CQ295" s="29"/>
      <c r="CR295" s="29"/>
      <c r="CS295" s="29"/>
      <c r="CT295" s="29"/>
      <c r="CU295" s="29"/>
      <c r="CV295" s="29"/>
      <c r="CW295" s="29"/>
    </row>
    <row r="296" spans="1:101">
      <c r="A296" s="7" t="s">
        <v>429</v>
      </c>
      <c r="C296" s="35">
        <v>2517.8583984375</v>
      </c>
      <c r="D296" s="35">
        <v>3356.083251953125</v>
      </c>
      <c r="E296" s="35">
        <v>671.2166748046875</v>
      </c>
      <c r="F296" s="35">
        <v>4027.2998046875</v>
      </c>
      <c r="G296" s="35">
        <v>4560.55908203125</v>
      </c>
      <c r="H296" s="35">
        <v>4664.81396484375</v>
      </c>
      <c r="I296" s="35">
        <v>14011.5693359375</v>
      </c>
      <c r="J296" s="35">
        <v>18.498624801635742</v>
      </c>
      <c r="K296" s="35">
        <v>63.16619873046875</v>
      </c>
      <c r="L296" s="33">
        <v>1.022860104037733</v>
      </c>
      <c r="M296" s="35">
        <v>15.989193926267465</v>
      </c>
      <c r="N296" s="35">
        <v>287.5703104041873</v>
      </c>
      <c r="O296" s="35">
        <v>204.7196570983113</v>
      </c>
      <c r="P296" s="35">
        <v>166.20803843625276</v>
      </c>
      <c r="Q296" s="35">
        <v>154.46816940471791</v>
      </c>
      <c r="R296" s="35">
        <v>46.697383754884271</v>
      </c>
      <c r="S296" s="35">
        <v>30.042817696366615</v>
      </c>
      <c r="T296" s="35">
        <v>91.414718974205982</v>
      </c>
      <c r="U296" s="35">
        <v>82.191653774677945</v>
      </c>
      <c r="V296" s="35">
        <v>60.308957923641074</v>
      </c>
      <c r="W296" s="35">
        <v>113.18839243719117</v>
      </c>
      <c r="X296" s="35">
        <v>191.79799557354164</v>
      </c>
      <c r="Y296" s="35">
        <v>326.84202680299705</v>
      </c>
      <c r="Z296" s="35"/>
      <c r="AA296" s="35">
        <v>138.84451991321114</v>
      </c>
      <c r="AB296" s="35">
        <v>103.11992628590681</v>
      </c>
      <c r="AC296" s="35">
        <v>80.823726007872921</v>
      </c>
      <c r="AD296" s="35">
        <v>70.670100658009005</v>
      </c>
      <c r="AE296" s="35">
        <v>25.634445591206024</v>
      </c>
      <c r="AF296" s="35">
        <v>29.89772098835742</v>
      </c>
      <c r="AG296" s="35">
        <v>31.802272720264622</v>
      </c>
      <c r="AH296" s="35">
        <v>17.715673992757225</v>
      </c>
      <c r="AI296" s="35">
        <v>10.824994956619125</v>
      </c>
      <c r="AJ296" s="35">
        <v>36.700201687171358</v>
      </c>
      <c r="AK296" s="35">
        <v>73.729480464862121</v>
      </c>
      <c r="AL296" s="35">
        <v>142.6450085969669</v>
      </c>
      <c r="AM296" s="29"/>
      <c r="AN296" s="29"/>
      <c r="AO296" s="29"/>
      <c r="AP296" s="29"/>
      <c r="AQ296" s="29"/>
      <c r="AR296" s="29"/>
      <c r="AS296" s="29"/>
      <c r="AT296" s="29"/>
      <c r="AU296" s="29"/>
      <c r="AV296" s="29"/>
      <c r="AW296" s="29"/>
      <c r="AX296" s="29"/>
      <c r="AY296" s="29"/>
      <c r="AZ296" s="29"/>
      <c r="BA296" s="29"/>
      <c r="BB296" s="29"/>
      <c r="BC296" s="29"/>
      <c r="BD296" s="29"/>
      <c r="BE296" s="29"/>
      <c r="BF296" s="29"/>
      <c r="BG296" s="29"/>
      <c r="BH296" s="29"/>
      <c r="BI296" s="29"/>
      <c r="BJ296" s="29"/>
      <c r="BK296" s="29"/>
      <c r="BL296" s="29"/>
      <c r="BM296" s="29"/>
      <c r="BN296" s="29"/>
      <c r="BO296" s="29"/>
      <c r="BP296" s="29"/>
      <c r="BQ296" s="29"/>
      <c r="BR296" s="29"/>
      <c r="BS296" s="29"/>
      <c r="BT296" s="29"/>
      <c r="BU296" s="29"/>
      <c r="BV296" s="29"/>
      <c r="BW296" s="29"/>
      <c r="BX296" s="29"/>
      <c r="BY296" s="29"/>
      <c r="BZ296" s="29"/>
      <c r="CA296" s="29"/>
      <c r="CB296" s="29"/>
      <c r="CC296" s="29"/>
      <c r="CD296" s="29"/>
      <c r="CE296" s="29"/>
      <c r="CF296" s="29"/>
      <c r="CG296" s="29"/>
      <c r="CH296" s="29"/>
      <c r="CI296" s="29"/>
      <c r="CJ296" s="29"/>
      <c r="CK296" s="29"/>
      <c r="CL296" s="29"/>
      <c r="CM296" s="29"/>
      <c r="CN296" s="29"/>
      <c r="CO296" s="29"/>
      <c r="CP296" s="29"/>
      <c r="CQ296" s="29"/>
      <c r="CR296" s="29"/>
      <c r="CS296" s="29"/>
      <c r="CT296" s="29"/>
      <c r="CU296" s="29"/>
      <c r="CV296" s="29"/>
      <c r="CW296" s="29"/>
    </row>
    <row r="297" spans="1:101">
      <c r="A297" s="7" t="s">
        <v>389</v>
      </c>
      <c r="C297" s="35">
        <v>2695.90771484375</v>
      </c>
      <c r="D297" s="35">
        <v>3980.071533203125</v>
      </c>
      <c r="E297" s="35">
        <v>796.01434326171875</v>
      </c>
      <c r="F297" s="35">
        <v>4776.0859375</v>
      </c>
      <c r="G297" s="35">
        <v>5408.49169921875</v>
      </c>
      <c r="H297" s="35">
        <v>5361.3662109375</v>
      </c>
      <c r="I297" s="35">
        <v>15519.267578125</v>
      </c>
      <c r="J297" s="35">
        <v>28.097970962524414</v>
      </c>
      <c r="K297" s="35">
        <v>69.002586364746094</v>
      </c>
      <c r="L297" s="107">
        <v>0.99128677109936691</v>
      </c>
      <c r="M297" s="35">
        <v>17.051868125372877</v>
      </c>
      <c r="N297" s="35">
        <v>311.99701047298691</v>
      </c>
      <c r="O297" s="35">
        <v>232.53917877639367</v>
      </c>
      <c r="P297" s="35">
        <v>175.58513857429008</v>
      </c>
      <c r="Q297" s="35">
        <v>138.26963081300485</v>
      </c>
      <c r="R297" s="35">
        <v>83.779353745580849</v>
      </c>
      <c r="S297" s="35">
        <v>42.638353728221936</v>
      </c>
      <c r="T297" s="35">
        <v>15.20166752746222</v>
      </c>
      <c r="U297" s="35">
        <v>25.381217552071419</v>
      </c>
      <c r="V297" s="35">
        <v>45.030528817235208</v>
      </c>
      <c r="W297" s="35">
        <v>175.30124544607895</v>
      </c>
      <c r="X297" s="35">
        <v>323.38781851340775</v>
      </c>
      <c r="Y297" s="35">
        <v>434.79547764044935</v>
      </c>
      <c r="Z297" s="35"/>
      <c r="AA297" s="35">
        <v>135.85622272599346</v>
      </c>
      <c r="AB297" s="35">
        <v>120.85369506300032</v>
      </c>
      <c r="AC297" s="35">
        <v>60.565759824676007</v>
      </c>
      <c r="AD297" s="35">
        <v>61.039940367674276</v>
      </c>
      <c r="AE297" s="35">
        <v>25.219356190305081</v>
      </c>
      <c r="AF297" s="35">
        <v>9.5211857839718892</v>
      </c>
      <c r="AG297" s="35">
        <v>3.5852989451561839</v>
      </c>
      <c r="AH297" s="35">
        <v>14.520417483278074</v>
      </c>
      <c r="AI297" s="35">
        <v>7.9033454006469412</v>
      </c>
      <c r="AJ297" s="35">
        <v>35.676958361372634</v>
      </c>
      <c r="AK297" s="35">
        <v>79.457831696593303</v>
      </c>
      <c r="AL297" s="35">
        <v>137.80099483045552</v>
      </c>
      <c r="AM297" s="29"/>
      <c r="AN297" s="29"/>
      <c r="AO297" s="29"/>
      <c r="AP297" s="29"/>
      <c r="AQ297" s="29"/>
      <c r="AR297" s="29"/>
      <c r="AS297" s="29"/>
      <c r="AT297" s="29"/>
      <c r="AU297" s="29"/>
      <c r="AV297" s="29"/>
      <c r="AW297" s="29"/>
      <c r="AX297" s="29"/>
      <c r="AY297" s="29"/>
      <c r="AZ297" s="29"/>
      <c r="BA297" s="29"/>
      <c r="BB297" s="29"/>
      <c r="BC297" s="29"/>
      <c r="BD297" s="29"/>
      <c r="BE297" s="29"/>
      <c r="BF297" s="29"/>
      <c r="BG297" s="29"/>
      <c r="BH297" s="29"/>
      <c r="BI297" s="29"/>
      <c r="BJ297" s="29"/>
      <c r="BK297" s="29"/>
      <c r="BL297" s="29"/>
      <c r="BM297" s="29"/>
      <c r="BN297" s="29"/>
      <c r="BO297" s="29"/>
      <c r="BP297" s="29"/>
      <c r="BQ297" s="29"/>
      <c r="BR297" s="29"/>
      <c r="BS297" s="29"/>
      <c r="BT297" s="29"/>
      <c r="BU297" s="29"/>
      <c r="BV297" s="29"/>
      <c r="BW297" s="29"/>
      <c r="BX297" s="29"/>
      <c r="BY297" s="29"/>
      <c r="BZ297" s="29"/>
      <c r="CA297" s="29"/>
      <c r="CB297" s="29"/>
      <c r="CC297" s="29"/>
      <c r="CD297" s="29"/>
      <c r="CE297" s="29"/>
      <c r="CF297" s="29"/>
      <c r="CG297" s="29"/>
      <c r="CH297" s="29"/>
      <c r="CI297" s="29"/>
      <c r="CJ297" s="29"/>
      <c r="CK297" s="29"/>
      <c r="CL297" s="29"/>
      <c r="CM297" s="29"/>
      <c r="CN297" s="29"/>
      <c r="CO297" s="29"/>
      <c r="CP297" s="29"/>
      <c r="CQ297" s="29"/>
      <c r="CR297" s="29"/>
      <c r="CS297" s="29"/>
      <c r="CT297" s="29"/>
      <c r="CU297" s="29"/>
      <c r="CV297" s="29"/>
      <c r="CW297" s="29"/>
    </row>
    <row r="298" spans="1:101">
      <c r="A298" s="7" t="s">
        <v>392</v>
      </c>
      <c r="C298" s="35">
        <v>2781.9248046875</v>
      </c>
      <c r="D298" s="35">
        <v>4017.272705078125</v>
      </c>
      <c r="E298" s="35">
        <v>803.45452880859375</v>
      </c>
      <c r="F298" s="35">
        <v>4820.72705078125</v>
      </c>
      <c r="G298" s="35">
        <v>5459.04443359375</v>
      </c>
      <c r="H298" s="35">
        <v>5347.22802734375</v>
      </c>
      <c r="I298" s="35">
        <v>15179.982421875</v>
      </c>
      <c r="J298" s="35">
        <v>25.998262405395508</v>
      </c>
      <c r="K298" s="35">
        <v>69.870933532714844</v>
      </c>
      <c r="L298" s="107">
        <v>0.97951726447371446</v>
      </c>
      <c r="M298" s="35">
        <v>17.662925860194164</v>
      </c>
      <c r="N298" s="35">
        <v>330.30912031590378</v>
      </c>
      <c r="O298" s="35">
        <v>235.14517111475794</v>
      </c>
      <c r="P298" s="35">
        <v>190.909940905051</v>
      </c>
      <c r="Q298" s="35">
        <v>177.15812556508121</v>
      </c>
      <c r="R298" s="35">
        <v>50.698779717810183</v>
      </c>
      <c r="S298" s="35">
        <v>23.821294121880541</v>
      </c>
      <c r="T298" s="35">
        <v>73.002377024136564</v>
      </c>
      <c r="U298" s="35">
        <v>69.252496977606299</v>
      </c>
      <c r="V298" s="35">
        <v>60.540780208664671</v>
      </c>
      <c r="W298" s="35">
        <v>129.80260623849279</v>
      </c>
      <c r="X298" s="35">
        <v>220.30308729439571</v>
      </c>
      <c r="Y298" s="35">
        <v>375.41741427974966</v>
      </c>
      <c r="Z298" s="35"/>
      <c r="AA298" s="35">
        <v>159.47964575604868</v>
      </c>
      <c r="AB298" s="35">
        <v>118.44564931151791</v>
      </c>
      <c r="AC298" s="35">
        <v>92.835779190108653</v>
      </c>
      <c r="AD298" s="35">
        <v>81.113460505217404</v>
      </c>
      <c r="AE298" s="35">
        <v>28.788012713967341</v>
      </c>
      <c r="AF298" s="35">
        <v>31.954826228730308</v>
      </c>
      <c r="AG298" s="35">
        <v>28.981938563822808</v>
      </c>
      <c r="AH298" s="35">
        <v>5.9578634834251893</v>
      </c>
      <c r="AI298" s="35">
        <v>7.438683641608419</v>
      </c>
      <c r="AJ298" s="35">
        <v>42.035668172049519</v>
      </c>
      <c r="AK298" s="35">
        <v>84.687184151478419</v>
      </c>
      <c r="AL298" s="35">
        <v>163.84496452674344</v>
      </c>
      <c r="AM298" s="29"/>
      <c r="AN298" s="29"/>
      <c r="AO298" s="29"/>
      <c r="AP298" s="29"/>
      <c r="AQ298" s="29"/>
      <c r="AR298" s="29"/>
      <c r="AS298" s="29"/>
      <c r="AT298" s="29"/>
      <c r="AU298" s="29"/>
      <c r="AV298" s="29"/>
      <c r="AW298" s="29"/>
      <c r="AX298" s="29"/>
      <c r="AY298" s="29"/>
      <c r="AZ298" s="29"/>
      <c r="BA298" s="29"/>
      <c r="BB298" s="29"/>
      <c r="BC298" s="29"/>
      <c r="BD298" s="29"/>
      <c r="BE298" s="29"/>
      <c r="BF298" s="29"/>
      <c r="BG298" s="29"/>
      <c r="BH298" s="29"/>
      <c r="BI298" s="29"/>
      <c r="BJ298" s="29"/>
      <c r="BK298" s="29"/>
      <c r="BL298" s="29"/>
      <c r="BM298" s="29"/>
      <c r="BN298" s="29"/>
      <c r="BO298" s="29"/>
      <c r="BP298" s="29"/>
      <c r="BQ298" s="29"/>
      <c r="BR298" s="29"/>
      <c r="BS298" s="29"/>
      <c r="BT298" s="29"/>
      <c r="BU298" s="29"/>
      <c r="BV298" s="29"/>
      <c r="BW298" s="29"/>
      <c r="BX298" s="29"/>
      <c r="BY298" s="29"/>
      <c r="BZ298" s="29"/>
      <c r="CA298" s="29"/>
      <c r="CB298" s="29"/>
      <c r="CC298" s="29"/>
      <c r="CD298" s="29"/>
      <c r="CE298" s="29"/>
      <c r="CF298" s="29"/>
      <c r="CG298" s="29"/>
      <c r="CH298" s="29"/>
      <c r="CI298" s="29"/>
      <c r="CJ298" s="29"/>
      <c r="CK298" s="29"/>
      <c r="CL298" s="29"/>
      <c r="CM298" s="29"/>
      <c r="CN298" s="29"/>
      <c r="CO298" s="29"/>
      <c r="CP298" s="29"/>
      <c r="CQ298" s="29"/>
      <c r="CR298" s="29"/>
      <c r="CS298" s="29"/>
      <c r="CT298" s="29"/>
      <c r="CU298" s="29"/>
      <c r="CV298" s="29"/>
      <c r="CW298" s="29"/>
    </row>
    <row r="299" spans="1:101">
      <c r="A299" s="7" t="s">
        <v>433</v>
      </c>
      <c r="C299" s="35">
        <v>1782.017578125</v>
      </c>
      <c r="D299" s="35">
        <v>2980.77880859375</v>
      </c>
      <c r="E299" s="35">
        <v>596.15576171875</v>
      </c>
      <c r="F299" s="35">
        <v>3576.9345703125</v>
      </c>
      <c r="G299" s="35">
        <v>4050.56005859375</v>
      </c>
      <c r="H299" s="35">
        <v>3962.457763671875</v>
      </c>
      <c r="I299" s="35">
        <v>17583.41015625</v>
      </c>
      <c r="J299" s="35">
        <v>41.700122833251953</v>
      </c>
      <c r="K299" s="35">
        <v>70.874282836914063</v>
      </c>
      <c r="L299" s="107">
        <v>0.97824935474417785</v>
      </c>
      <c r="M299" s="35">
        <v>11.282677740861676</v>
      </c>
      <c r="N299" s="35">
        <v>190.27429524298879</v>
      </c>
      <c r="O299" s="35">
        <v>134.4844975836086</v>
      </c>
      <c r="P299" s="35">
        <v>102.74484730231897</v>
      </c>
      <c r="Q299" s="35">
        <v>102.66983865449511</v>
      </c>
      <c r="R299" s="35">
        <v>40.971955949853822</v>
      </c>
      <c r="S299" s="35">
        <v>17.746735069299501</v>
      </c>
      <c r="T299" s="35">
        <v>104.40982920044436</v>
      </c>
      <c r="U299" s="35">
        <v>91.853641709486581</v>
      </c>
      <c r="V299" s="35">
        <v>42.846326053170444</v>
      </c>
      <c r="W299" s="35">
        <v>82.39970701862876</v>
      </c>
      <c r="X299" s="35">
        <v>121.55958844844426</v>
      </c>
      <c r="Y299" s="35">
        <v>265.04244049324325</v>
      </c>
      <c r="Z299" s="35"/>
      <c r="AA299" s="35">
        <v>78.367487034730573</v>
      </c>
      <c r="AB299" s="35">
        <v>56.444223438375872</v>
      </c>
      <c r="AC299" s="35">
        <v>43.682920747960459</v>
      </c>
      <c r="AD299" s="35">
        <v>39.660340406023117</v>
      </c>
      <c r="AE299" s="35">
        <v>17.338596490479183</v>
      </c>
      <c r="AF299" s="35">
        <v>11.26421004495354</v>
      </c>
      <c r="AG299" s="35">
        <v>27.755919544714821</v>
      </c>
      <c r="AH299" s="35">
        <v>17.885438421090427</v>
      </c>
      <c r="AI299" s="35">
        <v>11.776668220169</v>
      </c>
      <c r="AJ299" s="35">
        <v>29.011329941357182</v>
      </c>
      <c r="AK299" s="35">
        <v>50.063572093168162</v>
      </c>
      <c r="AL299" s="35">
        <v>101.7632086338255</v>
      </c>
      <c r="AM299" s="29"/>
      <c r="AN299" s="29"/>
      <c r="AO299" s="29"/>
      <c r="AP299" s="29"/>
      <c r="AQ299" s="29"/>
      <c r="AR299" s="29"/>
      <c r="AS299" s="29"/>
      <c r="AT299" s="29"/>
      <c r="AU299" s="29"/>
      <c r="AV299" s="29"/>
      <c r="AW299" s="29"/>
      <c r="AX299" s="29"/>
      <c r="AY299" s="29"/>
      <c r="AZ299" s="29"/>
      <c r="BA299" s="29"/>
      <c r="BB299" s="29"/>
      <c r="BC299" s="29"/>
      <c r="BD299" s="29"/>
      <c r="BE299" s="29"/>
      <c r="BF299" s="29"/>
      <c r="BG299" s="29"/>
      <c r="BH299" s="29"/>
      <c r="BI299" s="29"/>
      <c r="BJ299" s="29"/>
      <c r="BK299" s="29"/>
      <c r="BL299" s="29"/>
      <c r="BM299" s="29"/>
      <c r="BN299" s="29"/>
      <c r="BO299" s="29"/>
      <c r="BP299" s="29"/>
      <c r="BQ299" s="29"/>
      <c r="BR299" s="29"/>
      <c r="BS299" s="29"/>
      <c r="BT299" s="29"/>
      <c r="BU299" s="29"/>
      <c r="BV299" s="29"/>
      <c r="BW299" s="29"/>
      <c r="BX299" s="29"/>
      <c r="BY299" s="29"/>
      <c r="BZ299" s="29"/>
      <c r="CA299" s="29"/>
      <c r="CB299" s="29"/>
      <c r="CC299" s="29"/>
      <c r="CD299" s="29"/>
      <c r="CE299" s="29"/>
      <c r="CF299" s="29"/>
      <c r="CG299" s="29"/>
      <c r="CH299" s="29"/>
      <c r="CI299" s="29"/>
      <c r="CJ299" s="29"/>
      <c r="CK299" s="29"/>
      <c r="CL299" s="29"/>
      <c r="CM299" s="29"/>
      <c r="CN299" s="29"/>
      <c r="CO299" s="29"/>
      <c r="CP299" s="29"/>
      <c r="CQ299" s="29"/>
      <c r="CR299" s="29"/>
      <c r="CS299" s="29"/>
      <c r="CT299" s="29"/>
      <c r="CU299" s="29"/>
      <c r="CV299" s="29"/>
      <c r="CW299" s="29"/>
    </row>
    <row r="300" spans="1:101">
      <c r="A300" s="7" t="s">
        <v>428</v>
      </c>
      <c r="C300" s="35">
        <v>2407.489990234375</v>
      </c>
      <c r="D300" s="35">
        <v>3536.48828125</v>
      </c>
      <c r="E300" s="35">
        <v>707.29766845703125</v>
      </c>
      <c r="F300" s="35">
        <v>4243.7861328125</v>
      </c>
      <c r="G300" s="35">
        <v>4805.7099609375</v>
      </c>
      <c r="H300" s="35">
        <v>4571.84912109375</v>
      </c>
      <c r="I300" s="35">
        <v>15441.6279296875</v>
      </c>
      <c r="J300" s="35">
        <v>27.668159484863281</v>
      </c>
      <c r="K300" s="35">
        <v>75.1964111328125</v>
      </c>
      <c r="L300" s="107">
        <v>0.95133689098593588</v>
      </c>
      <c r="M300" s="35">
        <v>15.232679400958487</v>
      </c>
      <c r="N300" s="35">
        <v>267.7383843530078</v>
      </c>
      <c r="O300" s="35">
        <v>199.55211727824357</v>
      </c>
      <c r="P300" s="35">
        <v>150.67734542395453</v>
      </c>
      <c r="Q300" s="35">
        <v>118.88331003095966</v>
      </c>
      <c r="R300" s="35">
        <v>74.403264963789098</v>
      </c>
      <c r="S300" s="35">
        <v>45.71170265484524</v>
      </c>
      <c r="T300" s="35">
        <v>40.358654664773567</v>
      </c>
      <c r="U300" s="35">
        <v>43.252296080234167</v>
      </c>
      <c r="V300" s="35">
        <v>46.09561762758419</v>
      </c>
      <c r="W300" s="35">
        <v>150.61117508522346</v>
      </c>
      <c r="X300" s="35">
        <v>277.51333872386567</v>
      </c>
      <c r="Y300" s="35">
        <v>373.1171607412798</v>
      </c>
      <c r="Z300" s="35"/>
      <c r="AA300" s="35">
        <v>116.58421188657243</v>
      </c>
      <c r="AB300" s="35">
        <v>103.70988173958897</v>
      </c>
      <c r="AC300" s="35">
        <v>51.974147630414691</v>
      </c>
      <c r="AD300" s="35">
        <v>52.431985813047092</v>
      </c>
      <c r="AE300" s="35">
        <v>22.201993538267551</v>
      </c>
      <c r="AF300" s="35">
        <v>10.207467583120783</v>
      </c>
      <c r="AG300" s="35">
        <v>9.5185506284843324</v>
      </c>
      <c r="AH300" s="35">
        <v>24.744336827296756</v>
      </c>
      <c r="AI300" s="35">
        <v>11.045981882093269</v>
      </c>
      <c r="AJ300" s="35">
        <v>30.717488650881517</v>
      </c>
      <c r="AK300" s="35">
        <v>68.186267074764231</v>
      </c>
      <c r="AL300" s="35">
        <v>118.25310653525545</v>
      </c>
      <c r="AM300" s="29"/>
      <c r="AN300" s="29"/>
      <c r="AO300" s="29"/>
      <c r="AP300" s="29"/>
      <c r="AQ300" s="29"/>
      <c r="AR300" s="29"/>
      <c r="AS300" s="29"/>
      <c r="AT300" s="29"/>
      <c r="AU300" s="29"/>
      <c r="AV300" s="29"/>
      <c r="AW300" s="29"/>
      <c r="AX300" s="29"/>
      <c r="AY300" s="29"/>
      <c r="AZ300" s="29"/>
      <c r="BA300" s="29"/>
      <c r="BB300" s="29"/>
      <c r="BC300" s="29"/>
      <c r="BD300" s="29"/>
      <c r="BE300" s="29"/>
      <c r="BF300" s="29"/>
      <c r="BG300" s="29"/>
      <c r="BH300" s="29"/>
      <c r="BI300" s="29"/>
      <c r="BJ300" s="29"/>
      <c r="BK300" s="29"/>
      <c r="BL300" s="29"/>
      <c r="BM300" s="29"/>
      <c r="BN300" s="29"/>
      <c r="BO300" s="29"/>
      <c r="BP300" s="29"/>
      <c r="BQ300" s="29"/>
      <c r="BR300" s="29"/>
      <c r="BS300" s="29"/>
      <c r="BT300" s="29"/>
      <c r="BU300" s="29"/>
      <c r="BV300" s="29"/>
      <c r="BW300" s="29"/>
      <c r="BX300" s="29"/>
      <c r="BY300" s="29"/>
      <c r="BZ300" s="29"/>
      <c r="CA300" s="29"/>
      <c r="CB300" s="29"/>
      <c r="CC300" s="29"/>
      <c r="CD300" s="29"/>
      <c r="CE300" s="29"/>
      <c r="CF300" s="29"/>
      <c r="CG300" s="29"/>
      <c r="CH300" s="29"/>
      <c r="CI300" s="29"/>
      <c r="CJ300" s="29"/>
      <c r="CK300" s="29"/>
      <c r="CL300" s="29"/>
      <c r="CM300" s="29"/>
      <c r="CN300" s="29"/>
      <c r="CO300" s="29"/>
      <c r="CP300" s="29"/>
      <c r="CQ300" s="29"/>
      <c r="CR300" s="29"/>
      <c r="CS300" s="29"/>
      <c r="CT300" s="29"/>
      <c r="CU300" s="29"/>
      <c r="CV300" s="29"/>
      <c r="CW300" s="29"/>
    </row>
    <row r="301" spans="1:101">
      <c r="A301" s="7" t="s">
        <v>430</v>
      </c>
      <c r="C301" s="35">
        <v>1619.00439453125</v>
      </c>
      <c r="D301" s="35">
        <v>3158.009765625</v>
      </c>
      <c r="E301" s="35">
        <v>631.60198974609375</v>
      </c>
      <c r="F301" s="35">
        <v>3789.61181640625</v>
      </c>
      <c r="G301" s="35">
        <v>4291.3984375</v>
      </c>
      <c r="H301" s="35">
        <v>3672.87158203125</v>
      </c>
      <c r="I301" s="35">
        <v>20504.576171875</v>
      </c>
      <c r="J301" s="35">
        <v>60.454078674316406</v>
      </c>
      <c r="K301" s="35">
        <v>98.004707336425781</v>
      </c>
      <c r="L301" s="107">
        <v>0.85586821305240024</v>
      </c>
      <c r="M301" s="35">
        <v>10.249402286141905</v>
      </c>
      <c r="N301" s="35">
        <v>190.27429524298879</v>
      </c>
      <c r="O301" s="35">
        <v>134.4844975836086</v>
      </c>
      <c r="P301" s="35">
        <v>102.74484730231897</v>
      </c>
      <c r="Q301" s="35">
        <v>102.33259734480404</v>
      </c>
      <c r="R301" s="35">
        <v>37.184893878309161</v>
      </c>
      <c r="S301" s="35">
        <v>9.1962135249822552</v>
      </c>
      <c r="T301" s="35">
        <v>48.71330827141108</v>
      </c>
      <c r="U301" s="35">
        <v>52.527773570639532</v>
      </c>
      <c r="V301" s="35">
        <v>30.105741167827176</v>
      </c>
      <c r="W301" s="35">
        <v>82.064264925224549</v>
      </c>
      <c r="X301" s="35">
        <v>121.55958844844426</v>
      </c>
      <c r="Y301" s="35">
        <v>265.04244049324325</v>
      </c>
      <c r="Z301" s="35"/>
      <c r="AA301" s="35">
        <v>78.367487034730573</v>
      </c>
      <c r="AB301" s="35">
        <v>56.444223438375872</v>
      </c>
      <c r="AC301" s="35">
        <v>43.682920747960459</v>
      </c>
      <c r="AD301" s="35">
        <v>39.410164324640178</v>
      </c>
      <c r="AE301" s="35">
        <v>14.51570256906912</v>
      </c>
      <c r="AF301" s="35">
        <v>5.7847033960174228</v>
      </c>
      <c r="AG301" s="35">
        <v>10.031964367380196</v>
      </c>
      <c r="AH301" s="35">
        <v>5.5630732891560886</v>
      </c>
      <c r="AI301" s="35">
        <v>8.2264519412851804</v>
      </c>
      <c r="AJ301" s="35">
        <v>28.920485131423536</v>
      </c>
      <c r="AK301" s="35">
        <v>50.063572093168162</v>
      </c>
      <c r="AL301" s="35">
        <v>101.7632086338255</v>
      </c>
      <c r="AM301" s="29"/>
      <c r="AN301" s="29"/>
      <c r="AO301" s="29"/>
      <c r="AP301" s="29"/>
      <c r="AQ301" s="29"/>
      <c r="AR301" s="29"/>
      <c r="AS301" s="29"/>
      <c r="AT301" s="29"/>
      <c r="AU301" s="29"/>
      <c r="AV301" s="29"/>
      <c r="AW301" s="29"/>
      <c r="AX301" s="29"/>
      <c r="AY301" s="29"/>
      <c r="AZ301" s="29"/>
      <c r="BA301" s="29"/>
      <c r="BB301" s="29"/>
      <c r="BC301" s="29"/>
      <c r="BD301" s="29"/>
      <c r="BE301" s="29"/>
      <c r="BF301" s="29"/>
      <c r="BG301" s="29"/>
      <c r="BH301" s="29"/>
      <c r="BI301" s="29"/>
      <c r="BJ301" s="29"/>
      <c r="BK301" s="29"/>
      <c r="BL301" s="29"/>
      <c r="BM301" s="29"/>
      <c r="BN301" s="29"/>
      <c r="BO301" s="29"/>
      <c r="BP301" s="29"/>
      <c r="BQ301" s="29"/>
      <c r="BR301" s="29"/>
      <c r="BS301" s="29"/>
      <c r="BT301" s="29"/>
      <c r="BU301" s="29"/>
      <c r="BV301" s="29"/>
      <c r="BW301" s="29"/>
      <c r="BX301" s="29"/>
      <c r="BY301" s="29"/>
      <c r="BZ301" s="29"/>
      <c r="CA301" s="29"/>
      <c r="CB301" s="29"/>
      <c r="CC301" s="29"/>
      <c r="CD301" s="29"/>
      <c r="CE301" s="29"/>
      <c r="CF301" s="29"/>
      <c r="CG301" s="29"/>
      <c r="CH301" s="29"/>
      <c r="CI301" s="29"/>
      <c r="CJ301" s="29"/>
      <c r="CK301" s="29"/>
      <c r="CL301" s="29"/>
      <c r="CM301" s="29"/>
      <c r="CN301" s="29"/>
      <c r="CO301" s="29"/>
      <c r="CP301" s="29"/>
      <c r="CQ301" s="29"/>
      <c r="CR301" s="29"/>
      <c r="CS301" s="29"/>
      <c r="CT301" s="29"/>
      <c r="CU301" s="29"/>
      <c r="CV301" s="29"/>
      <c r="CW301" s="29"/>
    </row>
    <row r="302" spans="1:101">
      <c r="A302" s="7" t="s">
        <v>395</v>
      </c>
      <c r="C302" s="35">
        <v>2378.30908203125</v>
      </c>
      <c r="D302" s="35">
        <v>4063.3955078125</v>
      </c>
      <c r="E302" s="35">
        <v>812.67913818359375</v>
      </c>
      <c r="F302" s="35">
        <v>4876.07470703125</v>
      </c>
      <c r="G302" s="35">
        <v>5521.720703125</v>
      </c>
      <c r="H302" s="35">
        <v>4630.0888671875</v>
      </c>
      <c r="I302" s="35">
        <v>17959.9921875</v>
      </c>
      <c r="J302" s="35">
        <v>43.900997161865234</v>
      </c>
      <c r="K302" s="35">
        <v>97.628135681152344</v>
      </c>
      <c r="L302" s="107">
        <v>0.8385228386771697</v>
      </c>
      <c r="M302" s="35">
        <v>15.051627955105428</v>
      </c>
      <c r="N302" s="35">
        <v>290.88970140883612</v>
      </c>
      <c r="O302" s="35">
        <v>205.59873994674399</v>
      </c>
      <c r="P302" s="35">
        <v>157.07543635833972</v>
      </c>
      <c r="Q302" s="35">
        <v>156.21035833865446</v>
      </c>
      <c r="R302" s="35">
        <v>54.264772788838926</v>
      </c>
      <c r="S302" s="35">
        <v>4.6657383021745158</v>
      </c>
      <c r="T302" s="35">
        <v>46.346098993193209</v>
      </c>
      <c r="U302" s="35">
        <v>58.193376474644367</v>
      </c>
      <c r="V302" s="35">
        <v>38.350633054663909</v>
      </c>
      <c r="W302" s="35">
        <v>125.27640790982471</v>
      </c>
      <c r="X302" s="35">
        <v>185.83925034115668</v>
      </c>
      <c r="Y302" s="35">
        <v>405.19459697533489</v>
      </c>
      <c r="Z302" s="35"/>
      <c r="AA302" s="35">
        <v>119.80753824147249</v>
      </c>
      <c r="AB302" s="35">
        <v>86.291441948450952</v>
      </c>
      <c r="AC302" s="35">
        <v>66.78207246445335</v>
      </c>
      <c r="AD302" s="35">
        <v>60.197480673415633</v>
      </c>
      <c r="AE302" s="35">
        <v>21.61465601631711</v>
      </c>
      <c r="AF302" s="35">
        <v>6.746059675381062</v>
      </c>
      <c r="AG302" s="35">
        <v>8.7031988683881227</v>
      </c>
      <c r="AH302" s="35">
        <v>-4.1445590994218842</v>
      </c>
      <c r="AI302" s="35">
        <v>8.1858496193883035</v>
      </c>
      <c r="AJ302" s="35">
        <v>44.108848243379313</v>
      </c>
      <c r="AK302" s="35">
        <v>76.536757206452151</v>
      </c>
      <c r="AL302" s="35">
        <v>155.57471562880144</v>
      </c>
      <c r="AM302" s="29"/>
      <c r="AN302" s="29"/>
      <c r="AO302" s="29"/>
      <c r="AP302" s="29"/>
      <c r="AQ302" s="29"/>
      <c r="AR302" s="29"/>
      <c r="AS302" s="29"/>
      <c r="AT302" s="29"/>
      <c r="AU302" s="29"/>
      <c r="AV302" s="29"/>
      <c r="AW302" s="29"/>
      <c r="AX302" s="29"/>
      <c r="AY302" s="29"/>
      <c r="AZ302" s="29"/>
      <c r="BA302" s="29"/>
      <c r="BB302" s="29"/>
      <c r="BC302" s="29"/>
      <c r="BD302" s="29"/>
      <c r="BE302" s="29"/>
      <c r="BF302" s="29"/>
      <c r="BG302" s="29"/>
      <c r="BH302" s="29"/>
      <c r="BI302" s="29"/>
      <c r="BJ302" s="29"/>
      <c r="BK302" s="29"/>
      <c r="BL302" s="29"/>
      <c r="BM302" s="29"/>
      <c r="BN302" s="29"/>
      <c r="BO302" s="29"/>
      <c r="BP302" s="29"/>
      <c r="BQ302" s="29"/>
      <c r="BR302" s="29"/>
      <c r="BS302" s="29"/>
      <c r="BT302" s="29"/>
      <c r="BU302" s="29"/>
      <c r="BV302" s="29"/>
      <c r="BW302" s="29"/>
      <c r="BX302" s="29"/>
      <c r="BY302" s="29"/>
      <c r="BZ302" s="29"/>
      <c r="CA302" s="29"/>
      <c r="CB302" s="29"/>
      <c r="CC302" s="29"/>
      <c r="CD302" s="29"/>
      <c r="CE302" s="29"/>
      <c r="CF302" s="29"/>
      <c r="CG302" s="29"/>
      <c r="CH302" s="29"/>
      <c r="CI302" s="29"/>
      <c r="CJ302" s="29"/>
      <c r="CK302" s="29"/>
      <c r="CL302" s="29"/>
      <c r="CM302" s="29"/>
      <c r="CN302" s="29"/>
      <c r="CO302" s="29"/>
      <c r="CP302" s="29"/>
      <c r="CQ302" s="29"/>
      <c r="CR302" s="29"/>
      <c r="CS302" s="29"/>
      <c r="CT302" s="29"/>
      <c r="CU302" s="29"/>
      <c r="CV302" s="29"/>
      <c r="CW302" s="29"/>
    </row>
    <row r="303" spans="1:101">
      <c r="A303" s="7" t="s">
        <v>427</v>
      </c>
      <c r="C303" s="35">
        <v>1203.13623046875</v>
      </c>
      <c r="D303" s="35">
        <v>4919.8896484375</v>
      </c>
      <c r="E303" s="35">
        <v>983.97796630859375</v>
      </c>
      <c r="F303" s="35">
        <v>5903.86767578125</v>
      </c>
      <c r="G303" s="35">
        <v>6685.60498046875</v>
      </c>
      <c r="H303" s="35">
        <v>2209.849365234375</v>
      </c>
      <c r="I303" s="35">
        <v>42985.890625</v>
      </c>
      <c r="J303" s="35">
        <v>206.41239929199219</v>
      </c>
      <c r="K303" s="35">
        <v>365.44088745117187</v>
      </c>
      <c r="L303" s="107">
        <v>0.33053843246502662</v>
      </c>
      <c r="M303" s="35">
        <v>7.5941467161664233</v>
      </c>
      <c r="N303" s="35">
        <v>107.2519587684579</v>
      </c>
      <c r="O303" s="35">
        <v>75.804909808832676</v>
      </c>
      <c r="P303" s="35">
        <v>57.914213333268755</v>
      </c>
      <c r="Q303" s="35">
        <v>57.755012345776478</v>
      </c>
      <c r="R303" s="35">
        <v>21.665756862914012</v>
      </c>
      <c r="S303" s="35">
        <v>15.007745043449109</v>
      </c>
      <c r="T303" s="35">
        <v>140.7558331262403</v>
      </c>
      <c r="U303" s="35">
        <v>119.80960574438231</v>
      </c>
      <c r="V303" s="35">
        <v>42.077977383819842</v>
      </c>
      <c r="W303" s="35">
        <v>46.869295450572281</v>
      </c>
      <c r="X303" s="35">
        <v>68.519523099711279</v>
      </c>
      <c r="Y303" s="35">
        <v>149.39653757945126</v>
      </c>
      <c r="Z303" s="35"/>
      <c r="AA303" s="35">
        <v>44.173420679356269</v>
      </c>
      <c r="AB303" s="35">
        <v>31.815929299327578</v>
      </c>
      <c r="AC303" s="35">
        <v>24.622762675131781</v>
      </c>
      <c r="AD303" s="35">
        <v>22.238151730629578</v>
      </c>
      <c r="AE303" s="35">
        <v>8.3925230070702206</v>
      </c>
      <c r="AF303" s="35">
        <v>7.7962311914021338</v>
      </c>
      <c r="AG303" s="35">
        <v>29.715120326650734</v>
      </c>
      <c r="AH303" s="35">
        <v>20.076204205815415</v>
      </c>
      <c r="AI303" s="35">
        <v>9.4780372562221586</v>
      </c>
      <c r="AJ303" s="35">
        <v>16.419275017535703</v>
      </c>
      <c r="AK303" s="35">
        <v>28.21934598722968</v>
      </c>
      <c r="AL303" s="35">
        <v>57.360892823715233</v>
      </c>
      <c r="AM303" s="29"/>
      <c r="AN303" s="29"/>
      <c r="AO303" s="29"/>
      <c r="AP303" s="29"/>
      <c r="AQ303" s="29"/>
      <c r="AR303" s="29"/>
      <c r="AS303" s="29"/>
      <c r="AT303" s="29"/>
      <c r="AU303" s="29"/>
      <c r="AV303" s="29"/>
      <c r="AW303" s="29"/>
      <c r="AX303" s="29"/>
      <c r="AY303" s="29"/>
      <c r="AZ303" s="29"/>
      <c r="BA303" s="29"/>
      <c r="BB303" s="29"/>
      <c r="BC303" s="29"/>
      <c r="BD303" s="29"/>
      <c r="BE303" s="29"/>
      <c r="BF303" s="29"/>
      <c r="BG303" s="29"/>
      <c r="BH303" s="29"/>
      <c r="BI303" s="29"/>
      <c r="BJ303" s="29"/>
      <c r="BK303" s="29"/>
      <c r="BL303" s="29"/>
      <c r="BM303" s="29"/>
      <c r="BN303" s="29"/>
      <c r="BO303" s="29"/>
      <c r="BP303" s="29"/>
      <c r="BQ303" s="29"/>
      <c r="BR303" s="29"/>
      <c r="BS303" s="29"/>
      <c r="BT303" s="29"/>
      <c r="BU303" s="29"/>
      <c r="BV303" s="29"/>
      <c r="BW303" s="29"/>
      <c r="BX303" s="29"/>
      <c r="BY303" s="29"/>
      <c r="BZ303" s="29"/>
      <c r="CA303" s="29"/>
      <c r="CB303" s="29"/>
      <c r="CC303" s="29"/>
      <c r="CD303" s="29"/>
      <c r="CE303" s="29"/>
      <c r="CF303" s="29"/>
      <c r="CG303" s="29"/>
      <c r="CH303" s="29"/>
      <c r="CI303" s="29"/>
      <c r="CJ303" s="29"/>
      <c r="CK303" s="29"/>
      <c r="CL303" s="29"/>
      <c r="CM303" s="29"/>
      <c r="CN303" s="29"/>
      <c r="CO303" s="29"/>
      <c r="CP303" s="29"/>
      <c r="CQ303" s="29"/>
      <c r="CR303" s="29"/>
      <c r="CS303" s="29"/>
      <c r="CT303" s="29"/>
      <c r="CU303" s="29"/>
      <c r="CV303" s="29"/>
      <c r="CW303" s="29"/>
    </row>
    <row r="304" spans="1:101">
      <c r="A304" s="7" t="s">
        <v>426</v>
      </c>
      <c r="C304" s="35">
        <v>1094.02490234375</v>
      </c>
      <c r="D304" s="35">
        <v>4919.8896484375</v>
      </c>
      <c r="E304" s="35">
        <v>983.97796630859375</v>
      </c>
      <c r="F304" s="35">
        <v>5903.86767578125</v>
      </c>
      <c r="G304" s="35">
        <v>6685.60498046875</v>
      </c>
      <c r="H304" s="35">
        <v>2016.55078125</v>
      </c>
      <c r="I304" s="35">
        <v>47273.0390625</v>
      </c>
      <c r="J304" s="35">
        <v>234.11648559570312</v>
      </c>
      <c r="K304" s="35">
        <v>409.0054931640625</v>
      </c>
      <c r="L304" s="107">
        <v>0.30162577102977578</v>
      </c>
      <c r="M304" s="35">
        <v>6.9263663194444192</v>
      </c>
      <c r="N304" s="35">
        <v>107.2519587684579</v>
      </c>
      <c r="O304" s="35">
        <v>75.804909808832676</v>
      </c>
      <c r="P304" s="35">
        <v>57.914213333268755</v>
      </c>
      <c r="Q304" s="35">
        <v>58.048446900824544</v>
      </c>
      <c r="R304" s="35">
        <v>25.090499681923362</v>
      </c>
      <c r="S304" s="35">
        <v>13.607036346046607</v>
      </c>
      <c r="T304" s="35">
        <v>90.705490581942684</v>
      </c>
      <c r="U304" s="35">
        <v>73.695011403980828</v>
      </c>
      <c r="V304" s="35">
        <v>31.123044955742614</v>
      </c>
      <c r="W304" s="35">
        <v>46.63472209836619</v>
      </c>
      <c r="X304" s="35">
        <v>68.519523099711279</v>
      </c>
      <c r="Y304" s="35">
        <v>149.39653757945126</v>
      </c>
      <c r="Z304" s="35"/>
      <c r="AA304" s="35">
        <v>44.173420679356269</v>
      </c>
      <c r="AB304" s="35">
        <v>31.815929299327578</v>
      </c>
      <c r="AC304" s="35">
        <v>24.622762675131781</v>
      </c>
      <c r="AD304" s="35">
        <v>22.517158059689571</v>
      </c>
      <c r="AE304" s="35">
        <v>11.602759213042596</v>
      </c>
      <c r="AF304" s="35">
        <v>9.652719053235181</v>
      </c>
      <c r="AG304" s="35">
        <v>26.368689300176854</v>
      </c>
      <c r="AH304" s="35">
        <v>15.499878519243691</v>
      </c>
      <c r="AI304" s="35">
        <v>8.0101271292672784</v>
      </c>
      <c r="AJ304" s="35">
        <v>16.389909786127525</v>
      </c>
      <c r="AK304" s="35">
        <v>28.21934598722968</v>
      </c>
      <c r="AL304" s="35">
        <v>57.360892823715233</v>
      </c>
      <c r="AM304" s="29"/>
      <c r="AN304" s="29"/>
      <c r="AO304" s="29"/>
      <c r="AP304" s="29"/>
      <c r="AQ304" s="29"/>
      <c r="AR304" s="29"/>
      <c r="AS304" s="29"/>
      <c r="AT304" s="29"/>
      <c r="AU304" s="29"/>
      <c r="AV304" s="29"/>
      <c r="AW304" s="29"/>
      <c r="AX304" s="29"/>
      <c r="AY304" s="29"/>
      <c r="AZ304" s="29"/>
      <c r="BA304" s="29"/>
      <c r="BB304" s="29"/>
      <c r="BC304" s="29"/>
      <c r="BD304" s="29"/>
      <c r="BE304" s="29"/>
      <c r="BF304" s="29"/>
      <c r="BG304" s="29"/>
      <c r="BH304" s="29"/>
      <c r="BI304" s="29"/>
      <c r="BJ304" s="29"/>
      <c r="BK304" s="29"/>
      <c r="BL304" s="29"/>
      <c r="BM304" s="29"/>
      <c r="BN304" s="29"/>
      <c r="BO304" s="29"/>
      <c r="BP304" s="29"/>
      <c r="BQ304" s="29"/>
      <c r="BR304" s="29"/>
      <c r="BS304" s="29"/>
      <c r="BT304" s="29"/>
      <c r="BU304" s="29"/>
      <c r="BV304" s="29"/>
      <c r="BW304" s="29"/>
      <c r="BX304" s="29"/>
      <c r="BY304" s="29"/>
      <c r="BZ304" s="29"/>
      <c r="CA304" s="29"/>
      <c r="CB304" s="29"/>
      <c r="CC304" s="29"/>
      <c r="CD304" s="29"/>
      <c r="CE304" s="29"/>
      <c r="CF304" s="29"/>
      <c r="CG304" s="29"/>
      <c r="CH304" s="29"/>
      <c r="CI304" s="29"/>
      <c r="CJ304" s="29"/>
      <c r="CK304" s="29"/>
      <c r="CL304" s="29"/>
      <c r="CM304" s="29"/>
      <c r="CN304" s="29"/>
      <c r="CO304" s="29"/>
      <c r="CP304" s="29"/>
      <c r="CQ304" s="29"/>
      <c r="CR304" s="29"/>
      <c r="CS304" s="29"/>
      <c r="CT304" s="29"/>
      <c r="CU304" s="29"/>
      <c r="CV304" s="29"/>
      <c r="CW304" s="29"/>
    </row>
    <row r="305" spans="1:101">
      <c r="A305" s="7" t="s">
        <v>425</v>
      </c>
      <c r="C305" s="35">
        <v>1001.8016357421875</v>
      </c>
      <c r="D305" s="35">
        <v>4919.8896484375</v>
      </c>
      <c r="E305" s="35">
        <v>983.97796630859375</v>
      </c>
      <c r="F305" s="35">
        <v>5903.86767578125</v>
      </c>
      <c r="G305" s="35">
        <v>6685.60498046875</v>
      </c>
      <c r="H305" s="35">
        <v>1863.6263427734375</v>
      </c>
      <c r="I305" s="35">
        <v>51624.87109375</v>
      </c>
      <c r="J305" s="35">
        <v>262.16244506835937</v>
      </c>
      <c r="K305" s="35">
        <v>453.15127563476562</v>
      </c>
      <c r="L305" s="107">
        <v>0.27875209004815271</v>
      </c>
      <c r="M305" s="35">
        <v>6.3464111672550638</v>
      </c>
      <c r="N305" s="35">
        <v>107.2519587684579</v>
      </c>
      <c r="O305" s="35">
        <v>75.804909808832676</v>
      </c>
      <c r="P305" s="35">
        <v>57.914213333268755</v>
      </c>
      <c r="Q305" s="35">
        <v>57.898253918484883</v>
      </c>
      <c r="R305" s="35">
        <v>23.340568093402108</v>
      </c>
      <c r="S305" s="35">
        <v>13.840176741962186</v>
      </c>
      <c r="T305" s="35">
        <v>53.378412721446821</v>
      </c>
      <c r="U305" s="35">
        <v>49.984629625131404</v>
      </c>
      <c r="V305" s="35">
        <v>24.042471156918182</v>
      </c>
      <c r="W305" s="35">
        <v>46.425583444237034</v>
      </c>
      <c r="X305" s="35">
        <v>68.519523099711279</v>
      </c>
      <c r="Y305" s="35">
        <v>149.39653757945126</v>
      </c>
      <c r="Z305" s="35"/>
      <c r="AA305" s="35">
        <v>44.173420679356269</v>
      </c>
      <c r="AB305" s="35">
        <v>31.815929299327578</v>
      </c>
      <c r="AC305" s="35">
        <v>24.622762675131781</v>
      </c>
      <c r="AD305" s="35">
        <v>22.262662383246592</v>
      </c>
      <c r="AE305" s="35">
        <v>8.7136487212836879</v>
      </c>
      <c r="AF305" s="35">
        <v>5.1936800442265483</v>
      </c>
      <c r="AG305" s="35">
        <v>11.767967527041662</v>
      </c>
      <c r="AH305" s="35">
        <v>14.792870283654729</v>
      </c>
      <c r="AI305" s="35">
        <v>8.6832832010498553</v>
      </c>
      <c r="AJ305" s="35">
        <v>16.397956891484043</v>
      </c>
      <c r="AK305" s="35">
        <v>28.21934598722968</v>
      </c>
      <c r="AL305" s="35">
        <v>57.360892823715233</v>
      </c>
      <c r="AM305" s="29"/>
      <c r="AN305" s="29"/>
      <c r="AO305" s="29"/>
      <c r="AP305" s="29"/>
      <c r="AQ305" s="29"/>
      <c r="AR305" s="29"/>
      <c r="AS305" s="29"/>
      <c r="AT305" s="29"/>
      <c r="AU305" s="29"/>
      <c r="AV305" s="29"/>
      <c r="AW305" s="29"/>
      <c r="AX305" s="29"/>
      <c r="AY305" s="29"/>
      <c r="AZ305" s="29"/>
      <c r="BA305" s="29"/>
      <c r="BB305" s="29"/>
      <c r="BC305" s="29"/>
      <c r="BD305" s="29"/>
      <c r="BE305" s="29"/>
      <c r="BF305" s="29"/>
      <c r="BG305" s="29"/>
      <c r="BH305" s="29"/>
      <c r="BI305" s="29"/>
      <c r="BJ305" s="29"/>
      <c r="BK305" s="29"/>
      <c r="BL305" s="29"/>
      <c r="BM305" s="29"/>
      <c r="BN305" s="29"/>
      <c r="BO305" s="29"/>
      <c r="BP305" s="29"/>
      <c r="BQ305" s="29"/>
      <c r="BR305" s="29"/>
      <c r="BS305" s="29"/>
      <c r="BT305" s="29"/>
      <c r="BU305" s="29"/>
      <c r="BV305" s="29"/>
      <c r="BW305" s="29"/>
      <c r="BX305" s="29"/>
      <c r="BY305" s="29"/>
      <c r="BZ305" s="29"/>
      <c r="CA305" s="29"/>
      <c r="CB305" s="29"/>
      <c r="CC305" s="29"/>
      <c r="CD305" s="29"/>
      <c r="CE305" s="29"/>
      <c r="CF305" s="29"/>
      <c r="CG305" s="29"/>
      <c r="CH305" s="29"/>
      <c r="CI305" s="29"/>
      <c r="CJ305" s="29"/>
      <c r="CK305" s="29"/>
      <c r="CL305" s="29"/>
      <c r="CM305" s="29"/>
      <c r="CN305" s="29"/>
      <c r="CO305" s="29"/>
      <c r="CP305" s="29"/>
      <c r="CQ305" s="29"/>
      <c r="CR305" s="29"/>
      <c r="CS305" s="29"/>
      <c r="CT305" s="29"/>
      <c r="CU305" s="29"/>
      <c r="CV305" s="29"/>
      <c r="CW305" s="29"/>
    </row>
    <row r="306" spans="1:101">
      <c r="A306" s="7" t="s">
        <v>424</v>
      </c>
      <c r="C306" s="35">
        <v>1014.447021484375</v>
      </c>
      <c r="D306" s="35">
        <v>4919.8896484375</v>
      </c>
      <c r="E306" s="35">
        <v>983.97796630859375</v>
      </c>
      <c r="F306" s="35">
        <v>5903.86767578125</v>
      </c>
      <c r="G306" s="35">
        <v>6685.60498046875</v>
      </c>
      <c r="H306" s="35">
        <v>1847.330810546875</v>
      </c>
      <c r="I306" s="35">
        <v>50981.3515625</v>
      </c>
      <c r="J306" s="35">
        <v>258.31375122070312</v>
      </c>
      <c r="K306" s="35">
        <v>448.98541259765625</v>
      </c>
      <c r="L306" s="107">
        <v>0.27631467965832535</v>
      </c>
      <c r="M306" s="35">
        <v>6.4135522518184152</v>
      </c>
      <c r="N306" s="35">
        <v>83.768293425742826</v>
      </c>
      <c r="O306" s="35">
        <v>59.634168359471545</v>
      </c>
      <c r="P306" s="35">
        <v>48.415859460165024</v>
      </c>
      <c r="Q306" s="35">
        <v>45.046084107207463</v>
      </c>
      <c r="R306" s="35">
        <v>14.0537538717629</v>
      </c>
      <c r="S306" s="35">
        <v>17.64901412726088</v>
      </c>
      <c r="T306" s="35">
        <v>137.15227274133099</v>
      </c>
      <c r="U306" s="35">
        <v>111.96263463871193</v>
      </c>
      <c r="V306" s="35">
        <v>41.919101602772379</v>
      </c>
      <c r="W306" s="35">
        <v>33.565497541546058</v>
      </c>
      <c r="X306" s="35">
        <v>55.870130505098956</v>
      </c>
      <c r="Y306" s="35">
        <v>95.208016316483054</v>
      </c>
      <c r="Z306" s="35"/>
      <c r="AA306" s="35">
        <v>40.444955768552489</v>
      </c>
      <c r="AB306" s="35">
        <v>30.038498171169454</v>
      </c>
      <c r="AC306" s="35">
        <v>23.54368775578147</v>
      </c>
      <c r="AD306" s="35">
        <v>20.604612466895439</v>
      </c>
      <c r="AE306" s="35">
        <v>7.6207910725125458</v>
      </c>
      <c r="AF306" s="35">
        <v>13.037792115537135</v>
      </c>
      <c r="AG306" s="35">
        <v>32.670023486821769</v>
      </c>
      <c r="AH306" s="35">
        <v>20.853369355816998</v>
      </c>
      <c r="AI306" s="35">
        <v>7.5612606874370565</v>
      </c>
      <c r="AJ306" s="35">
        <v>10.797996238334711</v>
      </c>
      <c r="AK306" s="35">
        <v>21.477157169067105</v>
      </c>
      <c r="AL306" s="35">
        <v>41.552025725720895</v>
      </c>
      <c r="AM306" s="29"/>
      <c r="AN306" s="29"/>
      <c r="AO306" s="29"/>
      <c r="AP306" s="29"/>
      <c r="AQ306" s="29"/>
      <c r="AR306" s="29"/>
      <c r="AS306" s="29"/>
      <c r="AT306" s="29"/>
      <c r="AU306" s="29"/>
      <c r="AV306" s="29"/>
      <c r="AW306" s="29"/>
      <c r="AX306" s="29"/>
      <c r="AY306" s="29"/>
      <c r="AZ306" s="29"/>
      <c r="BA306" s="29"/>
      <c r="BB306" s="29"/>
      <c r="BC306" s="29"/>
      <c r="BD306" s="29"/>
      <c r="BE306" s="29"/>
      <c r="BF306" s="29"/>
      <c r="BG306" s="29"/>
      <c r="BH306" s="29"/>
      <c r="BI306" s="29"/>
      <c r="BJ306" s="29"/>
      <c r="BK306" s="29"/>
      <c r="BL306" s="29"/>
      <c r="BM306" s="29"/>
      <c r="BN306" s="29"/>
      <c r="BO306" s="29"/>
      <c r="BP306" s="29"/>
      <c r="BQ306" s="29"/>
      <c r="BR306" s="29"/>
      <c r="BS306" s="29"/>
      <c r="BT306" s="29"/>
      <c r="BU306" s="29"/>
      <c r="BV306" s="29"/>
      <c r="BW306" s="29"/>
      <c r="BX306" s="29"/>
      <c r="BY306" s="29"/>
      <c r="BZ306" s="29"/>
      <c r="CA306" s="29"/>
      <c r="CB306" s="29"/>
      <c r="CC306" s="29"/>
      <c r="CD306" s="29"/>
      <c r="CE306" s="29"/>
      <c r="CF306" s="29"/>
      <c r="CG306" s="29"/>
      <c r="CH306" s="29"/>
      <c r="CI306" s="29"/>
      <c r="CJ306" s="29"/>
      <c r="CK306" s="29"/>
      <c r="CL306" s="29"/>
      <c r="CM306" s="29"/>
      <c r="CN306" s="29"/>
      <c r="CO306" s="29"/>
      <c r="CP306" s="29"/>
      <c r="CQ306" s="29"/>
      <c r="CR306" s="29"/>
      <c r="CS306" s="29"/>
      <c r="CT306" s="29"/>
      <c r="CU306" s="29"/>
      <c r="CV306" s="29"/>
      <c r="CW306" s="29"/>
    </row>
    <row r="307" spans="1:101">
      <c r="A307" s="7" t="s">
        <v>421</v>
      </c>
      <c r="C307" s="35">
        <v>897.7333984375</v>
      </c>
      <c r="D307" s="35">
        <v>4919.8896484375</v>
      </c>
      <c r="E307" s="35">
        <v>983.97796630859375</v>
      </c>
      <c r="F307" s="35">
        <v>5903.86767578125</v>
      </c>
      <c r="G307" s="35">
        <v>6685.60498046875</v>
      </c>
      <c r="H307" s="35">
        <v>1654.0362548828125</v>
      </c>
      <c r="I307" s="35">
        <v>57609.3984375</v>
      </c>
      <c r="J307" s="35">
        <v>301.22384643554687</v>
      </c>
      <c r="K307" s="35">
        <v>516.62469482421875</v>
      </c>
      <c r="L307" s="107">
        <v>0.24740262988881834</v>
      </c>
      <c r="M307" s="35">
        <v>5.6580677920800095</v>
      </c>
      <c r="N307" s="35">
        <v>68.721925039468033</v>
      </c>
      <c r="O307" s="35">
        <v>51.22017030991519</v>
      </c>
      <c r="P307" s="35">
        <v>38.675206255515405</v>
      </c>
      <c r="Q307" s="35">
        <v>30.561517539166161</v>
      </c>
      <c r="R307" s="35">
        <v>19.516080203009899</v>
      </c>
      <c r="S307" s="35">
        <v>20.512957505185501</v>
      </c>
      <c r="T307" s="35">
        <v>120.52993123367648</v>
      </c>
      <c r="U307" s="35">
        <v>98.845087842383123</v>
      </c>
      <c r="V307" s="35">
        <v>36.086704368176591</v>
      </c>
      <c r="W307" s="35">
        <v>39.250019073442928</v>
      </c>
      <c r="X307" s="35">
        <v>71.230917850348007</v>
      </c>
      <c r="Y307" s="35">
        <v>95.770091439686098</v>
      </c>
      <c r="Z307" s="35"/>
      <c r="AA307" s="35">
        <v>29.924328890738984</v>
      </c>
      <c r="AB307" s="35">
        <v>26.619801773970259</v>
      </c>
      <c r="AC307" s="35">
        <v>13.340498360288544</v>
      </c>
      <c r="AD307" s="35">
        <v>13.475999517065265</v>
      </c>
      <c r="AE307" s="35">
        <v>5.845040344809223</v>
      </c>
      <c r="AF307" s="35">
        <v>6.9223953382927439</v>
      </c>
      <c r="AG307" s="35">
        <v>25.766141202647514</v>
      </c>
      <c r="AH307" s="35">
        <v>21.885537373068878</v>
      </c>
      <c r="AI307" s="35">
        <v>7.188164330848819</v>
      </c>
      <c r="AJ307" s="35">
        <v>7.9904680979876073</v>
      </c>
      <c r="AK307" s="35">
        <v>17.501754729552861</v>
      </c>
      <c r="AL307" s="35">
        <v>30.352693516986776</v>
      </c>
      <c r="AM307" s="29"/>
      <c r="AN307" s="29"/>
      <c r="AO307" s="29"/>
      <c r="AP307" s="29"/>
      <c r="AQ307" s="29"/>
      <c r="AR307" s="29"/>
      <c r="AS307" s="29"/>
      <c r="AT307" s="29"/>
      <c r="AU307" s="29"/>
      <c r="AV307" s="29"/>
      <c r="AW307" s="29"/>
      <c r="AX307" s="29"/>
      <c r="AY307" s="29"/>
      <c r="AZ307" s="29"/>
      <c r="BA307" s="29"/>
      <c r="BB307" s="29"/>
      <c r="BC307" s="29"/>
      <c r="BD307" s="29"/>
      <c r="BE307" s="29"/>
      <c r="BF307" s="29"/>
      <c r="BG307" s="29"/>
      <c r="BH307" s="29"/>
      <c r="BI307" s="29"/>
      <c r="BJ307" s="29"/>
      <c r="BK307" s="29"/>
      <c r="BL307" s="29"/>
      <c r="BM307" s="29"/>
      <c r="BN307" s="29"/>
      <c r="BO307" s="29"/>
      <c r="BP307" s="29"/>
      <c r="BQ307" s="29"/>
      <c r="BR307" s="29"/>
      <c r="BS307" s="29"/>
      <c r="BT307" s="29"/>
      <c r="BU307" s="29"/>
      <c r="BV307" s="29"/>
      <c r="BW307" s="29"/>
      <c r="BX307" s="29"/>
      <c r="BY307" s="29"/>
      <c r="BZ307" s="29"/>
      <c r="CA307" s="29"/>
      <c r="CB307" s="29"/>
      <c r="CC307" s="29"/>
      <c r="CD307" s="29"/>
      <c r="CE307" s="29"/>
      <c r="CF307" s="29"/>
      <c r="CG307" s="29"/>
      <c r="CH307" s="29"/>
      <c r="CI307" s="29"/>
      <c r="CJ307" s="29"/>
      <c r="CK307" s="29"/>
      <c r="CL307" s="29"/>
      <c r="CM307" s="29"/>
      <c r="CN307" s="29"/>
      <c r="CO307" s="29"/>
      <c r="CP307" s="29"/>
      <c r="CQ307" s="29"/>
      <c r="CR307" s="29"/>
      <c r="CS307" s="29"/>
      <c r="CT307" s="29"/>
      <c r="CU307" s="29"/>
      <c r="CV307" s="29"/>
      <c r="CW307" s="29"/>
    </row>
    <row r="308" spans="1:101">
      <c r="A308" s="7" t="s">
        <v>423</v>
      </c>
      <c r="C308" s="35">
        <v>905.33575439453125</v>
      </c>
      <c r="D308" s="35">
        <v>4919.8896484375</v>
      </c>
      <c r="E308" s="35">
        <v>983.97796630859375</v>
      </c>
      <c r="F308" s="35">
        <v>5903.86767578125</v>
      </c>
      <c r="G308" s="35">
        <v>6685.60498046875</v>
      </c>
      <c r="H308" s="35">
        <v>1654.0321044921875</v>
      </c>
      <c r="I308" s="35">
        <v>57125.63671875</v>
      </c>
      <c r="J308" s="35">
        <v>298.04702758789063</v>
      </c>
      <c r="K308" s="35">
        <v>511.69851684570312</v>
      </c>
      <c r="L308" s="107">
        <v>0.2474020182230745</v>
      </c>
      <c r="M308" s="35">
        <v>5.745771855096411</v>
      </c>
      <c r="N308" s="35">
        <v>83.768293425742826</v>
      </c>
      <c r="O308" s="35">
        <v>59.634168359471545</v>
      </c>
      <c r="P308" s="35">
        <v>48.415859460165024</v>
      </c>
      <c r="Q308" s="35">
        <v>45.339518662255536</v>
      </c>
      <c r="R308" s="35">
        <v>17.478496690772253</v>
      </c>
      <c r="S308" s="35">
        <v>16.24830542985838</v>
      </c>
      <c r="T308" s="35">
        <v>87.101930197033397</v>
      </c>
      <c r="U308" s="35">
        <v>65.848040298310437</v>
      </c>
      <c r="V308" s="35">
        <v>30.964169174695154</v>
      </c>
      <c r="W308" s="35">
        <v>33.330924189339967</v>
      </c>
      <c r="X308" s="35">
        <v>55.870130505098956</v>
      </c>
      <c r="Y308" s="35">
        <v>95.208016316483054</v>
      </c>
      <c r="Z308" s="35"/>
      <c r="AA308" s="35">
        <v>40.444955768552489</v>
      </c>
      <c r="AB308" s="35">
        <v>30.038498171169454</v>
      </c>
      <c r="AC308" s="35">
        <v>23.54368775578147</v>
      </c>
      <c r="AD308" s="35">
        <v>20.883618795955428</v>
      </c>
      <c r="AE308" s="35">
        <v>10.831027278484921</v>
      </c>
      <c r="AF308" s="35">
        <v>14.89427997737018</v>
      </c>
      <c r="AG308" s="35">
        <v>29.323592460347896</v>
      </c>
      <c r="AH308" s="35">
        <v>16.277043669245273</v>
      </c>
      <c r="AI308" s="35">
        <v>6.093350560482178</v>
      </c>
      <c r="AJ308" s="35">
        <v>10.768631006926533</v>
      </c>
      <c r="AK308" s="35">
        <v>21.477157169067105</v>
      </c>
      <c r="AL308" s="35">
        <v>41.552025725720895</v>
      </c>
      <c r="AM308" s="29"/>
      <c r="AN308" s="29"/>
      <c r="AO308" s="29"/>
      <c r="AP308" s="29"/>
      <c r="AQ308" s="29"/>
      <c r="AR308" s="29"/>
      <c r="AS308" s="29"/>
      <c r="AT308" s="29"/>
      <c r="AU308" s="29"/>
      <c r="AV308" s="29"/>
      <c r="AW308" s="29"/>
      <c r="AX308" s="29"/>
      <c r="AY308" s="29"/>
      <c r="AZ308" s="29"/>
      <c r="BA308" s="29"/>
      <c r="BB308" s="29"/>
      <c r="BC308" s="29"/>
      <c r="BD308" s="29"/>
      <c r="BE308" s="29"/>
      <c r="BF308" s="29"/>
      <c r="BG308" s="29"/>
      <c r="BH308" s="29"/>
      <c r="BI308" s="29"/>
      <c r="BJ308" s="29"/>
      <c r="BK308" s="29"/>
      <c r="BL308" s="29"/>
      <c r="BM308" s="29"/>
      <c r="BN308" s="29"/>
      <c r="BO308" s="29"/>
      <c r="BP308" s="29"/>
      <c r="BQ308" s="29"/>
      <c r="BR308" s="29"/>
      <c r="BS308" s="29"/>
      <c r="BT308" s="29"/>
      <c r="BU308" s="29"/>
      <c r="BV308" s="29"/>
      <c r="BW308" s="29"/>
      <c r="BX308" s="29"/>
      <c r="BY308" s="29"/>
      <c r="BZ308" s="29"/>
      <c r="CA308" s="29"/>
      <c r="CB308" s="29"/>
      <c r="CC308" s="29"/>
      <c r="CD308" s="29"/>
      <c r="CE308" s="29"/>
      <c r="CF308" s="29"/>
      <c r="CG308" s="29"/>
      <c r="CH308" s="29"/>
      <c r="CI308" s="29"/>
      <c r="CJ308" s="29"/>
      <c r="CK308" s="29"/>
      <c r="CL308" s="29"/>
      <c r="CM308" s="29"/>
      <c r="CN308" s="29"/>
      <c r="CO308" s="29"/>
      <c r="CP308" s="29"/>
      <c r="CQ308" s="29"/>
      <c r="CR308" s="29"/>
      <c r="CS308" s="29"/>
      <c r="CT308" s="29"/>
      <c r="CU308" s="29"/>
      <c r="CV308" s="29"/>
      <c r="CW308" s="29"/>
    </row>
    <row r="309" spans="1:101">
      <c r="A309" s="7" t="s">
        <v>422</v>
      </c>
      <c r="C309" s="35">
        <v>813.1124267578125</v>
      </c>
      <c r="D309" s="35">
        <v>4919.8896484375</v>
      </c>
      <c r="E309" s="35">
        <v>983.97796630859375</v>
      </c>
      <c r="F309" s="35">
        <v>5903.86767578125</v>
      </c>
      <c r="G309" s="35">
        <v>6685.60498046875</v>
      </c>
      <c r="H309" s="35">
        <v>1501.1077880859375</v>
      </c>
      <c r="I309" s="35">
        <v>63604.83203125</v>
      </c>
      <c r="J309" s="35">
        <v>339.852294921875</v>
      </c>
      <c r="K309" s="35">
        <v>577.73614501953125</v>
      </c>
      <c r="L309" s="107">
        <v>0.22452834637079086</v>
      </c>
      <c r="M309" s="35">
        <v>5.1658167029070556</v>
      </c>
      <c r="N309" s="35">
        <v>83.768293425742826</v>
      </c>
      <c r="O309" s="35">
        <v>59.634168359471545</v>
      </c>
      <c r="P309" s="35">
        <v>48.415859460165024</v>
      </c>
      <c r="Q309" s="35">
        <v>45.189325679915868</v>
      </c>
      <c r="R309" s="35">
        <v>15.728565102250998</v>
      </c>
      <c r="S309" s="35">
        <v>16.481445825773957</v>
      </c>
      <c r="T309" s="35">
        <v>49.774852336537528</v>
      </c>
      <c r="U309" s="35">
        <v>42.137658519461013</v>
      </c>
      <c r="V309" s="35">
        <v>23.883595375870719</v>
      </c>
      <c r="W309" s="35">
        <v>33.121785535210805</v>
      </c>
      <c r="X309" s="35">
        <v>55.870130505098956</v>
      </c>
      <c r="Y309" s="35">
        <v>95.208016316483054</v>
      </c>
      <c r="Z309" s="35"/>
      <c r="AA309" s="35">
        <v>40.444955768552489</v>
      </c>
      <c r="AB309" s="35">
        <v>30.038498171169454</v>
      </c>
      <c r="AC309" s="35">
        <v>23.54368775578147</v>
      </c>
      <c r="AD309" s="35">
        <v>20.629123119512453</v>
      </c>
      <c r="AE309" s="35">
        <v>7.9419167867260132</v>
      </c>
      <c r="AF309" s="35">
        <v>10.435240968361549</v>
      </c>
      <c r="AG309" s="35">
        <v>14.722870687212703</v>
      </c>
      <c r="AH309" s="35">
        <v>15.570035433656315</v>
      </c>
      <c r="AI309" s="35">
        <v>6.7665066322647549</v>
      </c>
      <c r="AJ309" s="35">
        <v>10.776678112283049</v>
      </c>
      <c r="AK309" s="35">
        <v>21.477157169067105</v>
      </c>
      <c r="AL309" s="35">
        <v>41.552025725720895</v>
      </c>
      <c r="AM309" s="29"/>
      <c r="AN309" s="29"/>
      <c r="AO309" s="29"/>
      <c r="AP309" s="29"/>
      <c r="AQ309" s="29"/>
      <c r="AR309" s="29"/>
      <c r="AS309" s="29"/>
      <c r="AT309" s="29"/>
      <c r="AU309" s="29"/>
      <c r="AV309" s="29"/>
      <c r="AW309" s="29"/>
      <c r="AX309" s="29"/>
      <c r="AY309" s="29"/>
      <c r="AZ309" s="29"/>
      <c r="BA309" s="29"/>
      <c r="BB309" s="29"/>
      <c r="BC309" s="29"/>
      <c r="BD309" s="29"/>
      <c r="BE309" s="29"/>
      <c r="BF309" s="29"/>
      <c r="BG309" s="29"/>
      <c r="BH309" s="29"/>
      <c r="BI309" s="29"/>
      <c r="BJ309" s="29"/>
      <c r="BK309" s="29"/>
      <c r="BL309" s="29"/>
      <c r="BM309" s="29"/>
      <c r="BN309" s="29"/>
      <c r="BO309" s="29"/>
      <c r="BP309" s="29"/>
      <c r="BQ309" s="29"/>
      <c r="BR309" s="29"/>
      <c r="BS309" s="29"/>
      <c r="BT309" s="29"/>
      <c r="BU309" s="29"/>
      <c r="BV309" s="29"/>
      <c r="BW309" s="29"/>
      <c r="BX309" s="29"/>
      <c r="BY309" s="29"/>
      <c r="BZ309" s="29"/>
      <c r="CA309" s="29"/>
      <c r="CB309" s="29"/>
      <c r="CC309" s="29"/>
      <c r="CD309" s="29"/>
      <c r="CE309" s="29"/>
      <c r="CF309" s="29"/>
      <c r="CG309" s="29"/>
      <c r="CH309" s="29"/>
      <c r="CI309" s="29"/>
      <c r="CJ309" s="29"/>
      <c r="CK309" s="29"/>
      <c r="CL309" s="29"/>
      <c r="CM309" s="29"/>
      <c r="CN309" s="29"/>
      <c r="CO309" s="29"/>
      <c r="CP309" s="29"/>
      <c r="CQ309" s="29"/>
      <c r="CR309" s="29"/>
      <c r="CS309" s="29"/>
      <c r="CT309" s="29"/>
      <c r="CU309" s="29"/>
      <c r="CV309" s="29"/>
      <c r="CW309" s="29"/>
    </row>
    <row r="310" spans="1:101">
      <c r="A310" s="7" t="s">
        <v>420</v>
      </c>
      <c r="C310" s="35">
        <v>788.62213134765625</v>
      </c>
      <c r="D310" s="35">
        <v>4919.8896484375</v>
      </c>
      <c r="E310" s="35">
        <v>983.97796630859375</v>
      </c>
      <c r="F310" s="35">
        <v>5903.86767578125</v>
      </c>
      <c r="G310" s="35">
        <v>6685.60498046875</v>
      </c>
      <c r="H310" s="35">
        <v>1460.737548828125</v>
      </c>
      <c r="I310" s="35">
        <v>65580.0546875</v>
      </c>
      <c r="J310" s="35">
        <v>352.77444458007813</v>
      </c>
      <c r="K310" s="35">
        <v>597.97747802734375</v>
      </c>
      <c r="L310" s="107">
        <v>0.21848996160656289</v>
      </c>
      <c r="M310" s="35">
        <v>4.9902873953580045</v>
      </c>
      <c r="N310" s="35">
        <v>68.721925039468033</v>
      </c>
      <c r="O310" s="35">
        <v>51.22017030991519</v>
      </c>
      <c r="P310" s="35">
        <v>38.675206255515405</v>
      </c>
      <c r="Q310" s="35">
        <v>30.854952094214227</v>
      </c>
      <c r="R310" s="35">
        <v>22.940823022019252</v>
      </c>
      <c r="S310" s="35">
        <v>19.112248807783001</v>
      </c>
      <c r="T310" s="35">
        <v>70.479588689378872</v>
      </c>
      <c r="U310" s="35">
        <v>52.730493501981627</v>
      </c>
      <c r="V310" s="35">
        <v>25.13177194009937</v>
      </c>
      <c r="W310" s="35">
        <v>39.01544572123683</v>
      </c>
      <c r="X310" s="35">
        <v>71.230917850348007</v>
      </c>
      <c r="Y310" s="35">
        <v>95.770091439686098</v>
      </c>
      <c r="Z310" s="35"/>
      <c r="AA310" s="35">
        <v>29.924328890738984</v>
      </c>
      <c r="AB310" s="35">
        <v>26.619801773970259</v>
      </c>
      <c r="AC310" s="35">
        <v>13.340498360288544</v>
      </c>
      <c r="AD310" s="35">
        <v>13.755005846125254</v>
      </c>
      <c r="AE310" s="35">
        <v>9.0552765507815991</v>
      </c>
      <c r="AF310" s="35">
        <v>8.7788832001257902</v>
      </c>
      <c r="AG310" s="35">
        <v>22.419710176173638</v>
      </c>
      <c r="AH310" s="35">
        <v>17.30921168649715</v>
      </c>
      <c r="AI310" s="35">
        <v>5.7202542038939406</v>
      </c>
      <c r="AJ310" s="35">
        <v>7.9611028665794272</v>
      </c>
      <c r="AK310" s="35">
        <v>17.501754729552861</v>
      </c>
      <c r="AL310" s="35">
        <v>30.352693516986776</v>
      </c>
      <c r="AM310" s="29"/>
      <c r="AN310" s="29"/>
      <c r="AO310" s="29"/>
      <c r="AP310" s="29"/>
      <c r="AQ310" s="29"/>
      <c r="AR310" s="29"/>
      <c r="AS310" s="29"/>
      <c r="AT310" s="29"/>
      <c r="AU310" s="29"/>
      <c r="AV310" s="29"/>
      <c r="AW310" s="29"/>
      <c r="AX310" s="29"/>
      <c r="AY310" s="29"/>
      <c r="AZ310" s="29"/>
      <c r="BA310" s="29"/>
      <c r="BB310" s="29"/>
      <c r="BC310" s="29"/>
      <c r="BD310" s="29"/>
      <c r="BE310" s="29"/>
      <c r="BF310" s="29"/>
      <c r="BG310" s="29"/>
      <c r="BH310" s="29"/>
      <c r="BI310" s="29"/>
      <c r="BJ310" s="29"/>
      <c r="BK310" s="29"/>
      <c r="BL310" s="29"/>
      <c r="BM310" s="29"/>
      <c r="BN310" s="29"/>
      <c r="BO310" s="29"/>
      <c r="BP310" s="29"/>
      <c r="BQ310" s="29"/>
      <c r="BR310" s="29"/>
      <c r="BS310" s="29"/>
      <c r="BT310" s="29"/>
      <c r="BU310" s="29"/>
      <c r="BV310" s="29"/>
      <c r="BW310" s="29"/>
      <c r="BX310" s="29"/>
      <c r="BY310" s="29"/>
      <c r="BZ310" s="29"/>
      <c r="CA310" s="29"/>
      <c r="CB310" s="29"/>
      <c r="CC310" s="29"/>
      <c r="CD310" s="29"/>
      <c r="CE310" s="29"/>
      <c r="CF310" s="29"/>
      <c r="CG310" s="29"/>
      <c r="CH310" s="29"/>
      <c r="CI310" s="29"/>
      <c r="CJ310" s="29"/>
      <c r="CK310" s="29"/>
      <c r="CL310" s="29"/>
      <c r="CM310" s="29"/>
      <c r="CN310" s="29"/>
      <c r="CO310" s="29"/>
      <c r="CP310" s="29"/>
      <c r="CQ310" s="29"/>
      <c r="CR310" s="29"/>
      <c r="CS310" s="29"/>
      <c r="CT310" s="29"/>
      <c r="CU310" s="29"/>
      <c r="CV310" s="29"/>
      <c r="CW310" s="29"/>
    </row>
    <row r="311" spans="1:101">
      <c r="A311" s="7" t="s">
        <v>419</v>
      </c>
      <c r="C311" s="35">
        <v>696.3988037109375</v>
      </c>
      <c r="D311" s="35">
        <v>4919.8896484375</v>
      </c>
      <c r="E311" s="35">
        <v>983.97796630859375</v>
      </c>
      <c r="F311" s="35">
        <v>5903.86767578125</v>
      </c>
      <c r="G311" s="35">
        <v>6685.60498046875</v>
      </c>
      <c r="H311" s="35">
        <v>1307.813232421875</v>
      </c>
      <c r="I311" s="35">
        <v>74264.7421875</v>
      </c>
      <c r="J311" s="35">
        <v>408.8336181640625</v>
      </c>
      <c r="K311" s="35">
        <v>686.50860595703125</v>
      </c>
      <c r="L311" s="107">
        <v>0.19561629089544669</v>
      </c>
      <c r="M311" s="35">
        <v>4.41033224316865</v>
      </c>
      <c r="N311" s="35">
        <v>68.721925039468033</v>
      </c>
      <c r="O311" s="35">
        <v>51.22017030991519</v>
      </c>
      <c r="P311" s="35">
        <v>38.675206255515405</v>
      </c>
      <c r="Q311" s="35">
        <v>30.704759111874562</v>
      </c>
      <c r="R311" s="35">
        <v>21.190891433497995</v>
      </c>
      <c r="S311" s="35">
        <v>19.345389203698577</v>
      </c>
      <c r="T311" s="35">
        <v>33.15251082888301</v>
      </c>
      <c r="U311" s="35">
        <v>29.020111723132207</v>
      </c>
      <c r="V311" s="35">
        <v>18.051198141274938</v>
      </c>
      <c r="W311" s="35">
        <v>38.806307067107682</v>
      </c>
      <c r="X311" s="35">
        <v>71.230917850348007</v>
      </c>
      <c r="Y311" s="35">
        <v>95.770091439686098</v>
      </c>
      <c r="Z311" s="35"/>
      <c r="AA311" s="35">
        <v>29.924328890738984</v>
      </c>
      <c r="AB311" s="35">
        <v>26.619801773970259</v>
      </c>
      <c r="AC311" s="35">
        <v>13.340498360288544</v>
      </c>
      <c r="AD311" s="35">
        <v>13.500510169682279</v>
      </c>
      <c r="AE311" s="35">
        <v>6.1661660590226903</v>
      </c>
      <c r="AF311" s="35">
        <v>4.3198441911171583</v>
      </c>
      <c r="AG311" s="35">
        <v>7.8189884030384462</v>
      </c>
      <c r="AH311" s="35">
        <v>16.602203450908192</v>
      </c>
      <c r="AI311" s="35">
        <v>6.3934102756765174</v>
      </c>
      <c r="AJ311" s="35">
        <v>7.9691499719359449</v>
      </c>
      <c r="AK311" s="35">
        <v>17.501754729552861</v>
      </c>
      <c r="AL311" s="35">
        <v>30.352693516986776</v>
      </c>
      <c r="AM311" s="29"/>
      <c r="AN311" s="29"/>
      <c r="AO311" s="29"/>
      <c r="AP311" s="29"/>
      <c r="AQ311" s="29"/>
      <c r="AR311" s="29"/>
      <c r="AS311" s="29"/>
      <c r="AT311" s="29"/>
      <c r="AU311" s="29"/>
      <c r="AV311" s="29"/>
      <c r="AW311" s="29"/>
      <c r="AX311" s="29"/>
      <c r="AY311" s="29"/>
      <c r="AZ311" s="29"/>
      <c r="BA311" s="29"/>
      <c r="BB311" s="29"/>
      <c r="BC311" s="29"/>
      <c r="BD311" s="29"/>
      <c r="BE311" s="29"/>
      <c r="BF311" s="29"/>
      <c r="BG311" s="29"/>
      <c r="BH311" s="29"/>
      <c r="BI311" s="29"/>
      <c r="BJ311" s="29"/>
      <c r="BK311" s="29"/>
      <c r="BL311" s="29"/>
      <c r="BM311" s="29"/>
      <c r="BN311" s="29"/>
      <c r="BO311" s="29"/>
      <c r="BP311" s="29"/>
      <c r="BQ311" s="29"/>
      <c r="BR311" s="29"/>
      <c r="BS311" s="29"/>
      <c r="BT311" s="29"/>
      <c r="BU311" s="29"/>
      <c r="BV311" s="29"/>
      <c r="BW311" s="29"/>
      <c r="BX311" s="29"/>
      <c r="BY311" s="29"/>
      <c r="BZ311" s="29"/>
      <c r="CA311" s="29"/>
      <c r="CB311" s="29"/>
      <c r="CC311" s="29"/>
      <c r="CD311" s="29"/>
      <c r="CE311" s="29"/>
      <c r="CF311" s="29"/>
      <c r="CG311" s="29"/>
      <c r="CH311" s="29"/>
      <c r="CI311" s="29"/>
      <c r="CJ311" s="29"/>
      <c r="CK311" s="29"/>
      <c r="CL311" s="29"/>
      <c r="CM311" s="29"/>
      <c r="CN311" s="29"/>
      <c r="CO311" s="29"/>
      <c r="CP311" s="29"/>
      <c r="CQ311" s="29"/>
      <c r="CR311" s="29"/>
      <c r="CS311" s="29"/>
      <c r="CT311" s="29"/>
      <c r="CU311" s="29"/>
      <c r="CV311" s="29"/>
      <c r="CW311" s="29"/>
    </row>
    <row r="312" spans="1:101">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c r="AB312" s="29"/>
      <c r="AC312" s="29"/>
      <c r="AD312" s="29"/>
      <c r="AE312" s="29"/>
      <c r="AF312" s="29"/>
      <c r="AG312" s="29"/>
      <c r="AH312" s="29"/>
      <c r="AI312" s="29"/>
      <c r="AJ312" s="29"/>
      <c r="AK312" s="29"/>
      <c r="AL312" s="29"/>
      <c r="AM312" s="29"/>
      <c r="AN312" s="29"/>
      <c r="AO312" s="29"/>
      <c r="AP312" s="29"/>
      <c r="AQ312" s="29"/>
      <c r="AR312" s="29"/>
      <c r="AS312" s="29"/>
      <c r="AT312" s="29"/>
      <c r="AU312" s="29"/>
      <c r="AV312" s="29"/>
      <c r="AW312" s="29"/>
      <c r="AX312" s="29"/>
      <c r="AY312" s="29"/>
      <c r="AZ312" s="29"/>
      <c r="BA312" s="29"/>
      <c r="BB312" s="29"/>
      <c r="BC312" s="29"/>
      <c r="BD312" s="29"/>
      <c r="BE312" s="29"/>
      <c r="BF312" s="29"/>
      <c r="BG312" s="29"/>
      <c r="BH312" s="29"/>
      <c r="BI312" s="29"/>
      <c r="BJ312" s="29"/>
      <c r="BK312" s="29"/>
      <c r="BL312" s="29"/>
      <c r="BM312" s="29"/>
      <c r="BN312" s="29"/>
      <c r="BO312" s="29"/>
      <c r="BP312" s="29"/>
      <c r="BQ312" s="29"/>
      <c r="BR312" s="29"/>
      <c r="BS312" s="29"/>
      <c r="BT312" s="29"/>
      <c r="BU312" s="29"/>
      <c r="BV312" s="29"/>
      <c r="BW312" s="29"/>
      <c r="BX312" s="29"/>
      <c r="BY312" s="29"/>
      <c r="BZ312" s="29"/>
      <c r="CA312" s="29"/>
      <c r="CB312" s="29"/>
      <c r="CC312" s="29"/>
      <c r="CD312" s="29"/>
      <c r="CE312" s="29"/>
      <c r="CF312" s="29"/>
      <c r="CG312" s="29"/>
      <c r="CH312" s="29"/>
      <c r="CI312" s="29"/>
      <c r="CJ312" s="29"/>
      <c r="CK312" s="29"/>
      <c r="CL312" s="29"/>
      <c r="CM312" s="29"/>
      <c r="CN312" s="29"/>
      <c r="CO312" s="29"/>
      <c r="CP312" s="29"/>
      <c r="CQ312" s="29"/>
      <c r="CR312" s="29"/>
      <c r="CS312" s="29"/>
      <c r="CT312" s="29"/>
      <c r="CU312" s="29"/>
      <c r="CV312" s="29"/>
      <c r="CW312" s="29"/>
    </row>
    <row r="313" spans="1:101">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c r="AB313" s="29"/>
      <c r="AC313" s="29"/>
      <c r="AD313" s="29"/>
      <c r="AE313" s="29"/>
      <c r="AF313" s="29"/>
      <c r="AG313" s="29"/>
      <c r="AH313" s="29"/>
      <c r="AI313" s="29"/>
      <c r="AJ313" s="29"/>
      <c r="AK313" s="29"/>
      <c r="AL313" s="29"/>
      <c r="AM313" s="29"/>
      <c r="AN313" s="29"/>
      <c r="AO313" s="29"/>
      <c r="AP313" s="29"/>
      <c r="AQ313" s="29"/>
      <c r="AR313" s="29"/>
      <c r="AS313" s="29"/>
      <c r="AT313" s="29"/>
      <c r="AU313" s="29"/>
      <c r="AV313" s="29"/>
      <c r="AW313" s="29"/>
      <c r="AX313" s="29"/>
      <c r="AY313" s="29"/>
      <c r="AZ313" s="29"/>
      <c r="BA313" s="29"/>
      <c r="BB313" s="29"/>
      <c r="BC313" s="29"/>
      <c r="BD313" s="29"/>
      <c r="BE313" s="29"/>
      <c r="BF313" s="29"/>
      <c r="BG313" s="29"/>
      <c r="BH313" s="29"/>
      <c r="BI313" s="29"/>
      <c r="BJ313" s="29"/>
      <c r="BK313" s="29"/>
      <c r="BL313" s="29"/>
      <c r="BM313" s="29"/>
      <c r="BN313" s="29"/>
      <c r="BO313" s="29"/>
      <c r="BP313" s="29"/>
      <c r="BQ313" s="29"/>
      <c r="BR313" s="29"/>
      <c r="BS313" s="29"/>
      <c r="BT313" s="29"/>
      <c r="BU313" s="29"/>
      <c r="BV313" s="29"/>
      <c r="BW313" s="29"/>
      <c r="BX313" s="29"/>
      <c r="BY313" s="29"/>
      <c r="BZ313" s="29"/>
      <c r="CA313" s="29"/>
      <c r="CB313" s="29"/>
      <c r="CC313" s="29"/>
      <c r="CD313" s="29"/>
      <c r="CE313" s="29"/>
      <c r="CF313" s="29"/>
      <c r="CG313" s="29"/>
      <c r="CH313" s="29"/>
      <c r="CI313" s="29"/>
      <c r="CJ313" s="29"/>
      <c r="CK313" s="29"/>
      <c r="CL313" s="29"/>
      <c r="CM313" s="29"/>
      <c r="CN313" s="29"/>
      <c r="CO313" s="29"/>
      <c r="CP313" s="29"/>
      <c r="CQ313" s="29"/>
      <c r="CR313" s="29"/>
      <c r="CS313" s="29"/>
      <c r="CT313" s="29"/>
      <c r="CU313" s="29"/>
      <c r="CV313" s="29"/>
      <c r="CW313" s="29"/>
    </row>
    <row r="314" spans="1:101">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29"/>
      <c r="AC314" s="29"/>
      <c r="AD314" s="29"/>
      <c r="AE314" s="29"/>
      <c r="AF314" s="29"/>
      <c r="AG314" s="29"/>
      <c r="AH314" s="29"/>
      <c r="AI314" s="29"/>
      <c r="AJ314" s="29"/>
      <c r="AK314" s="29"/>
      <c r="AL314" s="29"/>
      <c r="AM314" s="29"/>
      <c r="AN314" s="29"/>
      <c r="AO314" s="29"/>
      <c r="AP314" s="29"/>
      <c r="AQ314" s="29"/>
      <c r="AR314" s="29"/>
      <c r="AS314" s="29"/>
      <c r="AT314" s="29"/>
      <c r="AU314" s="29"/>
      <c r="AV314" s="29"/>
      <c r="AW314" s="29"/>
      <c r="AX314" s="29"/>
      <c r="AY314" s="29"/>
      <c r="AZ314" s="29"/>
      <c r="BA314" s="29"/>
      <c r="BB314" s="29"/>
      <c r="BC314" s="29"/>
      <c r="BD314" s="29"/>
      <c r="BE314" s="29"/>
      <c r="BF314" s="29"/>
      <c r="BG314" s="29"/>
      <c r="BH314" s="29"/>
      <c r="BI314" s="29"/>
      <c r="BJ314" s="29"/>
      <c r="BK314" s="29"/>
      <c r="BL314" s="29"/>
      <c r="BM314" s="29"/>
      <c r="BN314" s="29"/>
      <c r="BO314" s="29"/>
      <c r="BP314" s="29"/>
      <c r="BQ314" s="29"/>
      <c r="BR314" s="29"/>
      <c r="BS314" s="29"/>
      <c r="BT314" s="29"/>
      <c r="BU314" s="29"/>
      <c r="BV314" s="29"/>
      <c r="BW314" s="29"/>
      <c r="BX314" s="29"/>
      <c r="BY314" s="29"/>
      <c r="BZ314" s="29"/>
      <c r="CA314" s="29"/>
      <c r="CB314" s="29"/>
      <c r="CC314" s="29"/>
      <c r="CD314" s="29"/>
      <c r="CE314" s="29"/>
      <c r="CF314" s="29"/>
      <c r="CG314" s="29"/>
      <c r="CH314" s="29"/>
      <c r="CI314" s="29"/>
      <c r="CJ314" s="29"/>
      <c r="CK314" s="29"/>
      <c r="CL314" s="29"/>
      <c r="CM314" s="29"/>
      <c r="CN314" s="29"/>
      <c r="CO314" s="29"/>
      <c r="CP314" s="29"/>
      <c r="CQ314" s="29"/>
      <c r="CR314" s="29"/>
      <c r="CS314" s="29"/>
      <c r="CT314" s="29"/>
      <c r="CU314" s="29"/>
      <c r="CV314" s="29"/>
      <c r="CW314" s="29"/>
    </row>
    <row r="315" spans="1:101">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c r="AR315" s="29"/>
      <c r="AS315" s="29"/>
      <c r="AT315" s="29"/>
      <c r="AU315" s="29"/>
      <c r="AV315" s="29"/>
      <c r="AW315" s="29"/>
      <c r="AX315" s="29"/>
      <c r="AY315" s="29"/>
      <c r="AZ315" s="29"/>
      <c r="BA315" s="29"/>
      <c r="BB315" s="29"/>
      <c r="BC315" s="29"/>
      <c r="BD315" s="29"/>
      <c r="BE315" s="29"/>
      <c r="BF315" s="29"/>
      <c r="BG315" s="29"/>
      <c r="BH315" s="29"/>
      <c r="BI315" s="29"/>
      <c r="BJ315" s="29"/>
      <c r="BK315" s="29"/>
      <c r="BL315" s="29"/>
      <c r="BM315" s="29"/>
      <c r="BN315" s="29"/>
      <c r="BO315" s="29"/>
      <c r="BP315" s="29"/>
      <c r="BQ315" s="29"/>
      <c r="BR315" s="29"/>
      <c r="BS315" s="29"/>
      <c r="BT315" s="29"/>
      <c r="BU315" s="29"/>
      <c r="BV315" s="29"/>
      <c r="BW315" s="29"/>
      <c r="BX315" s="29"/>
      <c r="BY315" s="29"/>
      <c r="BZ315" s="29"/>
      <c r="CA315" s="29"/>
      <c r="CB315" s="29"/>
      <c r="CC315" s="29"/>
      <c r="CD315" s="29"/>
      <c r="CE315" s="29"/>
      <c r="CF315" s="29"/>
      <c r="CG315" s="29"/>
      <c r="CH315" s="29"/>
      <c r="CI315" s="29"/>
      <c r="CJ315" s="29"/>
      <c r="CK315" s="29"/>
      <c r="CL315" s="29"/>
      <c r="CM315" s="29"/>
      <c r="CN315" s="29"/>
      <c r="CO315" s="29"/>
      <c r="CP315" s="29"/>
      <c r="CQ315" s="29"/>
      <c r="CR315" s="29"/>
      <c r="CS315" s="29"/>
      <c r="CT315" s="29"/>
      <c r="CU315" s="29"/>
      <c r="CV315" s="29"/>
      <c r="CW315" s="29"/>
    </row>
    <row r="316" spans="1:101">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c r="AY316" s="29"/>
      <c r="AZ316" s="29"/>
      <c r="BA316" s="29"/>
      <c r="BB316" s="29"/>
      <c r="BC316" s="29"/>
      <c r="BD316" s="29"/>
      <c r="BE316" s="29"/>
      <c r="BF316" s="29"/>
      <c r="BG316" s="29"/>
      <c r="BH316" s="29"/>
      <c r="BI316" s="29"/>
      <c r="BJ316" s="29"/>
      <c r="BK316" s="29"/>
      <c r="BL316" s="29"/>
      <c r="BM316" s="29"/>
      <c r="BN316" s="29"/>
      <c r="BO316" s="29"/>
      <c r="BP316" s="29"/>
      <c r="BQ316" s="29"/>
      <c r="BR316" s="29"/>
      <c r="BS316" s="29"/>
      <c r="BT316" s="29"/>
      <c r="BU316" s="29"/>
      <c r="BV316" s="29"/>
      <c r="BW316" s="29"/>
      <c r="BX316" s="29"/>
      <c r="BY316" s="29"/>
      <c r="BZ316" s="29"/>
      <c r="CA316" s="29"/>
      <c r="CB316" s="29"/>
      <c r="CC316" s="29"/>
      <c r="CD316" s="29"/>
      <c r="CE316" s="29"/>
      <c r="CF316" s="29"/>
      <c r="CG316" s="29"/>
      <c r="CH316" s="29"/>
      <c r="CI316" s="29"/>
      <c r="CJ316" s="29"/>
      <c r="CK316" s="29"/>
      <c r="CL316" s="29"/>
      <c r="CM316" s="29"/>
      <c r="CN316" s="29"/>
      <c r="CO316" s="29"/>
      <c r="CP316" s="29"/>
      <c r="CQ316" s="29"/>
      <c r="CR316" s="29"/>
      <c r="CS316" s="29"/>
      <c r="CT316" s="29"/>
      <c r="CU316" s="29"/>
      <c r="CV316" s="29"/>
      <c r="CW316" s="29"/>
    </row>
    <row r="317" spans="1:101">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29"/>
      <c r="AE317" s="29"/>
      <c r="AF317" s="29"/>
      <c r="AG317" s="29"/>
      <c r="AH317" s="29"/>
      <c r="AI317" s="29"/>
      <c r="AJ317" s="29"/>
      <c r="AK317" s="29"/>
      <c r="AL317" s="29"/>
      <c r="AM317" s="29"/>
      <c r="AN317" s="29"/>
      <c r="AO317" s="29"/>
      <c r="AP317" s="29"/>
      <c r="AQ317" s="29"/>
      <c r="AR317" s="29"/>
      <c r="AS317" s="29"/>
      <c r="AT317" s="29"/>
      <c r="AU317" s="29"/>
      <c r="AV317" s="29"/>
      <c r="AW317" s="29"/>
      <c r="AX317" s="29"/>
      <c r="AY317" s="29"/>
      <c r="AZ317" s="29"/>
      <c r="BA317" s="29"/>
      <c r="BB317" s="29"/>
      <c r="BC317" s="29"/>
      <c r="BD317" s="29"/>
      <c r="BE317" s="29"/>
      <c r="BF317" s="29"/>
      <c r="BG317" s="29"/>
      <c r="BH317" s="29"/>
      <c r="BI317" s="29"/>
      <c r="BJ317" s="29"/>
      <c r="BK317" s="29"/>
      <c r="BL317" s="29"/>
      <c r="BM317" s="29"/>
      <c r="BN317" s="29"/>
      <c r="BO317" s="29"/>
      <c r="BP317" s="29"/>
      <c r="BQ317" s="29"/>
      <c r="BR317" s="29"/>
      <c r="BS317" s="29"/>
      <c r="BT317" s="29"/>
      <c r="BU317" s="29"/>
      <c r="BV317" s="29"/>
      <c r="BW317" s="29"/>
      <c r="BX317" s="29"/>
      <c r="BY317" s="29"/>
      <c r="BZ317" s="29"/>
      <c r="CA317" s="29"/>
      <c r="CB317" s="29"/>
      <c r="CC317" s="29"/>
      <c r="CD317" s="29"/>
      <c r="CE317" s="29"/>
      <c r="CF317" s="29"/>
      <c r="CG317" s="29"/>
      <c r="CH317" s="29"/>
      <c r="CI317" s="29"/>
      <c r="CJ317" s="29"/>
      <c r="CK317" s="29"/>
      <c r="CL317" s="29"/>
      <c r="CM317" s="29"/>
      <c r="CN317" s="29"/>
      <c r="CO317" s="29"/>
      <c r="CP317" s="29"/>
      <c r="CQ317" s="29"/>
      <c r="CR317" s="29"/>
      <c r="CS317" s="29"/>
      <c r="CT317" s="29"/>
      <c r="CU317" s="29"/>
      <c r="CV317" s="29"/>
      <c r="CW317" s="29"/>
    </row>
    <row r="318" spans="1:101">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29"/>
      <c r="AE318" s="29"/>
      <c r="AF318" s="29"/>
      <c r="AG318" s="29"/>
      <c r="AH318" s="29"/>
      <c r="AI318" s="29"/>
      <c r="AJ318" s="29"/>
      <c r="AK318" s="29"/>
      <c r="AL318" s="29"/>
      <c r="AM318" s="29"/>
      <c r="AN318" s="29"/>
      <c r="AO318" s="29"/>
      <c r="AP318" s="29"/>
      <c r="AQ318" s="29"/>
      <c r="AR318" s="29"/>
      <c r="AS318" s="29"/>
      <c r="AT318" s="29"/>
      <c r="AU318" s="29"/>
      <c r="AV318" s="29"/>
      <c r="AW318" s="29"/>
      <c r="AX318" s="29"/>
      <c r="AY318" s="29"/>
      <c r="AZ318" s="29"/>
      <c r="BA318" s="29"/>
      <c r="BB318" s="29"/>
      <c r="BC318" s="29"/>
      <c r="BD318" s="29"/>
      <c r="BE318" s="29"/>
      <c r="BF318" s="29"/>
      <c r="BG318" s="29"/>
      <c r="BH318" s="29"/>
      <c r="BI318" s="29"/>
      <c r="BJ318" s="29"/>
      <c r="BK318" s="29"/>
      <c r="BL318" s="29"/>
      <c r="BM318" s="29"/>
      <c r="BN318" s="29"/>
      <c r="BO318" s="29"/>
      <c r="BP318" s="29"/>
      <c r="BQ318" s="29"/>
      <c r="BR318" s="29"/>
      <c r="BS318" s="29"/>
      <c r="BT318" s="29"/>
      <c r="BU318" s="29"/>
      <c r="BV318" s="29"/>
      <c r="BW318" s="29"/>
      <c r="BX318" s="29"/>
      <c r="BY318" s="29"/>
      <c r="BZ318" s="29"/>
      <c r="CA318" s="29"/>
      <c r="CB318" s="29"/>
      <c r="CC318" s="29"/>
      <c r="CD318" s="29"/>
      <c r="CE318" s="29"/>
      <c r="CF318" s="29"/>
      <c r="CG318" s="29"/>
      <c r="CH318" s="29"/>
      <c r="CI318" s="29"/>
      <c r="CJ318" s="29"/>
      <c r="CK318" s="29"/>
      <c r="CL318" s="29"/>
      <c r="CM318" s="29"/>
      <c r="CN318" s="29"/>
      <c r="CO318" s="29"/>
      <c r="CP318" s="29"/>
      <c r="CQ318" s="29"/>
      <c r="CR318" s="29"/>
      <c r="CS318" s="29"/>
      <c r="CT318" s="29"/>
      <c r="CU318" s="29"/>
      <c r="CV318" s="29"/>
      <c r="CW318" s="29"/>
    </row>
    <row r="319" spans="1:101">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29"/>
      <c r="AE319" s="29"/>
      <c r="AF319" s="29"/>
      <c r="AG319" s="29"/>
      <c r="AH319" s="29"/>
      <c r="AI319" s="29"/>
      <c r="AJ319" s="29"/>
      <c r="AK319" s="29"/>
      <c r="AL319" s="29"/>
      <c r="AM319" s="29"/>
      <c r="AN319" s="29"/>
      <c r="AO319" s="29"/>
      <c r="AP319" s="29"/>
      <c r="AQ319" s="29"/>
      <c r="AR319" s="29"/>
      <c r="AS319" s="29"/>
      <c r="AT319" s="29"/>
      <c r="AU319" s="29"/>
      <c r="AV319" s="29"/>
      <c r="AW319" s="29"/>
      <c r="AX319" s="29"/>
      <c r="AY319" s="29"/>
      <c r="AZ319" s="29"/>
      <c r="BA319" s="29"/>
      <c r="BB319" s="29"/>
      <c r="BC319" s="29"/>
      <c r="BD319" s="29"/>
      <c r="BE319" s="29"/>
      <c r="BF319" s="29"/>
      <c r="BG319" s="29"/>
      <c r="BH319" s="29"/>
      <c r="BI319" s="29"/>
      <c r="BJ319" s="29"/>
      <c r="BK319" s="29"/>
      <c r="BL319" s="29"/>
      <c r="BM319" s="29"/>
      <c r="BN319" s="29"/>
      <c r="BO319" s="29"/>
      <c r="BP319" s="29"/>
      <c r="BQ319" s="29"/>
      <c r="BR319" s="29"/>
      <c r="BS319" s="29"/>
      <c r="BT319" s="29"/>
      <c r="BU319" s="29"/>
      <c r="BV319" s="29"/>
      <c r="BW319" s="29"/>
      <c r="BX319" s="29"/>
      <c r="BY319" s="29"/>
      <c r="BZ319" s="29"/>
      <c r="CA319" s="29"/>
      <c r="CB319" s="29"/>
      <c r="CC319" s="29"/>
      <c r="CD319" s="29"/>
      <c r="CE319" s="29"/>
      <c r="CF319" s="29"/>
      <c r="CG319" s="29"/>
      <c r="CH319" s="29"/>
      <c r="CI319" s="29"/>
      <c r="CJ319" s="29"/>
      <c r="CK319" s="29"/>
      <c r="CL319" s="29"/>
      <c r="CM319" s="29"/>
      <c r="CN319" s="29"/>
      <c r="CO319" s="29"/>
      <c r="CP319" s="29"/>
      <c r="CQ319" s="29"/>
      <c r="CR319" s="29"/>
      <c r="CS319" s="29"/>
      <c r="CT319" s="29"/>
      <c r="CU319" s="29"/>
      <c r="CV319" s="29"/>
      <c r="CW319" s="29"/>
    </row>
    <row r="320" spans="1:101">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c r="AE320" s="29"/>
      <c r="AF320" s="29"/>
      <c r="AG320" s="29"/>
      <c r="AH320" s="29"/>
      <c r="AI320" s="29"/>
      <c r="AJ320" s="29"/>
      <c r="AK320" s="29"/>
      <c r="AL320" s="29"/>
      <c r="AM320" s="29"/>
      <c r="AN320" s="29"/>
      <c r="AO320" s="29"/>
      <c r="AP320" s="29"/>
      <c r="AQ320" s="29"/>
      <c r="AR320" s="29"/>
      <c r="AS320" s="29"/>
      <c r="AT320" s="29"/>
      <c r="AU320" s="29"/>
      <c r="AV320" s="29"/>
      <c r="AW320" s="29"/>
      <c r="AX320" s="29"/>
      <c r="AY320" s="29"/>
      <c r="AZ320" s="29"/>
      <c r="BA320" s="29"/>
      <c r="BB320" s="29"/>
      <c r="BC320" s="29"/>
      <c r="BD320" s="29"/>
      <c r="BE320" s="29"/>
      <c r="BF320" s="29"/>
      <c r="BG320" s="29"/>
      <c r="BH320" s="29"/>
      <c r="BI320" s="29"/>
      <c r="BJ320" s="29"/>
      <c r="BK320" s="29"/>
      <c r="BL320" s="29"/>
      <c r="BM320" s="29"/>
      <c r="BN320" s="29"/>
      <c r="BO320" s="29"/>
      <c r="BP320" s="29"/>
      <c r="BQ320" s="29"/>
      <c r="BR320" s="29"/>
      <c r="BS320" s="29"/>
      <c r="BT320" s="29"/>
      <c r="BU320" s="29"/>
      <c r="BV320" s="29"/>
      <c r="BW320" s="29"/>
      <c r="BX320" s="29"/>
      <c r="BY320" s="29"/>
      <c r="BZ320" s="29"/>
      <c r="CA320" s="29"/>
      <c r="CB320" s="29"/>
      <c r="CC320" s="29"/>
      <c r="CD320" s="29"/>
      <c r="CE320" s="29"/>
      <c r="CF320" s="29"/>
      <c r="CG320" s="29"/>
      <c r="CH320" s="29"/>
      <c r="CI320" s="29"/>
      <c r="CJ320" s="29"/>
      <c r="CK320" s="29"/>
      <c r="CL320" s="29"/>
      <c r="CM320" s="29"/>
      <c r="CN320" s="29"/>
      <c r="CO320" s="29"/>
      <c r="CP320" s="29"/>
      <c r="CQ320" s="29"/>
      <c r="CR320" s="29"/>
      <c r="CS320" s="29"/>
      <c r="CT320" s="29"/>
      <c r="CU320" s="29"/>
      <c r="CV320" s="29"/>
      <c r="CW320" s="29"/>
    </row>
    <row r="321" spans="3:101">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c r="AE321" s="29"/>
      <c r="AF321" s="29"/>
      <c r="AG321" s="29"/>
      <c r="AH321" s="29"/>
      <c r="AI321" s="29"/>
      <c r="AJ321" s="29"/>
      <c r="AK321" s="29"/>
      <c r="AL321" s="29"/>
      <c r="AM321" s="29"/>
      <c r="AN321" s="29"/>
      <c r="AO321" s="29"/>
      <c r="AP321" s="29"/>
      <c r="AQ321" s="29"/>
      <c r="AR321" s="29"/>
      <c r="AS321" s="29"/>
      <c r="AT321" s="29"/>
      <c r="AU321" s="29"/>
      <c r="AV321" s="29"/>
      <c r="AW321" s="29"/>
      <c r="AX321" s="29"/>
      <c r="AY321" s="29"/>
      <c r="AZ321" s="29"/>
      <c r="BA321" s="29"/>
      <c r="BB321" s="29"/>
      <c r="BC321" s="29"/>
      <c r="BD321" s="29"/>
      <c r="BE321" s="29"/>
      <c r="BF321" s="29"/>
      <c r="BG321" s="29"/>
      <c r="BH321" s="29"/>
      <c r="BI321" s="29"/>
      <c r="BJ321" s="29"/>
      <c r="BK321" s="29"/>
      <c r="BL321" s="29"/>
      <c r="BM321" s="29"/>
      <c r="BN321" s="29"/>
      <c r="BO321" s="29"/>
      <c r="BP321" s="29"/>
      <c r="BQ321" s="29"/>
      <c r="BR321" s="29"/>
      <c r="BS321" s="29"/>
      <c r="BT321" s="29"/>
      <c r="BU321" s="29"/>
      <c r="BV321" s="29"/>
      <c r="BW321" s="29"/>
      <c r="BX321" s="29"/>
      <c r="BY321" s="29"/>
      <c r="BZ321" s="29"/>
      <c r="CA321" s="29"/>
      <c r="CB321" s="29"/>
      <c r="CC321" s="29"/>
      <c r="CD321" s="29"/>
      <c r="CE321" s="29"/>
      <c r="CF321" s="29"/>
      <c r="CG321" s="29"/>
      <c r="CH321" s="29"/>
      <c r="CI321" s="29"/>
      <c r="CJ321" s="29"/>
      <c r="CK321" s="29"/>
      <c r="CL321" s="29"/>
      <c r="CM321" s="29"/>
      <c r="CN321" s="29"/>
      <c r="CO321" s="29"/>
      <c r="CP321" s="29"/>
      <c r="CQ321" s="29"/>
      <c r="CR321" s="29"/>
      <c r="CS321" s="29"/>
      <c r="CT321" s="29"/>
      <c r="CU321" s="29"/>
      <c r="CV321" s="29"/>
      <c r="CW321" s="29"/>
    </row>
    <row r="322" spans="3:101">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c r="AE322" s="29"/>
      <c r="AF322" s="29"/>
      <c r="AG322" s="29"/>
      <c r="AH322" s="29"/>
      <c r="AI322" s="29"/>
      <c r="AJ322" s="29"/>
      <c r="AK322" s="29"/>
      <c r="AL322" s="29"/>
      <c r="AM322" s="29"/>
      <c r="AN322" s="29"/>
      <c r="AO322" s="29"/>
      <c r="AP322" s="29"/>
      <c r="AQ322" s="29"/>
      <c r="AR322" s="29"/>
      <c r="AS322" s="29"/>
      <c r="AT322" s="29"/>
      <c r="AU322" s="29"/>
      <c r="AV322" s="29"/>
      <c r="AW322" s="29"/>
      <c r="AX322" s="29"/>
      <c r="AY322" s="29"/>
      <c r="AZ322" s="29"/>
      <c r="BA322" s="29"/>
      <c r="BB322" s="29"/>
      <c r="BC322" s="29"/>
      <c r="BD322" s="29"/>
      <c r="BE322" s="29"/>
      <c r="BF322" s="29"/>
      <c r="BG322" s="29"/>
      <c r="BH322" s="29"/>
      <c r="BI322" s="29"/>
      <c r="BJ322" s="29"/>
      <c r="BK322" s="29"/>
      <c r="BL322" s="29"/>
      <c r="BM322" s="29"/>
      <c r="BN322" s="29"/>
      <c r="BO322" s="29"/>
      <c r="BP322" s="29"/>
      <c r="BQ322" s="29"/>
      <c r="BR322" s="29"/>
      <c r="BS322" s="29"/>
      <c r="BT322" s="29"/>
      <c r="BU322" s="29"/>
      <c r="BV322" s="29"/>
      <c r="BW322" s="29"/>
      <c r="BX322" s="29"/>
      <c r="BY322" s="29"/>
      <c r="BZ322" s="29"/>
      <c r="CA322" s="29"/>
      <c r="CB322" s="29"/>
      <c r="CC322" s="29"/>
      <c r="CD322" s="29"/>
      <c r="CE322" s="29"/>
      <c r="CF322" s="29"/>
      <c r="CG322" s="29"/>
      <c r="CH322" s="29"/>
      <c r="CI322" s="29"/>
      <c r="CJ322" s="29"/>
      <c r="CK322" s="29"/>
      <c r="CL322" s="29"/>
      <c r="CM322" s="29"/>
      <c r="CN322" s="29"/>
      <c r="CO322" s="29"/>
      <c r="CP322" s="29"/>
      <c r="CQ322" s="29"/>
      <c r="CR322" s="29"/>
      <c r="CS322" s="29"/>
      <c r="CT322" s="29"/>
      <c r="CU322" s="29"/>
      <c r="CV322" s="29"/>
      <c r="CW322" s="29"/>
    </row>
    <row r="323" spans="3:101">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c r="AI323" s="29"/>
      <c r="AJ323" s="29"/>
      <c r="AK323" s="29"/>
      <c r="AL323" s="29"/>
      <c r="AM323" s="29"/>
      <c r="AN323" s="29"/>
      <c r="AO323" s="29"/>
      <c r="AP323" s="29"/>
      <c r="AQ323" s="29"/>
      <c r="AR323" s="29"/>
      <c r="AS323" s="29"/>
      <c r="AT323" s="29"/>
      <c r="AU323" s="29"/>
      <c r="AV323" s="29"/>
      <c r="AW323" s="29"/>
      <c r="AX323" s="29"/>
      <c r="AY323" s="29"/>
      <c r="AZ323" s="29"/>
      <c r="BA323" s="29"/>
      <c r="BB323" s="29"/>
      <c r="BC323" s="29"/>
      <c r="BD323" s="29"/>
      <c r="BE323" s="29"/>
      <c r="BF323" s="29"/>
      <c r="BG323" s="29"/>
      <c r="BH323" s="29"/>
      <c r="BI323" s="29"/>
      <c r="BJ323" s="29"/>
      <c r="BK323" s="29"/>
      <c r="BL323" s="29"/>
      <c r="BM323" s="29"/>
      <c r="BN323" s="29"/>
      <c r="BO323" s="29"/>
      <c r="BP323" s="29"/>
      <c r="BQ323" s="29"/>
      <c r="BR323" s="29"/>
      <c r="BS323" s="29"/>
      <c r="BT323" s="29"/>
      <c r="BU323" s="29"/>
      <c r="BV323" s="29"/>
      <c r="BW323" s="29"/>
      <c r="BX323" s="29"/>
      <c r="BY323" s="29"/>
      <c r="BZ323" s="29"/>
      <c r="CA323" s="29"/>
      <c r="CB323" s="29"/>
      <c r="CC323" s="29"/>
      <c r="CD323" s="29"/>
      <c r="CE323" s="29"/>
      <c r="CF323" s="29"/>
      <c r="CG323" s="29"/>
      <c r="CH323" s="29"/>
      <c r="CI323" s="29"/>
      <c r="CJ323" s="29"/>
      <c r="CK323" s="29"/>
      <c r="CL323" s="29"/>
      <c r="CM323" s="29"/>
      <c r="CN323" s="29"/>
      <c r="CO323" s="29"/>
      <c r="CP323" s="29"/>
      <c r="CQ323" s="29"/>
      <c r="CR323" s="29"/>
      <c r="CS323" s="29"/>
      <c r="CT323" s="29"/>
      <c r="CU323" s="29"/>
      <c r="CV323" s="29"/>
      <c r="CW323" s="29"/>
    </row>
    <row r="324" spans="3:101">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c r="AE324" s="29"/>
      <c r="AF324" s="29"/>
      <c r="AG324" s="29"/>
      <c r="AH324" s="29"/>
      <c r="AI324" s="29"/>
      <c r="AJ324" s="29"/>
      <c r="AK324" s="29"/>
      <c r="AL324" s="29"/>
      <c r="AM324" s="29"/>
      <c r="AN324" s="29"/>
      <c r="AO324" s="29"/>
      <c r="AP324" s="29"/>
      <c r="AQ324" s="29"/>
      <c r="AR324" s="29"/>
      <c r="AS324" s="29"/>
      <c r="AT324" s="29"/>
      <c r="AU324" s="29"/>
      <c r="AV324" s="29"/>
      <c r="AW324" s="29"/>
      <c r="AX324" s="29"/>
      <c r="AY324" s="29"/>
      <c r="AZ324" s="29"/>
      <c r="BA324" s="29"/>
      <c r="BB324" s="29"/>
      <c r="BC324" s="29"/>
      <c r="BD324" s="29"/>
      <c r="BE324" s="29"/>
      <c r="BF324" s="29"/>
      <c r="BG324" s="29"/>
      <c r="BH324" s="29"/>
      <c r="BI324" s="29"/>
      <c r="BJ324" s="29"/>
      <c r="BK324" s="29"/>
      <c r="BL324" s="29"/>
      <c r="BM324" s="29"/>
      <c r="BN324" s="29"/>
      <c r="BO324" s="29"/>
      <c r="BP324" s="29"/>
      <c r="BQ324" s="29"/>
      <c r="BR324" s="29"/>
      <c r="BS324" s="29"/>
      <c r="BT324" s="29"/>
      <c r="BU324" s="29"/>
      <c r="BV324" s="29"/>
      <c r="BW324" s="29"/>
      <c r="BX324" s="29"/>
      <c r="BY324" s="29"/>
      <c r="BZ324" s="29"/>
      <c r="CA324" s="29"/>
      <c r="CB324" s="29"/>
      <c r="CC324" s="29"/>
      <c r="CD324" s="29"/>
      <c r="CE324" s="29"/>
      <c r="CF324" s="29"/>
      <c r="CG324" s="29"/>
      <c r="CH324" s="29"/>
      <c r="CI324" s="29"/>
      <c r="CJ324" s="29"/>
      <c r="CK324" s="29"/>
      <c r="CL324" s="29"/>
      <c r="CM324" s="29"/>
      <c r="CN324" s="29"/>
      <c r="CO324" s="29"/>
      <c r="CP324" s="29"/>
      <c r="CQ324" s="29"/>
      <c r="CR324" s="29"/>
      <c r="CS324" s="29"/>
      <c r="CT324" s="29"/>
      <c r="CU324" s="29"/>
      <c r="CV324" s="29"/>
      <c r="CW324" s="29"/>
    </row>
    <row r="325" spans="3:101">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c r="AT325" s="29"/>
      <c r="AU325" s="29"/>
      <c r="AV325" s="29"/>
      <c r="AW325" s="29"/>
      <c r="AX325" s="29"/>
      <c r="AY325" s="29"/>
      <c r="AZ325" s="29"/>
      <c r="BA325" s="29"/>
      <c r="BB325" s="29"/>
      <c r="BC325" s="29"/>
      <c r="BD325" s="29"/>
      <c r="BE325" s="29"/>
      <c r="BF325" s="29"/>
      <c r="BG325" s="29"/>
      <c r="BH325" s="29"/>
      <c r="BI325" s="29"/>
      <c r="BJ325" s="29"/>
      <c r="BK325" s="29"/>
      <c r="BL325" s="29"/>
      <c r="BM325" s="29"/>
      <c r="BN325" s="29"/>
      <c r="BO325" s="29"/>
      <c r="BP325" s="29"/>
      <c r="BQ325" s="29"/>
      <c r="BR325" s="29"/>
      <c r="BS325" s="29"/>
      <c r="BT325" s="29"/>
      <c r="BU325" s="29"/>
      <c r="BV325" s="29"/>
      <c r="BW325" s="29"/>
      <c r="BX325" s="29"/>
      <c r="BY325" s="29"/>
      <c r="BZ325" s="29"/>
      <c r="CA325" s="29"/>
      <c r="CB325" s="29"/>
      <c r="CC325" s="29"/>
      <c r="CD325" s="29"/>
      <c r="CE325" s="29"/>
      <c r="CF325" s="29"/>
      <c r="CG325" s="29"/>
      <c r="CH325" s="29"/>
      <c r="CI325" s="29"/>
      <c r="CJ325" s="29"/>
      <c r="CK325" s="29"/>
      <c r="CL325" s="29"/>
      <c r="CM325" s="29"/>
      <c r="CN325" s="29"/>
      <c r="CO325" s="29"/>
      <c r="CP325" s="29"/>
      <c r="CQ325" s="29"/>
      <c r="CR325" s="29"/>
      <c r="CS325" s="29"/>
      <c r="CT325" s="29"/>
      <c r="CU325" s="29"/>
      <c r="CV325" s="29"/>
      <c r="CW325" s="29"/>
    </row>
    <row r="326" spans="3:101">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c r="AY326" s="29"/>
      <c r="AZ326" s="29"/>
      <c r="BA326" s="29"/>
      <c r="BB326" s="29"/>
      <c r="BC326" s="29"/>
      <c r="BD326" s="29"/>
      <c r="BE326" s="29"/>
      <c r="BF326" s="29"/>
      <c r="BG326" s="29"/>
      <c r="BH326" s="29"/>
      <c r="BI326" s="29"/>
      <c r="BJ326" s="29"/>
      <c r="BK326" s="29"/>
      <c r="BL326" s="29"/>
      <c r="BM326" s="29"/>
      <c r="BN326" s="29"/>
      <c r="BO326" s="29"/>
      <c r="BP326" s="29"/>
      <c r="BQ326" s="29"/>
      <c r="BR326" s="29"/>
      <c r="BS326" s="29"/>
      <c r="BT326" s="29"/>
      <c r="BU326" s="29"/>
      <c r="BV326" s="29"/>
      <c r="BW326" s="29"/>
      <c r="BX326" s="29"/>
      <c r="BY326" s="29"/>
      <c r="BZ326" s="29"/>
      <c r="CA326" s="29"/>
      <c r="CB326" s="29"/>
      <c r="CC326" s="29"/>
      <c r="CD326" s="29"/>
      <c r="CE326" s="29"/>
      <c r="CF326" s="29"/>
      <c r="CG326" s="29"/>
      <c r="CH326" s="29"/>
      <c r="CI326" s="29"/>
      <c r="CJ326" s="29"/>
      <c r="CK326" s="29"/>
      <c r="CL326" s="29"/>
      <c r="CM326" s="29"/>
      <c r="CN326" s="29"/>
      <c r="CO326" s="29"/>
      <c r="CP326" s="29"/>
      <c r="CQ326" s="29"/>
      <c r="CR326" s="29"/>
      <c r="CS326" s="29"/>
      <c r="CT326" s="29"/>
      <c r="CU326" s="29"/>
      <c r="CV326" s="29"/>
      <c r="CW326" s="29"/>
    </row>
    <row r="327" spans="3:101">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29"/>
      <c r="AW327" s="29"/>
      <c r="AX327" s="29"/>
      <c r="AY327" s="29"/>
      <c r="AZ327" s="29"/>
      <c r="BA327" s="29"/>
      <c r="BB327" s="29"/>
      <c r="BC327" s="29"/>
      <c r="BD327" s="29"/>
      <c r="BE327" s="29"/>
      <c r="BF327" s="29"/>
      <c r="BG327" s="29"/>
      <c r="BH327" s="29"/>
      <c r="BI327" s="29"/>
      <c r="BJ327" s="29"/>
      <c r="BK327" s="29"/>
      <c r="BL327" s="29"/>
      <c r="BM327" s="29"/>
      <c r="BN327" s="29"/>
      <c r="BO327" s="29"/>
      <c r="BP327" s="29"/>
      <c r="BQ327" s="29"/>
      <c r="BR327" s="29"/>
      <c r="BS327" s="29"/>
      <c r="BT327" s="29"/>
      <c r="BU327" s="29"/>
      <c r="BV327" s="29"/>
      <c r="BW327" s="29"/>
      <c r="BX327" s="29"/>
      <c r="BY327" s="29"/>
      <c r="BZ327" s="29"/>
      <c r="CA327" s="29"/>
      <c r="CB327" s="29"/>
      <c r="CC327" s="29"/>
      <c r="CD327" s="29"/>
      <c r="CE327" s="29"/>
      <c r="CF327" s="29"/>
      <c r="CG327" s="29"/>
      <c r="CH327" s="29"/>
      <c r="CI327" s="29"/>
      <c r="CJ327" s="29"/>
      <c r="CK327" s="29"/>
      <c r="CL327" s="29"/>
      <c r="CM327" s="29"/>
      <c r="CN327" s="29"/>
      <c r="CO327" s="29"/>
      <c r="CP327" s="29"/>
      <c r="CQ327" s="29"/>
      <c r="CR327" s="29"/>
      <c r="CS327" s="29"/>
      <c r="CT327" s="29"/>
      <c r="CU327" s="29"/>
      <c r="CV327" s="29"/>
      <c r="CW327" s="29"/>
    </row>
    <row r="328" spans="3:101">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c r="AC328" s="29"/>
      <c r="AD328" s="29"/>
      <c r="AE328" s="29"/>
      <c r="AF328" s="29"/>
      <c r="AG328" s="29"/>
      <c r="AH328" s="29"/>
      <c r="AI328" s="29"/>
      <c r="AJ328" s="29"/>
      <c r="AK328" s="29"/>
      <c r="AL328" s="29"/>
      <c r="AM328" s="29"/>
      <c r="AN328" s="29"/>
      <c r="AO328" s="29"/>
      <c r="AP328" s="29"/>
      <c r="AQ328" s="29"/>
      <c r="AR328" s="29"/>
      <c r="AS328" s="29"/>
      <c r="AT328" s="29"/>
      <c r="AU328" s="29"/>
      <c r="AV328" s="29"/>
      <c r="AW328" s="29"/>
      <c r="AX328" s="29"/>
      <c r="AY328" s="29"/>
      <c r="AZ328" s="29"/>
      <c r="BA328" s="29"/>
      <c r="BB328" s="29"/>
      <c r="BC328" s="29"/>
      <c r="BD328" s="29"/>
      <c r="BE328" s="29"/>
      <c r="BF328" s="29"/>
      <c r="BG328" s="29"/>
      <c r="BH328" s="29"/>
      <c r="BI328" s="29"/>
      <c r="BJ328" s="29"/>
      <c r="BK328" s="29"/>
      <c r="BL328" s="29"/>
      <c r="BM328" s="29"/>
      <c r="BN328" s="29"/>
      <c r="BO328" s="29"/>
      <c r="BP328" s="29"/>
      <c r="BQ328" s="29"/>
      <c r="BR328" s="29"/>
      <c r="BS328" s="29"/>
      <c r="BT328" s="29"/>
      <c r="BU328" s="29"/>
      <c r="BV328" s="29"/>
      <c r="BW328" s="29"/>
      <c r="BX328" s="29"/>
      <c r="BY328" s="29"/>
      <c r="BZ328" s="29"/>
      <c r="CA328" s="29"/>
      <c r="CB328" s="29"/>
      <c r="CC328" s="29"/>
      <c r="CD328" s="29"/>
      <c r="CE328" s="29"/>
      <c r="CF328" s="29"/>
      <c r="CG328" s="29"/>
      <c r="CH328" s="29"/>
      <c r="CI328" s="29"/>
      <c r="CJ328" s="29"/>
      <c r="CK328" s="29"/>
      <c r="CL328" s="29"/>
      <c r="CM328" s="29"/>
      <c r="CN328" s="29"/>
      <c r="CO328" s="29"/>
      <c r="CP328" s="29"/>
      <c r="CQ328" s="29"/>
      <c r="CR328" s="29"/>
      <c r="CS328" s="29"/>
      <c r="CT328" s="29"/>
      <c r="CU328" s="29"/>
      <c r="CV328" s="29"/>
      <c r="CW328" s="29"/>
    </row>
    <row r="329" spans="3:101">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29"/>
      <c r="AC329" s="29"/>
      <c r="AD329" s="29"/>
      <c r="AE329" s="29"/>
      <c r="AF329" s="29"/>
      <c r="AG329" s="29"/>
      <c r="AH329" s="29"/>
      <c r="AI329" s="29"/>
      <c r="AJ329" s="29"/>
      <c r="AK329" s="29"/>
      <c r="AL329" s="29"/>
      <c r="AM329" s="29"/>
      <c r="AN329" s="29"/>
      <c r="AO329" s="29"/>
      <c r="AP329" s="29"/>
      <c r="AQ329" s="29"/>
      <c r="AR329" s="29"/>
      <c r="AS329" s="29"/>
      <c r="AT329" s="29"/>
      <c r="AU329" s="29"/>
      <c r="AV329" s="29"/>
      <c r="AW329" s="29"/>
      <c r="AX329" s="29"/>
      <c r="AY329" s="29"/>
      <c r="AZ329" s="29"/>
      <c r="BA329" s="29"/>
      <c r="BB329" s="29"/>
      <c r="BC329" s="29"/>
      <c r="BD329" s="29"/>
      <c r="BE329" s="29"/>
      <c r="BF329" s="29"/>
      <c r="BG329" s="29"/>
      <c r="BH329" s="29"/>
      <c r="BI329" s="29"/>
      <c r="BJ329" s="29"/>
      <c r="BK329" s="29"/>
      <c r="BL329" s="29"/>
      <c r="BM329" s="29"/>
      <c r="BN329" s="29"/>
      <c r="BO329" s="29"/>
      <c r="BP329" s="29"/>
      <c r="BQ329" s="29"/>
      <c r="BR329" s="29"/>
      <c r="BS329" s="29"/>
      <c r="BT329" s="29"/>
      <c r="BU329" s="29"/>
      <c r="BV329" s="29"/>
      <c r="BW329" s="29"/>
      <c r="BX329" s="29"/>
      <c r="BY329" s="29"/>
      <c r="BZ329" s="29"/>
      <c r="CA329" s="29"/>
      <c r="CB329" s="29"/>
      <c r="CC329" s="29"/>
      <c r="CD329" s="29"/>
      <c r="CE329" s="29"/>
      <c r="CF329" s="29"/>
      <c r="CG329" s="29"/>
      <c r="CH329" s="29"/>
      <c r="CI329" s="29"/>
      <c r="CJ329" s="29"/>
      <c r="CK329" s="29"/>
      <c r="CL329" s="29"/>
      <c r="CM329" s="29"/>
      <c r="CN329" s="29"/>
      <c r="CO329" s="29"/>
      <c r="CP329" s="29"/>
      <c r="CQ329" s="29"/>
      <c r="CR329" s="29"/>
      <c r="CS329" s="29"/>
      <c r="CT329" s="29"/>
      <c r="CU329" s="29"/>
      <c r="CV329" s="29"/>
      <c r="CW329" s="29"/>
    </row>
    <row r="330" spans="3:101">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c r="AE330" s="29"/>
      <c r="AF330" s="29"/>
      <c r="AG330" s="29"/>
      <c r="AH330" s="29"/>
      <c r="AI330" s="29"/>
      <c r="AJ330" s="29"/>
      <c r="AK330" s="29"/>
      <c r="AL330" s="29"/>
      <c r="AM330" s="29"/>
      <c r="AN330" s="29"/>
      <c r="AO330" s="29"/>
      <c r="AP330" s="29"/>
      <c r="AQ330" s="29"/>
      <c r="AR330" s="29"/>
      <c r="AS330" s="29"/>
      <c r="AT330" s="29"/>
      <c r="AU330" s="29"/>
      <c r="AV330" s="29"/>
      <c r="AW330" s="29"/>
      <c r="AX330" s="29"/>
      <c r="AY330" s="29"/>
      <c r="AZ330" s="29"/>
      <c r="BA330" s="29"/>
      <c r="BB330" s="29"/>
      <c r="BC330" s="29"/>
      <c r="BD330" s="29"/>
      <c r="BE330" s="29"/>
      <c r="BF330" s="29"/>
      <c r="BG330" s="29"/>
      <c r="BH330" s="29"/>
      <c r="BI330" s="29"/>
      <c r="BJ330" s="29"/>
      <c r="BK330" s="29"/>
      <c r="BL330" s="29"/>
      <c r="BM330" s="29"/>
      <c r="BN330" s="29"/>
      <c r="BO330" s="29"/>
      <c r="BP330" s="29"/>
      <c r="BQ330" s="29"/>
      <c r="BR330" s="29"/>
      <c r="BS330" s="29"/>
      <c r="BT330" s="29"/>
      <c r="BU330" s="29"/>
      <c r="BV330" s="29"/>
      <c r="BW330" s="29"/>
      <c r="BX330" s="29"/>
      <c r="BY330" s="29"/>
      <c r="BZ330" s="29"/>
      <c r="CA330" s="29"/>
      <c r="CB330" s="29"/>
      <c r="CC330" s="29"/>
      <c r="CD330" s="29"/>
      <c r="CE330" s="29"/>
      <c r="CF330" s="29"/>
      <c r="CG330" s="29"/>
      <c r="CH330" s="29"/>
      <c r="CI330" s="29"/>
      <c r="CJ330" s="29"/>
      <c r="CK330" s="29"/>
      <c r="CL330" s="29"/>
      <c r="CM330" s="29"/>
      <c r="CN330" s="29"/>
      <c r="CO330" s="29"/>
      <c r="CP330" s="29"/>
      <c r="CQ330" s="29"/>
      <c r="CR330" s="29"/>
      <c r="CS330" s="29"/>
      <c r="CT330" s="29"/>
      <c r="CU330" s="29"/>
      <c r="CV330" s="29"/>
      <c r="CW330" s="29"/>
    </row>
    <row r="331" spans="3:101">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29"/>
      <c r="AC331" s="29"/>
      <c r="AD331" s="29"/>
      <c r="AE331" s="29"/>
      <c r="AF331" s="29"/>
      <c r="AG331" s="29"/>
      <c r="AH331" s="29"/>
      <c r="AI331" s="29"/>
      <c r="AJ331" s="29"/>
      <c r="AK331" s="29"/>
      <c r="AL331" s="29"/>
      <c r="AM331" s="29"/>
      <c r="AN331" s="29"/>
      <c r="AO331" s="29"/>
      <c r="AP331" s="29"/>
      <c r="AQ331" s="29"/>
      <c r="AR331" s="29"/>
      <c r="AS331" s="29"/>
      <c r="AT331" s="29"/>
      <c r="AU331" s="29"/>
      <c r="AV331" s="29"/>
      <c r="AW331" s="29"/>
      <c r="AX331" s="29"/>
      <c r="AY331" s="29"/>
      <c r="AZ331" s="29"/>
      <c r="BA331" s="29"/>
      <c r="BB331" s="29"/>
      <c r="BC331" s="29"/>
      <c r="BD331" s="29"/>
      <c r="BE331" s="29"/>
      <c r="BF331" s="29"/>
      <c r="BG331" s="29"/>
      <c r="BH331" s="29"/>
      <c r="BI331" s="29"/>
      <c r="BJ331" s="29"/>
      <c r="BK331" s="29"/>
      <c r="BL331" s="29"/>
      <c r="BM331" s="29"/>
      <c r="BN331" s="29"/>
      <c r="BO331" s="29"/>
      <c r="BP331" s="29"/>
      <c r="BQ331" s="29"/>
      <c r="BR331" s="29"/>
      <c r="BS331" s="29"/>
      <c r="BT331" s="29"/>
      <c r="BU331" s="29"/>
      <c r="BV331" s="29"/>
      <c r="BW331" s="29"/>
      <c r="BX331" s="29"/>
      <c r="BY331" s="29"/>
      <c r="BZ331" s="29"/>
      <c r="CA331" s="29"/>
      <c r="CB331" s="29"/>
      <c r="CC331" s="29"/>
      <c r="CD331" s="29"/>
      <c r="CE331" s="29"/>
      <c r="CF331" s="29"/>
      <c r="CG331" s="29"/>
      <c r="CH331" s="29"/>
      <c r="CI331" s="29"/>
      <c r="CJ331" s="29"/>
      <c r="CK331" s="29"/>
      <c r="CL331" s="29"/>
      <c r="CM331" s="29"/>
      <c r="CN331" s="29"/>
      <c r="CO331" s="29"/>
      <c r="CP331" s="29"/>
      <c r="CQ331" s="29"/>
      <c r="CR331" s="29"/>
      <c r="CS331" s="29"/>
      <c r="CT331" s="29"/>
      <c r="CU331" s="29"/>
      <c r="CV331" s="29"/>
      <c r="CW331" s="29"/>
    </row>
    <row r="332" spans="3:101">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c r="AV332" s="29"/>
      <c r="AW332" s="29"/>
      <c r="AX332" s="29"/>
      <c r="AY332" s="29"/>
      <c r="AZ332" s="29"/>
      <c r="BA332" s="29"/>
      <c r="BB332" s="29"/>
      <c r="BC332" s="29"/>
      <c r="BD332" s="29"/>
      <c r="BE332" s="29"/>
      <c r="BF332" s="29"/>
      <c r="BG332" s="29"/>
      <c r="BH332" s="29"/>
      <c r="BI332" s="29"/>
      <c r="BJ332" s="29"/>
      <c r="BK332" s="29"/>
      <c r="BL332" s="29"/>
      <c r="BM332" s="29"/>
      <c r="BN332" s="29"/>
      <c r="BO332" s="29"/>
      <c r="BP332" s="29"/>
      <c r="BQ332" s="29"/>
      <c r="BR332" s="29"/>
      <c r="BS332" s="29"/>
      <c r="BT332" s="29"/>
      <c r="BU332" s="29"/>
      <c r="BV332" s="29"/>
      <c r="BW332" s="29"/>
      <c r="BX332" s="29"/>
      <c r="BY332" s="29"/>
      <c r="BZ332" s="29"/>
      <c r="CA332" s="29"/>
      <c r="CB332" s="29"/>
      <c r="CC332" s="29"/>
      <c r="CD332" s="29"/>
      <c r="CE332" s="29"/>
      <c r="CF332" s="29"/>
      <c r="CG332" s="29"/>
      <c r="CH332" s="29"/>
      <c r="CI332" s="29"/>
      <c r="CJ332" s="29"/>
      <c r="CK332" s="29"/>
      <c r="CL332" s="29"/>
      <c r="CM332" s="29"/>
      <c r="CN332" s="29"/>
      <c r="CO332" s="29"/>
      <c r="CP332" s="29"/>
      <c r="CQ332" s="29"/>
      <c r="CR332" s="29"/>
      <c r="CS332" s="29"/>
      <c r="CT332" s="29"/>
      <c r="CU332" s="29"/>
      <c r="CV332" s="29"/>
      <c r="CW332" s="29"/>
    </row>
    <row r="333" spans="3:101">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c r="AS333" s="29"/>
      <c r="AT333" s="29"/>
      <c r="AU333" s="29"/>
      <c r="AV333" s="29"/>
      <c r="AW333" s="29"/>
      <c r="AX333" s="29"/>
      <c r="AY333" s="29"/>
      <c r="AZ333" s="29"/>
      <c r="BA333" s="29"/>
      <c r="BB333" s="29"/>
      <c r="BC333" s="29"/>
      <c r="BD333" s="29"/>
      <c r="BE333" s="29"/>
      <c r="BF333" s="29"/>
      <c r="BG333" s="29"/>
      <c r="BH333" s="29"/>
      <c r="BI333" s="29"/>
      <c r="BJ333" s="29"/>
      <c r="BK333" s="29"/>
      <c r="BL333" s="29"/>
      <c r="BM333" s="29"/>
      <c r="BN333" s="29"/>
      <c r="BO333" s="29"/>
      <c r="BP333" s="29"/>
      <c r="BQ333" s="29"/>
      <c r="BR333" s="29"/>
      <c r="BS333" s="29"/>
      <c r="BT333" s="29"/>
      <c r="BU333" s="29"/>
      <c r="BV333" s="29"/>
      <c r="BW333" s="29"/>
      <c r="BX333" s="29"/>
      <c r="BY333" s="29"/>
      <c r="BZ333" s="29"/>
      <c r="CA333" s="29"/>
      <c r="CB333" s="29"/>
      <c r="CC333" s="29"/>
      <c r="CD333" s="29"/>
      <c r="CE333" s="29"/>
      <c r="CF333" s="29"/>
      <c r="CG333" s="29"/>
      <c r="CH333" s="29"/>
      <c r="CI333" s="29"/>
      <c r="CJ333" s="29"/>
      <c r="CK333" s="29"/>
      <c r="CL333" s="29"/>
      <c r="CM333" s="29"/>
      <c r="CN333" s="29"/>
      <c r="CO333" s="29"/>
      <c r="CP333" s="29"/>
      <c r="CQ333" s="29"/>
      <c r="CR333" s="29"/>
      <c r="CS333" s="29"/>
      <c r="CT333" s="29"/>
      <c r="CU333" s="29"/>
      <c r="CV333" s="29"/>
      <c r="CW333" s="29"/>
    </row>
    <row r="334" spans="3:101">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c r="AX334" s="29"/>
      <c r="AY334" s="29"/>
      <c r="AZ334" s="29"/>
      <c r="BA334" s="29"/>
      <c r="BB334" s="29"/>
      <c r="BC334" s="29"/>
      <c r="BD334" s="29"/>
      <c r="BE334" s="29"/>
      <c r="BF334" s="29"/>
      <c r="BG334" s="29"/>
      <c r="BH334" s="29"/>
      <c r="BI334" s="29"/>
      <c r="BJ334" s="29"/>
      <c r="BK334" s="29"/>
      <c r="BL334" s="29"/>
      <c r="BM334" s="29"/>
      <c r="BN334" s="29"/>
      <c r="BO334" s="29"/>
      <c r="BP334" s="29"/>
      <c r="BQ334" s="29"/>
      <c r="BR334" s="29"/>
      <c r="BS334" s="29"/>
      <c r="BT334" s="29"/>
      <c r="BU334" s="29"/>
      <c r="BV334" s="29"/>
      <c r="BW334" s="29"/>
      <c r="BX334" s="29"/>
      <c r="BY334" s="29"/>
      <c r="BZ334" s="29"/>
      <c r="CA334" s="29"/>
      <c r="CB334" s="29"/>
      <c r="CC334" s="29"/>
      <c r="CD334" s="29"/>
      <c r="CE334" s="29"/>
      <c r="CF334" s="29"/>
      <c r="CG334" s="29"/>
      <c r="CH334" s="29"/>
      <c r="CI334" s="29"/>
      <c r="CJ334" s="29"/>
      <c r="CK334" s="29"/>
      <c r="CL334" s="29"/>
      <c r="CM334" s="29"/>
      <c r="CN334" s="29"/>
      <c r="CO334" s="29"/>
      <c r="CP334" s="29"/>
      <c r="CQ334" s="29"/>
      <c r="CR334" s="29"/>
      <c r="CS334" s="29"/>
      <c r="CT334" s="29"/>
      <c r="CU334" s="29"/>
      <c r="CV334" s="29"/>
      <c r="CW334" s="29"/>
    </row>
    <row r="335" spans="3:101">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c r="AC335" s="29"/>
      <c r="AD335" s="29"/>
      <c r="AE335" s="29"/>
      <c r="AF335" s="29"/>
      <c r="AG335" s="29"/>
      <c r="AH335" s="29"/>
      <c r="AI335" s="29"/>
      <c r="AJ335" s="29"/>
      <c r="AK335" s="29"/>
      <c r="AL335" s="29"/>
      <c r="AM335" s="29"/>
      <c r="AN335" s="29"/>
      <c r="AO335" s="29"/>
      <c r="AP335" s="29"/>
      <c r="AQ335" s="29"/>
      <c r="AR335" s="29"/>
      <c r="AS335" s="29"/>
      <c r="AT335" s="29"/>
      <c r="AU335" s="29"/>
      <c r="AV335" s="29"/>
      <c r="AW335" s="29"/>
      <c r="AX335" s="29"/>
      <c r="AY335" s="29"/>
      <c r="AZ335" s="29"/>
      <c r="BA335" s="29"/>
      <c r="BB335" s="29"/>
      <c r="BC335" s="29"/>
      <c r="BD335" s="29"/>
      <c r="BE335" s="29"/>
      <c r="BF335" s="29"/>
      <c r="BG335" s="29"/>
      <c r="BH335" s="29"/>
      <c r="BI335" s="29"/>
      <c r="BJ335" s="29"/>
      <c r="BK335" s="29"/>
      <c r="BL335" s="29"/>
      <c r="BM335" s="29"/>
      <c r="BN335" s="29"/>
      <c r="BO335" s="29"/>
      <c r="BP335" s="29"/>
      <c r="BQ335" s="29"/>
      <c r="BR335" s="29"/>
      <c r="BS335" s="29"/>
      <c r="BT335" s="29"/>
      <c r="BU335" s="29"/>
      <c r="BV335" s="29"/>
      <c r="BW335" s="29"/>
      <c r="BX335" s="29"/>
      <c r="BY335" s="29"/>
      <c r="BZ335" s="29"/>
      <c r="CA335" s="29"/>
      <c r="CB335" s="29"/>
      <c r="CC335" s="29"/>
      <c r="CD335" s="29"/>
      <c r="CE335" s="29"/>
      <c r="CF335" s="29"/>
      <c r="CG335" s="29"/>
      <c r="CH335" s="29"/>
      <c r="CI335" s="29"/>
      <c r="CJ335" s="29"/>
      <c r="CK335" s="29"/>
      <c r="CL335" s="29"/>
      <c r="CM335" s="29"/>
      <c r="CN335" s="29"/>
      <c r="CO335" s="29"/>
      <c r="CP335" s="29"/>
      <c r="CQ335" s="29"/>
      <c r="CR335" s="29"/>
      <c r="CS335" s="29"/>
      <c r="CT335" s="29"/>
      <c r="CU335" s="29"/>
      <c r="CV335" s="29"/>
      <c r="CW335" s="29"/>
    </row>
    <row r="336" spans="3:101">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c r="AY336" s="29"/>
      <c r="AZ336" s="29"/>
      <c r="BA336" s="29"/>
      <c r="BB336" s="29"/>
      <c r="BC336" s="29"/>
      <c r="BD336" s="29"/>
      <c r="BE336" s="29"/>
      <c r="BF336" s="29"/>
      <c r="BG336" s="29"/>
      <c r="BH336" s="29"/>
      <c r="BI336" s="29"/>
      <c r="BJ336" s="29"/>
      <c r="BK336" s="29"/>
      <c r="BL336" s="29"/>
      <c r="BM336" s="29"/>
      <c r="BN336" s="29"/>
      <c r="BO336" s="29"/>
      <c r="BP336" s="29"/>
      <c r="BQ336" s="29"/>
      <c r="BR336" s="29"/>
      <c r="BS336" s="29"/>
      <c r="BT336" s="29"/>
      <c r="BU336" s="29"/>
      <c r="BV336" s="29"/>
      <c r="BW336" s="29"/>
      <c r="BX336" s="29"/>
      <c r="BY336" s="29"/>
      <c r="BZ336" s="29"/>
      <c r="CA336" s="29"/>
      <c r="CB336" s="29"/>
      <c r="CC336" s="29"/>
      <c r="CD336" s="29"/>
      <c r="CE336" s="29"/>
      <c r="CF336" s="29"/>
      <c r="CG336" s="29"/>
      <c r="CH336" s="29"/>
      <c r="CI336" s="29"/>
      <c r="CJ336" s="29"/>
      <c r="CK336" s="29"/>
      <c r="CL336" s="29"/>
      <c r="CM336" s="29"/>
      <c r="CN336" s="29"/>
      <c r="CO336" s="29"/>
      <c r="CP336" s="29"/>
      <c r="CQ336" s="29"/>
      <c r="CR336" s="29"/>
      <c r="CS336" s="29"/>
      <c r="CT336" s="29"/>
      <c r="CU336" s="29"/>
      <c r="CV336" s="29"/>
      <c r="CW336" s="29"/>
    </row>
    <row r="337" spans="3:101">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c r="AB337" s="29"/>
      <c r="AC337" s="29"/>
      <c r="AD337" s="29"/>
      <c r="AE337" s="29"/>
      <c r="AF337" s="29"/>
      <c r="AG337" s="29"/>
      <c r="AH337" s="29"/>
      <c r="AI337" s="29"/>
      <c r="AJ337" s="29"/>
      <c r="AK337" s="29"/>
      <c r="AL337" s="29"/>
      <c r="AM337" s="29"/>
      <c r="AN337" s="29"/>
      <c r="AO337" s="29"/>
      <c r="AP337" s="29"/>
      <c r="AQ337" s="29"/>
      <c r="AR337" s="29"/>
      <c r="AS337" s="29"/>
      <c r="AT337" s="29"/>
      <c r="AU337" s="29"/>
      <c r="AV337" s="29"/>
      <c r="AW337" s="29"/>
      <c r="AX337" s="29"/>
      <c r="AY337" s="29"/>
      <c r="AZ337" s="29"/>
      <c r="BA337" s="29"/>
      <c r="BB337" s="29"/>
      <c r="BC337" s="29"/>
      <c r="BD337" s="29"/>
      <c r="BE337" s="29"/>
      <c r="BF337" s="29"/>
      <c r="BG337" s="29"/>
      <c r="BH337" s="29"/>
      <c r="BI337" s="29"/>
      <c r="BJ337" s="29"/>
      <c r="BK337" s="29"/>
      <c r="BL337" s="29"/>
      <c r="BM337" s="29"/>
      <c r="BN337" s="29"/>
      <c r="BO337" s="29"/>
      <c r="BP337" s="29"/>
      <c r="BQ337" s="29"/>
      <c r="BR337" s="29"/>
      <c r="BS337" s="29"/>
      <c r="BT337" s="29"/>
      <c r="BU337" s="29"/>
      <c r="BV337" s="29"/>
      <c r="BW337" s="29"/>
      <c r="BX337" s="29"/>
      <c r="BY337" s="29"/>
      <c r="BZ337" s="29"/>
      <c r="CA337" s="29"/>
      <c r="CB337" s="29"/>
      <c r="CC337" s="29"/>
      <c r="CD337" s="29"/>
      <c r="CE337" s="29"/>
      <c r="CF337" s="29"/>
      <c r="CG337" s="29"/>
      <c r="CH337" s="29"/>
      <c r="CI337" s="29"/>
      <c r="CJ337" s="29"/>
      <c r="CK337" s="29"/>
      <c r="CL337" s="29"/>
      <c r="CM337" s="29"/>
      <c r="CN337" s="29"/>
      <c r="CO337" s="29"/>
      <c r="CP337" s="29"/>
      <c r="CQ337" s="29"/>
      <c r="CR337" s="29"/>
      <c r="CS337" s="29"/>
      <c r="CT337" s="29"/>
      <c r="CU337" s="29"/>
      <c r="CV337" s="29"/>
      <c r="CW337" s="29"/>
    </row>
    <row r="338" spans="3:101">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c r="AC338" s="29"/>
      <c r="AD338" s="29"/>
      <c r="AE338" s="29"/>
      <c r="AF338" s="29"/>
      <c r="AG338" s="29"/>
      <c r="AH338" s="29"/>
      <c r="AI338" s="29"/>
      <c r="AJ338" s="29"/>
      <c r="AK338" s="29"/>
      <c r="AL338" s="29"/>
      <c r="AM338" s="29"/>
      <c r="AN338" s="29"/>
      <c r="AO338" s="29"/>
      <c r="AP338" s="29"/>
      <c r="AQ338" s="29"/>
      <c r="AR338" s="29"/>
      <c r="AS338" s="29"/>
      <c r="AT338" s="29"/>
      <c r="AU338" s="29"/>
      <c r="AV338" s="29"/>
      <c r="AW338" s="29"/>
      <c r="AX338" s="29"/>
      <c r="AY338" s="29"/>
      <c r="AZ338" s="29"/>
      <c r="BA338" s="29"/>
      <c r="BB338" s="29"/>
      <c r="BC338" s="29"/>
      <c r="BD338" s="29"/>
      <c r="BE338" s="29"/>
      <c r="BF338" s="29"/>
      <c r="BG338" s="29"/>
      <c r="BH338" s="29"/>
      <c r="BI338" s="29"/>
      <c r="BJ338" s="29"/>
      <c r="BK338" s="29"/>
      <c r="BL338" s="29"/>
      <c r="BM338" s="29"/>
      <c r="BN338" s="29"/>
      <c r="BO338" s="29"/>
      <c r="BP338" s="29"/>
      <c r="BQ338" s="29"/>
      <c r="BR338" s="29"/>
      <c r="BS338" s="29"/>
      <c r="BT338" s="29"/>
      <c r="BU338" s="29"/>
      <c r="BV338" s="29"/>
      <c r="BW338" s="29"/>
      <c r="BX338" s="29"/>
      <c r="BY338" s="29"/>
      <c r="BZ338" s="29"/>
      <c r="CA338" s="29"/>
      <c r="CB338" s="29"/>
      <c r="CC338" s="29"/>
      <c r="CD338" s="29"/>
      <c r="CE338" s="29"/>
      <c r="CF338" s="29"/>
      <c r="CG338" s="29"/>
      <c r="CH338" s="29"/>
      <c r="CI338" s="29"/>
      <c r="CJ338" s="29"/>
      <c r="CK338" s="29"/>
      <c r="CL338" s="29"/>
      <c r="CM338" s="29"/>
      <c r="CN338" s="29"/>
      <c r="CO338" s="29"/>
      <c r="CP338" s="29"/>
      <c r="CQ338" s="29"/>
      <c r="CR338" s="29"/>
      <c r="CS338" s="29"/>
      <c r="CT338" s="29"/>
      <c r="CU338" s="29"/>
      <c r="CV338" s="29"/>
      <c r="CW338" s="29"/>
    </row>
    <row r="339" spans="3:101">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c r="AC339" s="29"/>
      <c r="AD339" s="29"/>
      <c r="AE339" s="29"/>
      <c r="AF339" s="29"/>
      <c r="AG339" s="29"/>
      <c r="AH339" s="29"/>
      <c r="AI339" s="29"/>
      <c r="AJ339" s="29"/>
      <c r="AK339" s="29"/>
      <c r="AL339" s="29"/>
      <c r="AM339" s="29"/>
      <c r="AN339" s="29"/>
      <c r="AO339" s="29"/>
      <c r="AP339" s="29"/>
      <c r="AQ339" s="29"/>
      <c r="AR339" s="29"/>
      <c r="AS339" s="29"/>
      <c r="AT339" s="29"/>
      <c r="AU339" s="29"/>
      <c r="AV339" s="29"/>
      <c r="AW339" s="29"/>
      <c r="AX339" s="29"/>
      <c r="AY339" s="29"/>
      <c r="AZ339" s="29"/>
      <c r="BA339" s="29"/>
      <c r="BB339" s="29"/>
      <c r="BC339" s="29"/>
      <c r="BD339" s="29"/>
      <c r="BE339" s="29"/>
      <c r="BF339" s="29"/>
      <c r="BG339" s="29"/>
      <c r="BH339" s="29"/>
      <c r="BI339" s="29"/>
      <c r="BJ339" s="29"/>
      <c r="BK339" s="29"/>
      <c r="BL339" s="29"/>
      <c r="BM339" s="29"/>
      <c r="BN339" s="29"/>
      <c r="BO339" s="29"/>
      <c r="BP339" s="29"/>
      <c r="BQ339" s="29"/>
      <c r="BR339" s="29"/>
      <c r="BS339" s="29"/>
      <c r="BT339" s="29"/>
      <c r="BU339" s="29"/>
      <c r="BV339" s="29"/>
      <c r="BW339" s="29"/>
      <c r="BX339" s="29"/>
      <c r="BY339" s="29"/>
      <c r="BZ339" s="29"/>
      <c r="CA339" s="29"/>
      <c r="CB339" s="29"/>
      <c r="CC339" s="29"/>
      <c r="CD339" s="29"/>
      <c r="CE339" s="29"/>
      <c r="CF339" s="29"/>
      <c r="CG339" s="29"/>
      <c r="CH339" s="29"/>
      <c r="CI339" s="29"/>
      <c r="CJ339" s="29"/>
      <c r="CK339" s="29"/>
      <c r="CL339" s="29"/>
      <c r="CM339" s="29"/>
      <c r="CN339" s="29"/>
      <c r="CO339" s="29"/>
      <c r="CP339" s="29"/>
      <c r="CQ339" s="29"/>
      <c r="CR339" s="29"/>
      <c r="CS339" s="29"/>
      <c r="CT339" s="29"/>
      <c r="CU339" s="29"/>
      <c r="CV339" s="29"/>
      <c r="CW339" s="29"/>
    </row>
    <row r="340" spans="3:101">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c r="AC340" s="29"/>
      <c r="AD340" s="29"/>
      <c r="AE340" s="29"/>
      <c r="AF340" s="29"/>
      <c r="AG340" s="29"/>
      <c r="AH340" s="29"/>
      <c r="AI340" s="29"/>
      <c r="AJ340" s="29"/>
      <c r="AK340" s="29"/>
      <c r="AL340" s="29"/>
      <c r="AM340" s="29"/>
      <c r="AN340" s="29"/>
      <c r="AO340" s="29"/>
      <c r="AP340" s="29"/>
      <c r="AQ340" s="29"/>
      <c r="AR340" s="29"/>
      <c r="AS340" s="29"/>
      <c r="AT340" s="29"/>
      <c r="AU340" s="29"/>
      <c r="AV340" s="29"/>
      <c r="AW340" s="29"/>
      <c r="AX340" s="29"/>
      <c r="AY340" s="29"/>
      <c r="AZ340" s="29"/>
      <c r="BA340" s="29"/>
      <c r="BB340" s="29"/>
      <c r="BC340" s="29"/>
      <c r="BD340" s="29"/>
      <c r="BE340" s="29"/>
      <c r="BF340" s="29"/>
      <c r="BG340" s="29"/>
      <c r="BH340" s="29"/>
      <c r="BI340" s="29"/>
      <c r="BJ340" s="29"/>
      <c r="BK340" s="29"/>
      <c r="BL340" s="29"/>
      <c r="BM340" s="29"/>
      <c r="BN340" s="29"/>
      <c r="BO340" s="29"/>
      <c r="BP340" s="29"/>
      <c r="BQ340" s="29"/>
      <c r="BR340" s="29"/>
      <c r="BS340" s="29"/>
      <c r="BT340" s="29"/>
      <c r="BU340" s="29"/>
      <c r="BV340" s="29"/>
      <c r="BW340" s="29"/>
      <c r="BX340" s="29"/>
      <c r="BY340" s="29"/>
      <c r="BZ340" s="29"/>
      <c r="CA340" s="29"/>
      <c r="CB340" s="29"/>
      <c r="CC340" s="29"/>
      <c r="CD340" s="29"/>
      <c r="CE340" s="29"/>
      <c r="CF340" s="29"/>
      <c r="CG340" s="29"/>
      <c r="CH340" s="29"/>
      <c r="CI340" s="29"/>
      <c r="CJ340" s="29"/>
      <c r="CK340" s="29"/>
      <c r="CL340" s="29"/>
      <c r="CM340" s="29"/>
      <c r="CN340" s="29"/>
      <c r="CO340" s="29"/>
      <c r="CP340" s="29"/>
      <c r="CQ340" s="29"/>
      <c r="CR340" s="29"/>
      <c r="CS340" s="29"/>
      <c r="CT340" s="29"/>
      <c r="CU340" s="29"/>
      <c r="CV340" s="29"/>
      <c r="CW340" s="29"/>
    </row>
    <row r="341" spans="3:101">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c r="AC341" s="29"/>
      <c r="AD341" s="29"/>
      <c r="AE341" s="29"/>
      <c r="AF341" s="29"/>
      <c r="AG341" s="29"/>
      <c r="AH341" s="29"/>
      <c r="AI341" s="29"/>
      <c r="AJ341" s="29"/>
      <c r="AK341" s="29"/>
      <c r="AL341" s="29"/>
      <c r="AM341" s="29"/>
      <c r="AN341" s="29"/>
      <c r="AO341" s="29"/>
      <c r="AP341" s="29"/>
      <c r="AQ341" s="29"/>
      <c r="AR341" s="29"/>
      <c r="AS341" s="29"/>
      <c r="AT341" s="29"/>
      <c r="AU341" s="29"/>
      <c r="AV341" s="29"/>
      <c r="AW341" s="29"/>
      <c r="AX341" s="29"/>
      <c r="AY341" s="29"/>
      <c r="AZ341" s="29"/>
      <c r="BA341" s="29"/>
      <c r="BB341" s="29"/>
      <c r="BC341" s="29"/>
      <c r="BD341" s="29"/>
      <c r="BE341" s="29"/>
      <c r="BF341" s="29"/>
      <c r="BG341" s="29"/>
      <c r="BH341" s="29"/>
      <c r="BI341" s="29"/>
      <c r="BJ341" s="29"/>
      <c r="BK341" s="29"/>
      <c r="BL341" s="29"/>
      <c r="BM341" s="29"/>
      <c r="BN341" s="29"/>
      <c r="BO341" s="29"/>
      <c r="BP341" s="29"/>
      <c r="BQ341" s="29"/>
      <c r="BR341" s="29"/>
      <c r="BS341" s="29"/>
      <c r="BT341" s="29"/>
      <c r="BU341" s="29"/>
      <c r="BV341" s="29"/>
      <c r="BW341" s="29"/>
      <c r="BX341" s="29"/>
      <c r="BY341" s="29"/>
      <c r="BZ341" s="29"/>
      <c r="CA341" s="29"/>
      <c r="CB341" s="29"/>
      <c r="CC341" s="29"/>
      <c r="CD341" s="29"/>
      <c r="CE341" s="29"/>
      <c r="CF341" s="29"/>
      <c r="CG341" s="29"/>
      <c r="CH341" s="29"/>
      <c r="CI341" s="29"/>
      <c r="CJ341" s="29"/>
      <c r="CK341" s="29"/>
      <c r="CL341" s="29"/>
      <c r="CM341" s="29"/>
      <c r="CN341" s="29"/>
      <c r="CO341" s="29"/>
      <c r="CP341" s="29"/>
      <c r="CQ341" s="29"/>
      <c r="CR341" s="29"/>
      <c r="CS341" s="29"/>
      <c r="CT341" s="29"/>
      <c r="CU341" s="29"/>
      <c r="CV341" s="29"/>
      <c r="CW341" s="29"/>
    </row>
    <row r="342" spans="3:101">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c r="AB342" s="29"/>
      <c r="AC342" s="29"/>
      <c r="AD342" s="29"/>
      <c r="AE342" s="29"/>
      <c r="AF342" s="29"/>
      <c r="AG342" s="29"/>
      <c r="AH342" s="29"/>
      <c r="AI342" s="29"/>
      <c r="AJ342" s="29"/>
      <c r="AK342" s="29"/>
      <c r="AL342" s="29"/>
      <c r="AM342" s="29"/>
      <c r="AN342" s="29"/>
      <c r="AO342" s="29"/>
      <c r="AP342" s="29"/>
      <c r="AQ342" s="29"/>
      <c r="AR342" s="29"/>
      <c r="AS342" s="29"/>
      <c r="AT342" s="29"/>
      <c r="AU342" s="29"/>
      <c r="AV342" s="29"/>
      <c r="AW342" s="29"/>
      <c r="AX342" s="29"/>
      <c r="AY342" s="29"/>
      <c r="AZ342" s="29"/>
      <c r="BA342" s="29"/>
      <c r="BB342" s="29"/>
      <c r="BC342" s="29"/>
      <c r="BD342" s="29"/>
      <c r="BE342" s="29"/>
      <c r="BF342" s="29"/>
      <c r="BG342" s="29"/>
      <c r="BH342" s="29"/>
      <c r="BI342" s="29"/>
      <c r="BJ342" s="29"/>
      <c r="BK342" s="29"/>
      <c r="BL342" s="29"/>
      <c r="BM342" s="29"/>
      <c r="BN342" s="29"/>
      <c r="BO342" s="29"/>
      <c r="BP342" s="29"/>
      <c r="BQ342" s="29"/>
      <c r="BR342" s="29"/>
      <c r="BS342" s="29"/>
      <c r="BT342" s="29"/>
      <c r="BU342" s="29"/>
      <c r="BV342" s="29"/>
      <c r="BW342" s="29"/>
      <c r="BX342" s="29"/>
      <c r="BY342" s="29"/>
      <c r="BZ342" s="29"/>
      <c r="CA342" s="29"/>
      <c r="CB342" s="29"/>
      <c r="CC342" s="29"/>
      <c r="CD342" s="29"/>
      <c r="CE342" s="29"/>
      <c r="CF342" s="29"/>
      <c r="CG342" s="29"/>
      <c r="CH342" s="29"/>
      <c r="CI342" s="29"/>
      <c r="CJ342" s="29"/>
      <c r="CK342" s="29"/>
      <c r="CL342" s="29"/>
      <c r="CM342" s="29"/>
      <c r="CN342" s="29"/>
      <c r="CO342" s="29"/>
      <c r="CP342" s="29"/>
      <c r="CQ342" s="29"/>
      <c r="CR342" s="29"/>
      <c r="CS342" s="29"/>
      <c r="CT342" s="29"/>
      <c r="CU342" s="29"/>
      <c r="CV342" s="29"/>
      <c r="CW342" s="29"/>
    </row>
    <row r="343" spans="3:101">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c r="AC343" s="29"/>
      <c r="AD343" s="29"/>
      <c r="AE343" s="29"/>
      <c r="AF343" s="29"/>
      <c r="AG343" s="29"/>
      <c r="AH343" s="29"/>
      <c r="AI343" s="29"/>
      <c r="AJ343" s="29"/>
      <c r="AK343" s="29"/>
      <c r="AL343" s="29"/>
      <c r="AM343" s="29"/>
      <c r="AN343" s="29"/>
      <c r="AO343" s="29"/>
      <c r="AP343" s="29"/>
      <c r="AQ343" s="29"/>
      <c r="AR343" s="29"/>
      <c r="AS343" s="29"/>
      <c r="AT343" s="29"/>
      <c r="AU343" s="29"/>
      <c r="AV343" s="29"/>
      <c r="AW343" s="29"/>
      <c r="AX343" s="29"/>
      <c r="AY343" s="29"/>
      <c r="AZ343" s="29"/>
      <c r="BA343" s="29"/>
      <c r="BB343" s="29"/>
      <c r="BC343" s="29"/>
      <c r="BD343" s="29"/>
      <c r="BE343" s="29"/>
      <c r="BF343" s="29"/>
      <c r="BG343" s="29"/>
      <c r="BH343" s="29"/>
      <c r="BI343" s="29"/>
      <c r="BJ343" s="29"/>
      <c r="BK343" s="29"/>
      <c r="BL343" s="29"/>
      <c r="BM343" s="29"/>
      <c r="BN343" s="29"/>
      <c r="BO343" s="29"/>
      <c r="BP343" s="29"/>
      <c r="BQ343" s="29"/>
      <c r="BR343" s="29"/>
      <c r="BS343" s="29"/>
      <c r="BT343" s="29"/>
      <c r="BU343" s="29"/>
      <c r="BV343" s="29"/>
      <c r="BW343" s="29"/>
      <c r="BX343" s="29"/>
      <c r="BY343" s="29"/>
      <c r="BZ343" s="29"/>
      <c r="CA343" s="29"/>
      <c r="CB343" s="29"/>
      <c r="CC343" s="29"/>
      <c r="CD343" s="29"/>
      <c r="CE343" s="29"/>
      <c r="CF343" s="29"/>
      <c r="CG343" s="29"/>
      <c r="CH343" s="29"/>
      <c r="CI343" s="29"/>
      <c r="CJ343" s="29"/>
      <c r="CK343" s="29"/>
      <c r="CL343" s="29"/>
      <c r="CM343" s="29"/>
      <c r="CN343" s="29"/>
      <c r="CO343" s="29"/>
      <c r="CP343" s="29"/>
      <c r="CQ343" s="29"/>
      <c r="CR343" s="29"/>
      <c r="CS343" s="29"/>
      <c r="CT343" s="29"/>
      <c r="CU343" s="29"/>
      <c r="CV343" s="29"/>
      <c r="CW343" s="29"/>
    </row>
    <row r="344" spans="3:101">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c r="AC344" s="29"/>
      <c r="AD344" s="29"/>
      <c r="AE344" s="29"/>
      <c r="AF344" s="29"/>
      <c r="AG344" s="29"/>
      <c r="AH344" s="29"/>
      <c r="AI344" s="29"/>
      <c r="AJ344" s="29"/>
      <c r="AK344" s="29"/>
      <c r="AL344" s="29"/>
      <c r="AM344" s="29"/>
      <c r="AN344" s="29"/>
      <c r="AO344" s="29"/>
      <c r="AP344" s="29"/>
      <c r="AQ344" s="29"/>
      <c r="AR344" s="29"/>
      <c r="AS344" s="29"/>
      <c r="AT344" s="29"/>
      <c r="AU344" s="29"/>
      <c r="AV344" s="29"/>
      <c r="AW344" s="29"/>
      <c r="AX344" s="29"/>
      <c r="AY344" s="29"/>
      <c r="AZ344" s="29"/>
      <c r="BA344" s="29"/>
      <c r="BB344" s="29"/>
      <c r="BC344" s="29"/>
      <c r="BD344" s="29"/>
      <c r="BE344" s="29"/>
      <c r="BF344" s="29"/>
      <c r="BG344" s="29"/>
      <c r="BH344" s="29"/>
      <c r="BI344" s="29"/>
      <c r="BJ344" s="29"/>
      <c r="BK344" s="29"/>
      <c r="BL344" s="29"/>
      <c r="BM344" s="29"/>
      <c r="BN344" s="29"/>
      <c r="BO344" s="29"/>
      <c r="BP344" s="29"/>
      <c r="BQ344" s="29"/>
      <c r="BR344" s="29"/>
      <c r="BS344" s="29"/>
      <c r="BT344" s="29"/>
      <c r="BU344" s="29"/>
      <c r="BV344" s="29"/>
      <c r="BW344" s="29"/>
      <c r="BX344" s="29"/>
      <c r="BY344" s="29"/>
      <c r="BZ344" s="29"/>
      <c r="CA344" s="29"/>
      <c r="CB344" s="29"/>
      <c r="CC344" s="29"/>
      <c r="CD344" s="29"/>
      <c r="CE344" s="29"/>
      <c r="CF344" s="29"/>
      <c r="CG344" s="29"/>
      <c r="CH344" s="29"/>
      <c r="CI344" s="29"/>
      <c r="CJ344" s="29"/>
      <c r="CK344" s="29"/>
      <c r="CL344" s="29"/>
      <c r="CM344" s="29"/>
      <c r="CN344" s="29"/>
      <c r="CO344" s="29"/>
      <c r="CP344" s="29"/>
      <c r="CQ344" s="29"/>
      <c r="CR344" s="29"/>
      <c r="CS344" s="29"/>
      <c r="CT344" s="29"/>
      <c r="CU344" s="29"/>
      <c r="CV344" s="29"/>
      <c r="CW344" s="29"/>
    </row>
    <row r="345" spans="3:101">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c r="AB345" s="29"/>
      <c r="AC345" s="29"/>
      <c r="AD345" s="29"/>
      <c r="AE345" s="29"/>
      <c r="AF345" s="29"/>
      <c r="AG345" s="29"/>
      <c r="AH345" s="29"/>
      <c r="AI345" s="29"/>
      <c r="AJ345" s="29"/>
      <c r="AK345" s="29"/>
      <c r="AL345" s="29"/>
      <c r="AM345" s="29"/>
      <c r="AN345" s="29"/>
      <c r="AO345" s="29"/>
      <c r="AP345" s="29"/>
      <c r="AQ345" s="29"/>
      <c r="AR345" s="29"/>
      <c r="AS345" s="29"/>
      <c r="AT345" s="29"/>
      <c r="AU345" s="29"/>
      <c r="AV345" s="29"/>
      <c r="AW345" s="29"/>
      <c r="AX345" s="29"/>
      <c r="AY345" s="29"/>
      <c r="AZ345" s="29"/>
      <c r="BA345" s="29"/>
      <c r="BB345" s="29"/>
      <c r="BC345" s="29"/>
      <c r="BD345" s="29"/>
      <c r="BE345" s="29"/>
      <c r="BF345" s="29"/>
      <c r="BG345" s="29"/>
      <c r="BH345" s="29"/>
      <c r="BI345" s="29"/>
      <c r="BJ345" s="29"/>
      <c r="BK345" s="29"/>
      <c r="BL345" s="29"/>
      <c r="BM345" s="29"/>
      <c r="BN345" s="29"/>
      <c r="BO345" s="29"/>
      <c r="BP345" s="29"/>
      <c r="BQ345" s="29"/>
      <c r="BR345" s="29"/>
      <c r="BS345" s="29"/>
      <c r="BT345" s="29"/>
      <c r="BU345" s="29"/>
      <c r="BV345" s="29"/>
      <c r="BW345" s="29"/>
      <c r="BX345" s="29"/>
      <c r="BY345" s="29"/>
      <c r="BZ345" s="29"/>
      <c r="CA345" s="29"/>
      <c r="CB345" s="29"/>
      <c r="CC345" s="29"/>
      <c r="CD345" s="29"/>
      <c r="CE345" s="29"/>
      <c r="CF345" s="29"/>
      <c r="CG345" s="29"/>
      <c r="CH345" s="29"/>
      <c r="CI345" s="29"/>
      <c r="CJ345" s="29"/>
      <c r="CK345" s="29"/>
      <c r="CL345" s="29"/>
      <c r="CM345" s="29"/>
      <c r="CN345" s="29"/>
      <c r="CO345" s="29"/>
      <c r="CP345" s="29"/>
      <c r="CQ345" s="29"/>
      <c r="CR345" s="29"/>
      <c r="CS345" s="29"/>
      <c r="CT345" s="29"/>
      <c r="CU345" s="29"/>
      <c r="CV345" s="29"/>
      <c r="CW345" s="29"/>
    </row>
    <row r="346" spans="3:101">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c r="AY346" s="29"/>
      <c r="AZ346" s="29"/>
      <c r="BA346" s="29"/>
      <c r="BB346" s="29"/>
      <c r="BC346" s="29"/>
      <c r="BD346" s="29"/>
      <c r="BE346" s="29"/>
      <c r="BF346" s="29"/>
      <c r="BG346" s="29"/>
      <c r="BH346" s="29"/>
      <c r="BI346" s="29"/>
      <c r="BJ346" s="29"/>
      <c r="BK346" s="29"/>
      <c r="BL346" s="29"/>
      <c r="BM346" s="29"/>
      <c r="BN346" s="29"/>
      <c r="BO346" s="29"/>
      <c r="BP346" s="29"/>
      <c r="BQ346" s="29"/>
      <c r="BR346" s="29"/>
      <c r="BS346" s="29"/>
      <c r="BT346" s="29"/>
      <c r="BU346" s="29"/>
      <c r="BV346" s="29"/>
      <c r="BW346" s="29"/>
      <c r="BX346" s="29"/>
      <c r="BY346" s="29"/>
      <c r="BZ346" s="29"/>
      <c r="CA346" s="29"/>
      <c r="CB346" s="29"/>
      <c r="CC346" s="29"/>
      <c r="CD346" s="29"/>
      <c r="CE346" s="29"/>
      <c r="CF346" s="29"/>
      <c r="CG346" s="29"/>
      <c r="CH346" s="29"/>
      <c r="CI346" s="29"/>
      <c r="CJ346" s="29"/>
      <c r="CK346" s="29"/>
      <c r="CL346" s="29"/>
      <c r="CM346" s="29"/>
      <c r="CN346" s="29"/>
      <c r="CO346" s="29"/>
      <c r="CP346" s="29"/>
      <c r="CQ346" s="29"/>
      <c r="CR346" s="29"/>
      <c r="CS346" s="29"/>
      <c r="CT346" s="29"/>
      <c r="CU346" s="29"/>
      <c r="CV346" s="29"/>
      <c r="CW346" s="29"/>
    </row>
    <row r="347" spans="3:101">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c r="AB347" s="29"/>
      <c r="AC347" s="29"/>
      <c r="AD347" s="29"/>
      <c r="AE347" s="29"/>
      <c r="AF347" s="29"/>
      <c r="AG347" s="29"/>
      <c r="AH347" s="29"/>
      <c r="AI347" s="29"/>
      <c r="AJ347" s="29"/>
      <c r="AK347" s="29"/>
      <c r="AL347" s="29"/>
      <c r="AM347" s="29"/>
      <c r="AN347" s="29"/>
      <c r="AO347" s="29"/>
      <c r="AP347" s="29"/>
      <c r="AQ347" s="29"/>
      <c r="AR347" s="29"/>
      <c r="AS347" s="29"/>
      <c r="AT347" s="29"/>
      <c r="AU347" s="29"/>
      <c r="AV347" s="29"/>
      <c r="AW347" s="29"/>
      <c r="AX347" s="29"/>
      <c r="AY347" s="29"/>
      <c r="AZ347" s="29"/>
      <c r="BA347" s="29"/>
      <c r="BB347" s="29"/>
      <c r="BC347" s="29"/>
      <c r="BD347" s="29"/>
      <c r="BE347" s="29"/>
      <c r="BF347" s="29"/>
      <c r="BG347" s="29"/>
      <c r="BH347" s="29"/>
      <c r="BI347" s="29"/>
      <c r="BJ347" s="29"/>
      <c r="BK347" s="29"/>
      <c r="BL347" s="29"/>
      <c r="BM347" s="29"/>
      <c r="BN347" s="29"/>
      <c r="BO347" s="29"/>
      <c r="BP347" s="29"/>
      <c r="BQ347" s="29"/>
      <c r="BR347" s="29"/>
      <c r="BS347" s="29"/>
      <c r="BT347" s="29"/>
      <c r="BU347" s="29"/>
      <c r="BV347" s="29"/>
      <c r="BW347" s="29"/>
      <c r="BX347" s="29"/>
      <c r="BY347" s="29"/>
      <c r="BZ347" s="29"/>
      <c r="CA347" s="29"/>
      <c r="CB347" s="29"/>
      <c r="CC347" s="29"/>
      <c r="CD347" s="29"/>
      <c r="CE347" s="29"/>
      <c r="CF347" s="29"/>
      <c r="CG347" s="29"/>
      <c r="CH347" s="29"/>
      <c r="CI347" s="29"/>
      <c r="CJ347" s="29"/>
      <c r="CK347" s="29"/>
      <c r="CL347" s="29"/>
      <c r="CM347" s="29"/>
      <c r="CN347" s="29"/>
      <c r="CO347" s="29"/>
      <c r="CP347" s="29"/>
      <c r="CQ347" s="29"/>
      <c r="CR347" s="29"/>
      <c r="CS347" s="29"/>
      <c r="CT347" s="29"/>
      <c r="CU347" s="29"/>
      <c r="CV347" s="29"/>
      <c r="CW347" s="29"/>
    </row>
    <row r="348" spans="3:101">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c r="AB348" s="29"/>
      <c r="AC348" s="29"/>
      <c r="AD348" s="29"/>
      <c r="AE348" s="29"/>
      <c r="AF348" s="29"/>
      <c r="AG348" s="29"/>
      <c r="AH348" s="29"/>
      <c r="AI348" s="29"/>
      <c r="AJ348" s="29"/>
      <c r="AK348" s="29"/>
      <c r="AL348" s="29"/>
      <c r="AM348" s="29"/>
      <c r="AN348" s="29"/>
      <c r="AO348" s="29"/>
      <c r="AP348" s="29"/>
      <c r="AQ348" s="29"/>
      <c r="AR348" s="29"/>
      <c r="AS348" s="29"/>
      <c r="AT348" s="29"/>
      <c r="AU348" s="29"/>
      <c r="AV348" s="29"/>
      <c r="AW348" s="29"/>
      <c r="AX348" s="29"/>
      <c r="AY348" s="29"/>
      <c r="AZ348" s="29"/>
      <c r="BA348" s="29"/>
      <c r="BB348" s="29"/>
      <c r="BC348" s="29"/>
      <c r="BD348" s="29"/>
      <c r="BE348" s="29"/>
      <c r="BF348" s="29"/>
      <c r="BG348" s="29"/>
      <c r="BH348" s="29"/>
      <c r="BI348" s="29"/>
      <c r="BJ348" s="29"/>
      <c r="BK348" s="29"/>
      <c r="BL348" s="29"/>
      <c r="BM348" s="29"/>
      <c r="BN348" s="29"/>
      <c r="BO348" s="29"/>
      <c r="BP348" s="29"/>
      <c r="BQ348" s="29"/>
      <c r="BR348" s="29"/>
      <c r="BS348" s="29"/>
      <c r="BT348" s="29"/>
      <c r="BU348" s="29"/>
      <c r="BV348" s="29"/>
      <c r="BW348" s="29"/>
      <c r="BX348" s="29"/>
      <c r="BY348" s="29"/>
      <c r="BZ348" s="29"/>
      <c r="CA348" s="29"/>
      <c r="CB348" s="29"/>
      <c r="CC348" s="29"/>
      <c r="CD348" s="29"/>
      <c r="CE348" s="29"/>
      <c r="CF348" s="29"/>
      <c r="CG348" s="29"/>
      <c r="CH348" s="29"/>
      <c r="CI348" s="29"/>
      <c r="CJ348" s="29"/>
      <c r="CK348" s="29"/>
      <c r="CL348" s="29"/>
      <c r="CM348" s="29"/>
      <c r="CN348" s="29"/>
      <c r="CO348" s="29"/>
      <c r="CP348" s="29"/>
      <c r="CQ348" s="29"/>
      <c r="CR348" s="29"/>
      <c r="CS348" s="29"/>
      <c r="CT348" s="29"/>
      <c r="CU348" s="29"/>
      <c r="CV348" s="29"/>
      <c r="CW348" s="29"/>
    </row>
    <row r="349" spans="3:101">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c r="AB349" s="29"/>
      <c r="AC349" s="29"/>
      <c r="AD349" s="29"/>
      <c r="AE349" s="29"/>
      <c r="AF349" s="29"/>
      <c r="AG349" s="29"/>
      <c r="AH349" s="29"/>
      <c r="AI349" s="29"/>
      <c r="AJ349" s="29"/>
      <c r="AK349" s="29"/>
      <c r="AL349" s="29"/>
      <c r="AM349" s="29"/>
      <c r="AN349" s="29"/>
      <c r="AO349" s="29"/>
      <c r="AP349" s="29"/>
      <c r="AQ349" s="29"/>
      <c r="AR349" s="29"/>
      <c r="AS349" s="29"/>
      <c r="AT349" s="29"/>
      <c r="AU349" s="29"/>
      <c r="AV349" s="29"/>
      <c r="AW349" s="29"/>
      <c r="AX349" s="29"/>
      <c r="AY349" s="29"/>
      <c r="AZ349" s="29"/>
      <c r="BA349" s="29"/>
      <c r="BB349" s="29"/>
      <c r="BC349" s="29"/>
      <c r="BD349" s="29"/>
      <c r="BE349" s="29"/>
      <c r="BF349" s="29"/>
      <c r="BG349" s="29"/>
      <c r="BH349" s="29"/>
      <c r="BI349" s="29"/>
      <c r="BJ349" s="29"/>
      <c r="BK349" s="29"/>
      <c r="BL349" s="29"/>
      <c r="BM349" s="29"/>
      <c r="BN349" s="29"/>
      <c r="BO349" s="29"/>
      <c r="BP349" s="29"/>
      <c r="BQ349" s="29"/>
      <c r="BR349" s="29"/>
      <c r="BS349" s="29"/>
      <c r="BT349" s="29"/>
      <c r="BU349" s="29"/>
      <c r="BV349" s="29"/>
      <c r="BW349" s="29"/>
      <c r="BX349" s="29"/>
      <c r="BY349" s="29"/>
      <c r="BZ349" s="29"/>
      <c r="CA349" s="29"/>
      <c r="CB349" s="29"/>
      <c r="CC349" s="29"/>
      <c r="CD349" s="29"/>
      <c r="CE349" s="29"/>
      <c r="CF349" s="29"/>
      <c r="CG349" s="29"/>
      <c r="CH349" s="29"/>
      <c r="CI349" s="29"/>
      <c r="CJ349" s="29"/>
      <c r="CK349" s="29"/>
      <c r="CL349" s="29"/>
      <c r="CM349" s="29"/>
      <c r="CN349" s="29"/>
      <c r="CO349" s="29"/>
      <c r="CP349" s="29"/>
      <c r="CQ349" s="29"/>
      <c r="CR349" s="29"/>
      <c r="CS349" s="29"/>
      <c r="CT349" s="29"/>
      <c r="CU349" s="29"/>
      <c r="CV349" s="29"/>
      <c r="CW349" s="29"/>
    </row>
    <row r="350" spans="3:101">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c r="AB350" s="29"/>
      <c r="AC350" s="29"/>
      <c r="AD350" s="29"/>
      <c r="AE350" s="29"/>
      <c r="AF350" s="29"/>
      <c r="AG350" s="29"/>
      <c r="AH350" s="29"/>
      <c r="AI350" s="29"/>
      <c r="AJ350" s="29"/>
      <c r="AK350" s="29"/>
      <c r="AL350" s="29"/>
      <c r="AM350" s="29"/>
      <c r="AN350" s="29"/>
      <c r="AO350" s="29"/>
      <c r="AP350" s="29"/>
      <c r="AQ350" s="29"/>
      <c r="AR350" s="29"/>
      <c r="AS350" s="29"/>
      <c r="AT350" s="29"/>
      <c r="AU350" s="29"/>
      <c r="AV350" s="29"/>
      <c r="AW350" s="29"/>
      <c r="AX350" s="29"/>
      <c r="AY350" s="29"/>
      <c r="AZ350" s="29"/>
      <c r="BA350" s="29"/>
      <c r="BB350" s="29"/>
      <c r="BC350" s="29"/>
      <c r="BD350" s="29"/>
      <c r="BE350" s="29"/>
      <c r="BF350" s="29"/>
      <c r="BG350" s="29"/>
      <c r="BH350" s="29"/>
      <c r="BI350" s="29"/>
      <c r="BJ350" s="29"/>
      <c r="BK350" s="29"/>
      <c r="BL350" s="29"/>
      <c r="BM350" s="29"/>
      <c r="BN350" s="29"/>
      <c r="BO350" s="29"/>
      <c r="BP350" s="29"/>
      <c r="BQ350" s="29"/>
      <c r="BR350" s="29"/>
      <c r="BS350" s="29"/>
      <c r="BT350" s="29"/>
      <c r="BU350" s="29"/>
      <c r="BV350" s="29"/>
      <c r="BW350" s="29"/>
      <c r="BX350" s="29"/>
      <c r="BY350" s="29"/>
      <c r="BZ350" s="29"/>
      <c r="CA350" s="29"/>
      <c r="CB350" s="29"/>
      <c r="CC350" s="29"/>
      <c r="CD350" s="29"/>
      <c r="CE350" s="29"/>
      <c r="CF350" s="29"/>
      <c r="CG350" s="29"/>
      <c r="CH350" s="29"/>
      <c r="CI350" s="29"/>
      <c r="CJ350" s="29"/>
      <c r="CK350" s="29"/>
      <c r="CL350" s="29"/>
      <c r="CM350" s="29"/>
      <c r="CN350" s="29"/>
      <c r="CO350" s="29"/>
      <c r="CP350" s="29"/>
      <c r="CQ350" s="29"/>
      <c r="CR350" s="29"/>
      <c r="CS350" s="29"/>
      <c r="CT350" s="29"/>
      <c r="CU350" s="29"/>
      <c r="CV350" s="29"/>
      <c r="CW350" s="29"/>
    </row>
    <row r="351" spans="3:101">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c r="AB351" s="29"/>
      <c r="AC351" s="29"/>
      <c r="AD351" s="29"/>
      <c r="AE351" s="29"/>
      <c r="AF351" s="29"/>
      <c r="AG351" s="29"/>
      <c r="AH351" s="29"/>
      <c r="AI351" s="29"/>
      <c r="AJ351" s="29"/>
      <c r="AK351" s="29"/>
      <c r="AL351" s="29"/>
      <c r="AM351" s="29"/>
      <c r="AN351" s="29"/>
      <c r="AO351" s="29"/>
      <c r="AP351" s="29"/>
      <c r="AQ351" s="29"/>
      <c r="AR351" s="29"/>
      <c r="AS351" s="29"/>
      <c r="AT351" s="29"/>
      <c r="AU351" s="29"/>
      <c r="AV351" s="29"/>
      <c r="AW351" s="29"/>
      <c r="AX351" s="29"/>
      <c r="AY351" s="29"/>
      <c r="AZ351" s="29"/>
      <c r="BA351" s="29"/>
      <c r="BB351" s="29"/>
      <c r="BC351" s="29"/>
      <c r="BD351" s="29"/>
      <c r="BE351" s="29"/>
      <c r="BF351" s="29"/>
      <c r="BG351" s="29"/>
      <c r="BH351" s="29"/>
      <c r="BI351" s="29"/>
      <c r="BJ351" s="29"/>
      <c r="BK351" s="29"/>
      <c r="BL351" s="29"/>
      <c r="BM351" s="29"/>
      <c r="BN351" s="29"/>
      <c r="BO351" s="29"/>
      <c r="BP351" s="29"/>
      <c r="BQ351" s="29"/>
      <c r="BR351" s="29"/>
      <c r="BS351" s="29"/>
      <c r="BT351" s="29"/>
      <c r="BU351" s="29"/>
      <c r="BV351" s="29"/>
      <c r="BW351" s="29"/>
      <c r="BX351" s="29"/>
      <c r="BY351" s="29"/>
      <c r="BZ351" s="29"/>
      <c r="CA351" s="29"/>
      <c r="CB351" s="29"/>
      <c r="CC351" s="29"/>
      <c r="CD351" s="29"/>
      <c r="CE351" s="29"/>
      <c r="CF351" s="29"/>
      <c r="CG351" s="29"/>
      <c r="CH351" s="29"/>
      <c r="CI351" s="29"/>
      <c r="CJ351" s="29"/>
      <c r="CK351" s="29"/>
      <c r="CL351" s="29"/>
      <c r="CM351" s="29"/>
      <c r="CN351" s="29"/>
      <c r="CO351" s="29"/>
      <c r="CP351" s="29"/>
      <c r="CQ351" s="29"/>
      <c r="CR351" s="29"/>
      <c r="CS351" s="29"/>
      <c r="CT351" s="29"/>
      <c r="CU351" s="29"/>
      <c r="CV351" s="29"/>
      <c r="CW351" s="29"/>
    </row>
    <row r="352" spans="3:101">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c r="AB352" s="29"/>
      <c r="AC352" s="29"/>
      <c r="AD352" s="29"/>
      <c r="AE352" s="29"/>
      <c r="AF352" s="29"/>
      <c r="AG352" s="29"/>
      <c r="AH352" s="29"/>
      <c r="AI352" s="29"/>
      <c r="AJ352" s="29"/>
      <c r="AK352" s="29"/>
      <c r="AL352" s="29"/>
      <c r="AM352" s="29"/>
      <c r="AN352" s="29"/>
      <c r="AO352" s="29"/>
      <c r="AP352" s="29"/>
      <c r="AQ352" s="29"/>
      <c r="AR352" s="29"/>
      <c r="AS352" s="29"/>
      <c r="AT352" s="29"/>
      <c r="AU352" s="29"/>
      <c r="AV352" s="29"/>
      <c r="AW352" s="29"/>
      <c r="AX352" s="29"/>
      <c r="AY352" s="29"/>
      <c r="AZ352" s="29"/>
      <c r="BA352" s="29"/>
      <c r="BB352" s="29"/>
      <c r="BC352" s="29"/>
      <c r="BD352" s="29"/>
      <c r="BE352" s="29"/>
      <c r="BF352" s="29"/>
      <c r="BG352" s="29"/>
      <c r="BH352" s="29"/>
      <c r="BI352" s="29"/>
      <c r="BJ352" s="29"/>
      <c r="BK352" s="29"/>
      <c r="BL352" s="29"/>
      <c r="BM352" s="29"/>
      <c r="BN352" s="29"/>
      <c r="BO352" s="29"/>
      <c r="BP352" s="29"/>
      <c r="BQ352" s="29"/>
      <c r="BR352" s="29"/>
      <c r="BS352" s="29"/>
      <c r="BT352" s="29"/>
      <c r="BU352" s="29"/>
      <c r="BV352" s="29"/>
      <c r="BW352" s="29"/>
      <c r="BX352" s="29"/>
      <c r="BY352" s="29"/>
      <c r="BZ352" s="29"/>
      <c r="CA352" s="29"/>
      <c r="CB352" s="29"/>
      <c r="CC352" s="29"/>
      <c r="CD352" s="29"/>
      <c r="CE352" s="29"/>
      <c r="CF352" s="29"/>
      <c r="CG352" s="29"/>
      <c r="CH352" s="29"/>
      <c r="CI352" s="29"/>
      <c r="CJ352" s="29"/>
      <c r="CK352" s="29"/>
      <c r="CL352" s="29"/>
      <c r="CM352" s="29"/>
      <c r="CN352" s="29"/>
      <c r="CO352" s="29"/>
      <c r="CP352" s="29"/>
      <c r="CQ352" s="29"/>
      <c r="CR352" s="29"/>
      <c r="CS352" s="29"/>
      <c r="CT352" s="29"/>
      <c r="CU352" s="29"/>
      <c r="CV352" s="29"/>
      <c r="CW352" s="29"/>
    </row>
    <row r="353" spans="3:101">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c r="AB353" s="29"/>
      <c r="AC353" s="29"/>
      <c r="AD353" s="29"/>
      <c r="AE353" s="29"/>
      <c r="AF353" s="29"/>
      <c r="AG353" s="29"/>
      <c r="AH353" s="29"/>
      <c r="AI353" s="29"/>
      <c r="AJ353" s="29"/>
      <c r="AK353" s="29"/>
      <c r="AL353" s="29"/>
      <c r="AM353" s="29"/>
      <c r="AN353" s="29"/>
      <c r="AO353" s="29"/>
      <c r="AP353" s="29"/>
      <c r="AQ353" s="29"/>
      <c r="AR353" s="29"/>
      <c r="AS353" s="29"/>
      <c r="AT353" s="29"/>
      <c r="AU353" s="29"/>
      <c r="AV353" s="29"/>
      <c r="AW353" s="29"/>
      <c r="AX353" s="29"/>
      <c r="AY353" s="29"/>
      <c r="AZ353" s="29"/>
      <c r="BA353" s="29"/>
      <c r="BB353" s="29"/>
      <c r="BC353" s="29"/>
      <c r="BD353" s="29"/>
      <c r="BE353" s="29"/>
      <c r="BF353" s="29"/>
      <c r="BG353" s="29"/>
      <c r="BH353" s="29"/>
      <c r="BI353" s="29"/>
      <c r="BJ353" s="29"/>
      <c r="BK353" s="29"/>
      <c r="BL353" s="29"/>
      <c r="BM353" s="29"/>
      <c r="BN353" s="29"/>
      <c r="BO353" s="29"/>
      <c r="BP353" s="29"/>
      <c r="BQ353" s="29"/>
      <c r="BR353" s="29"/>
      <c r="BS353" s="29"/>
      <c r="BT353" s="29"/>
      <c r="BU353" s="29"/>
      <c r="BV353" s="29"/>
      <c r="BW353" s="29"/>
      <c r="BX353" s="29"/>
      <c r="BY353" s="29"/>
      <c r="BZ353" s="29"/>
      <c r="CA353" s="29"/>
      <c r="CB353" s="29"/>
      <c r="CC353" s="29"/>
      <c r="CD353" s="29"/>
      <c r="CE353" s="29"/>
      <c r="CF353" s="29"/>
      <c r="CG353" s="29"/>
      <c r="CH353" s="29"/>
      <c r="CI353" s="29"/>
      <c r="CJ353" s="29"/>
      <c r="CK353" s="29"/>
      <c r="CL353" s="29"/>
      <c r="CM353" s="29"/>
      <c r="CN353" s="29"/>
      <c r="CO353" s="29"/>
      <c r="CP353" s="29"/>
      <c r="CQ353" s="29"/>
      <c r="CR353" s="29"/>
      <c r="CS353" s="29"/>
      <c r="CT353" s="29"/>
      <c r="CU353" s="29"/>
      <c r="CV353" s="29"/>
      <c r="CW353" s="29"/>
    </row>
    <row r="354" spans="3:101">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29"/>
      <c r="AC354" s="29"/>
      <c r="AD354" s="29"/>
      <c r="AE354" s="29"/>
      <c r="AF354" s="29"/>
      <c r="AG354" s="29"/>
      <c r="AH354" s="29"/>
      <c r="AI354" s="29"/>
      <c r="AJ354" s="29"/>
      <c r="AK354" s="29"/>
      <c r="AL354" s="29"/>
      <c r="AM354" s="29"/>
      <c r="AN354" s="29"/>
      <c r="AO354" s="29"/>
      <c r="AP354" s="29"/>
      <c r="AQ354" s="29"/>
      <c r="AR354" s="29"/>
      <c r="AS354" s="29"/>
      <c r="AT354" s="29"/>
      <c r="AU354" s="29"/>
      <c r="AV354" s="29"/>
      <c r="AW354" s="29"/>
      <c r="AX354" s="29"/>
      <c r="AY354" s="29"/>
      <c r="AZ354" s="29"/>
      <c r="BA354" s="29"/>
      <c r="BB354" s="29"/>
      <c r="BC354" s="29"/>
      <c r="BD354" s="29"/>
      <c r="BE354" s="29"/>
      <c r="BF354" s="29"/>
      <c r="BG354" s="29"/>
      <c r="BH354" s="29"/>
      <c r="BI354" s="29"/>
      <c r="BJ354" s="29"/>
      <c r="BK354" s="29"/>
      <c r="BL354" s="29"/>
      <c r="BM354" s="29"/>
      <c r="BN354" s="29"/>
      <c r="BO354" s="29"/>
      <c r="BP354" s="29"/>
      <c r="BQ354" s="29"/>
      <c r="BR354" s="29"/>
      <c r="BS354" s="29"/>
      <c r="BT354" s="29"/>
      <c r="BU354" s="29"/>
      <c r="BV354" s="29"/>
      <c r="BW354" s="29"/>
      <c r="BX354" s="29"/>
      <c r="BY354" s="29"/>
      <c r="BZ354" s="29"/>
      <c r="CA354" s="29"/>
      <c r="CB354" s="29"/>
      <c r="CC354" s="29"/>
      <c r="CD354" s="29"/>
      <c r="CE354" s="29"/>
      <c r="CF354" s="29"/>
      <c r="CG354" s="29"/>
      <c r="CH354" s="29"/>
      <c r="CI354" s="29"/>
      <c r="CJ354" s="29"/>
      <c r="CK354" s="29"/>
      <c r="CL354" s="29"/>
      <c r="CM354" s="29"/>
      <c r="CN354" s="29"/>
      <c r="CO354" s="29"/>
      <c r="CP354" s="29"/>
      <c r="CQ354" s="29"/>
      <c r="CR354" s="29"/>
      <c r="CS354" s="29"/>
      <c r="CT354" s="29"/>
      <c r="CU354" s="29"/>
      <c r="CV354" s="29"/>
      <c r="CW354" s="29"/>
    </row>
    <row r="355" spans="3:101">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c r="AB355" s="29"/>
      <c r="AC355" s="29"/>
      <c r="AD355" s="29"/>
      <c r="AE355" s="29"/>
      <c r="AF355" s="29"/>
      <c r="AG355" s="29"/>
      <c r="AH355" s="29"/>
      <c r="AI355" s="29"/>
      <c r="AJ355" s="29"/>
      <c r="AK355" s="29"/>
      <c r="AL355" s="29"/>
      <c r="AM355" s="29"/>
      <c r="AN355" s="29"/>
      <c r="AO355" s="29"/>
      <c r="AP355" s="29"/>
      <c r="AQ355" s="29"/>
      <c r="AR355" s="29"/>
      <c r="AS355" s="29"/>
      <c r="AT355" s="29"/>
      <c r="AU355" s="29"/>
      <c r="AV355" s="29"/>
      <c r="AW355" s="29"/>
      <c r="AX355" s="29"/>
      <c r="AY355" s="29"/>
      <c r="AZ355" s="29"/>
      <c r="BA355" s="29"/>
      <c r="BB355" s="29"/>
      <c r="BC355" s="29"/>
      <c r="BD355" s="29"/>
      <c r="BE355" s="29"/>
      <c r="BF355" s="29"/>
      <c r="BG355" s="29"/>
      <c r="BH355" s="29"/>
      <c r="BI355" s="29"/>
      <c r="BJ355" s="29"/>
      <c r="BK355" s="29"/>
      <c r="BL355" s="29"/>
      <c r="BM355" s="29"/>
      <c r="BN355" s="29"/>
      <c r="BO355" s="29"/>
      <c r="BP355" s="29"/>
      <c r="BQ355" s="29"/>
      <c r="BR355" s="29"/>
      <c r="BS355" s="29"/>
      <c r="BT355" s="29"/>
      <c r="BU355" s="29"/>
      <c r="BV355" s="29"/>
      <c r="BW355" s="29"/>
      <c r="BX355" s="29"/>
      <c r="BY355" s="29"/>
      <c r="BZ355" s="29"/>
      <c r="CA355" s="29"/>
      <c r="CB355" s="29"/>
      <c r="CC355" s="29"/>
      <c r="CD355" s="29"/>
      <c r="CE355" s="29"/>
      <c r="CF355" s="29"/>
      <c r="CG355" s="29"/>
      <c r="CH355" s="29"/>
      <c r="CI355" s="29"/>
      <c r="CJ355" s="29"/>
      <c r="CK355" s="29"/>
      <c r="CL355" s="29"/>
      <c r="CM355" s="29"/>
      <c r="CN355" s="29"/>
      <c r="CO355" s="29"/>
      <c r="CP355" s="29"/>
      <c r="CQ355" s="29"/>
      <c r="CR355" s="29"/>
      <c r="CS355" s="29"/>
      <c r="CT355" s="29"/>
      <c r="CU355" s="29"/>
      <c r="CV355" s="29"/>
      <c r="CW355" s="29"/>
    </row>
    <row r="356" spans="3:101">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c r="AY356" s="29"/>
      <c r="AZ356" s="29"/>
      <c r="BA356" s="29"/>
      <c r="BB356" s="29"/>
      <c r="BC356" s="29"/>
      <c r="BD356" s="29"/>
      <c r="BE356" s="29"/>
      <c r="BF356" s="29"/>
      <c r="BG356" s="29"/>
      <c r="BH356" s="29"/>
      <c r="BI356" s="29"/>
      <c r="BJ356" s="29"/>
      <c r="BK356" s="29"/>
      <c r="BL356" s="29"/>
      <c r="BM356" s="29"/>
      <c r="BN356" s="29"/>
      <c r="BO356" s="29"/>
      <c r="BP356" s="29"/>
      <c r="BQ356" s="29"/>
      <c r="BR356" s="29"/>
      <c r="BS356" s="29"/>
      <c r="BT356" s="29"/>
      <c r="BU356" s="29"/>
      <c r="BV356" s="29"/>
      <c r="BW356" s="29"/>
      <c r="BX356" s="29"/>
      <c r="BY356" s="29"/>
      <c r="BZ356" s="29"/>
      <c r="CA356" s="29"/>
      <c r="CB356" s="29"/>
      <c r="CC356" s="29"/>
      <c r="CD356" s="29"/>
      <c r="CE356" s="29"/>
      <c r="CF356" s="29"/>
      <c r="CG356" s="29"/>
      <c r="CH356" s="29"/>
      <c r="CI356" s="29"/>
      <c r="CJ356" s="29"/>
      <c r="CK356" s="29"/>
      <c r="CL356" s="29"/>
      <c r="CM356" s="29"/>
      <c r="CN356" s="29"/>
      <c r="CO356" s="29"/>
      <c r="CP356" s="29"/>
      <c r="CQ356" s="29"/>
      <c r="CR356" s="29"/>
      <c r="CS356" s="29"/>
      <c r="CT356" s="29"/>
      <c r="CU356" s="29"/>
      <c r="CV356" s="29"/>
      <c r="CW356" s="29"/>
    </row>
    <row r="357" spans="3:101">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c r="AB357" s="29"/>
      <c r="AC357" s="29"/>
      <c r="AD357" s="29"/>
      <c r="AE357" s="29"/>
      <c r="AF357" s="29"/>
      <c r="AG357" s="29"/>
      <c r="AH357" s="29"/>
      <c r="AI357" s="29"/>
      <c r="AJ357" s="29"/>
      <c r="AK357" s="29"/>
      <c r="AL357" s="29"/>
      <c r="AM357" s="29"/>
      <c r="AN357" s="29"/>
      <c r="AO357" s="29"/>
      <c r="AP357" s="29"/>
      <c r="AQ357" s="29"/>
      <c r="AR357" s="29"/>
      <c r="AS357" s="29"/>
      <c r="AT357" s="29"/>
      <c r="AU357" s="29"/>
      <c r="AV357" s="29"/>
      <c r="AW357" s="29"/>
      <c r="AX357" s="29"/>
      <c r="AY357" s="29"/>
      <c r="AZ357" s="29"/>
      <c r="BA357" s="29"/>
      <c r="BB357" s="29"/>
      <c r="BC357" s="29"/>
      <c r="BD357" s="29"/>
      <c r="BE357" s="29"/>
      <c r="BF357" s="29"/>
      <c r="BG357" s="29"/>
      <c r="BH357" s="29"/>
      <c r="BI357" s="29"/>
      <c r="BJ357" s="29"/>
      <c r="BK357" s="29"/>
      <c r="BL357" s="29"/>
      <c r="BM357" s="29"/>
      <c r="BN357" s="29"/>
      <c r="BO357" s="29"/>
      <c r="BP357" s="29"/>
      <c r="BQ357" s="29"/>
      <c r="BR357" s="29"/>
      <c r="BS357" s="29"/>
      <c r="BT357" s="29"/>
      <c r="BU357" s="29"/>
      <c r="BV357" s="29"/>
      <c r="BW357" s="29"/>
      <c r="BX357" s="29"/>
      <c r="BY357" s="29"/>
      <c r="BZ357" s="29"/>
      <c r="CA357" s="29"/>
      <c r="CB357" s="29"/>
      <c r="CC357" s="29"/>
      <c r="CD357" s="29"/>
      <c r="CE357" s="29"/>
      <c r="CF357" s="29"/>
      <c r="CG357" s="29"/>
      <c r="CH357" s="29"/>
      <c r="CI357" s="29"/>
      <c r="CJ357" s="29"/>
      <c r="CK357" s="29"/>
      <c r="CL357" s="29"/>
      <c r="CM357" s="29"/>
      <c r="CN357" s="29"/>
      <c r="CO357" s="29"/>
      <c r="CP357" s="29"/>
      <c r="CQ357" s="29"/>
      <c r="CR357" s="29"/>
      <c r="CS357" s="29"/>
      <c r="CT357" s="29"/>
      <c r="CU357" s="29"/>
      <c r="CV357" s="29"/>
      <c r="CW357" s="29"/>
    </row>
    <row r="358" spans="3:101">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c r="AB358" s="29"/>
      <c r="AC358" s="29"/>
      <c r="AD358" s="29"/>
      <c r="AE358" s="29"/>
      <c r="AF358" s="29"/>
      <c r="AG358" s="29"/>
      <c r="AH358" s="29"/>
      <c r="AI358" s="29"/>
      <c r="AJ358" s="29"/>
      <c r="AK358" s="29"/>
      <c r="AL358" s="29"/>
      <c r="AM358" s="29"/>
      <c r="AN358" s="29"/>
      <c r="AO358" s="29"/>
      <c r="AP358" s="29"/>
      <c r="AQ358" s="29"/>
      <c r="AR358" s="29"/>
      <c r="AS358" s="29"/>
      <c r="AT358" s="29"/>
      <c r="AU358" s="29"/>
      <c r="AV358" s="29"/>
      <c r="AW358" s="29"/>
      <c r="AX358" s="29"/>
      <c r="AY358" s="29"/>
      <c r="AZ358" s="29"/>
      <c r="BA358" s="29"/>
      <c r="BB358" s="29"/>
      <c r="BC358" s="29"/>
      <c r="BD358" s="29"/>
      <c r="BE358" s="29"/>
      <c r="BF358" s="29"/>
      <c r="BG358" s="29"/>
      <c r="BH358" s="29"/>
      <c r="BI358" s="29"/>
      <c r="BJ358" s="29"/>
      <c r="BK358" s="29"/>
      <c r="BL358" s="29"/>
      <c r="BM358" s="29"/>
      <c r="BN358" s="29"/>
      <c r="BO358" s="29"/>
      <c r="BP358" s="29"/>
      <c r="BQ358" s="29"/>
      <c r="BR358" s="29"/>
      <c r="BS358" s="29"/>
      <c r="BT358" s="29"/>
      <c r="BU358" s="29"/>
      <c r="BV358" s="29"/>
      <c r="BW358" s="29"/>
      <c r="BX358" s="29"/>
      <c r="BY358" s="29"/>
      <c r="BZ358" s="29"/>
      <c r="CA358" s="29"/>
      <c r="CB358" s="29"/>
      <c r="CC358" s="29"/>
      <c r="CD358" s="29"/>
      <c r="CE358" s="29"/>
      <c r="CF358" s="29"/>
      <c r="CG358" s="29"/>
      <c r="CH358" s="29"/>
      <c r="CI358" s="29"/>
      <c r="CJ358" s="29"/>
      <c r="CK358" s="29"/>
      <c r="CL358" s="29"/>
      <c r="CM358" s="29"/>
      <c r="CN358" s="29"/>
      <c r="CO358" s="29"/>
      <c r="CP358" s="29"/>
      <c r="CQ358" s="29"/>
      <c r="CR358" s="29"/>
      <c r="CS358" s="29"/>
      <c r="CT358" s="29"/>
      <c r="CU358" s="29"/>
      <c r="CV358" s="29"/>
      <c r="CW358" s="29"/>
    </row>
    <row r="359" spans="3:101">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c r="AB359" s="29"/>
      <c r="AC359" s="29"/>
      <c r="AD359" s="29"/>
      <c r="AE359" s="29"/>
      <c r="AF359" s="29"/>
      <c r="AG359" s="29"/>
      <c r="AH359" s="29"/>
      <c r="AI359" s="29"/>
      <c r="AJ359" s="29"/>
      <c r="AK359" s="29"/>
      <c r="AL359" s="29"/>
      <c r="AM359" s="29"/>
      <c r="AN359" s="29"/>
      <c r="AO359" s="29"/>
      <c r="AP359" s="29"/>
      <c r="AQ359" s="29"/>
      <c r="AR359" s="29"/>
      <c r="AS359" s="29"/>
      <c r="AT359" s="29"/>
      <c r="AU359" s="29"/>
      <c r="AV359" s="29"/>
      <c r="AW359" s="29"/>
      <c r="AX359" s="29"/>
      <c r="AY359" s="29"/>
      <c r="AZ359" s="29"/>
      <c r="BA359" s="29"/>
      <c r="BB359" s="29"/>
      <c r="BC359" s="29"/>
      <c r="BD359" s="29"/>
      <c r="BE359" s="29"/>
      <c r="BF359" s="29"/>
      <c r="BG359" s="29"/>
      <c r="BH359" s="29"/>
      <c r="BI359" s="29"/>
      <c r="BJ359" s="29"/>
      <c r="BK359" s="29"/>
      <c r="BL359" s="29"/>
      <c r="BM359" s="29"/>
      <c r="BN359" s="29"/>
      <c r="BO359" s="29"/>
      <c r="BP359" s="29"/>
      <c r="BQ359" s="29"/>
      <c r="BR359" s="29"/>
      <c r="BS359" s="29"/>
      <c r="BT359" s="29"/>
      <c r="BU359" s="29"/>
      <c r="BV359" s="29"/>
      <c r="BW359" s="29"/>
      <c r="BX359" s="29"/>
      <c r="BY359" s="29"/>
      <c r="BZ359" s="29"/>
      <c r="CA359" s="29"/>
      <c r="CB359" s="29"/>
      <c r="CC359" s="29"/>
      <c r="CD359" s="29"/>
      <c r="CE359" s="29"/>
      <c r="CF359" s="29"/>
      <c r="CG359" s="29"/>
      <c r="CH359" s="29"/>
      <c r="CI359" s="29"/>
      <c r="CJ359" s="29"/>
      <c r="CK359" s="29"/>
      <c r="CL359" s="29"/>
      <c r="CM359" s="29"/>
      <c r="CN359" s="29"/>
      <c r="CO359" s="29"/>
      <c r="CP359" s="29"/>
      <c r="CQ359" s="29"/>
      <c r="CR359" s="29"/>
      <c r="CS359" s="29"/>
      <c r="CT359" s="29"/>
      <c r="CU359" s="29"/>
      <c r="CV359" s="29"/>
      <c r="CW359" s="29"/>
    </row>
    <row r="360" spans="3:101">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c r="AB360" s="29"/>
      <c r="AC360" s="29"/>
      <c r="AD360" s="29"/>
      <c r="AE360" s="29"/>
      <c r="AF360" s="29"/>
      <c r="AG360" s="29"/>
      <c r="AH360" s="29"/>
      <c r="AI360" s="29"/>
      <c r="AJ360" s="29"/>
      <c r="AK360" s="29"/>
      <c r="AL360" s="29"/>
      <c r="AM360" s="29"/>
      <c r="AN360" s="29"/>
      <c r="AO360" s="29"/>
      <c r="AP360" s="29"/>
      <c r="AQ360" s="29"/>
      <c r="AR360" s="29"/>
      <c r="AS360" s="29"/>
      <c r="AT360" s="29"/>
      <c r="AU360" s="29"/>
      <c r="AV360" s="29"/>
      <c r="AW360" s="29"/>
      <c r="AX360" s="29"/>
      <c r="AY360" s="29"/>
      <c r="AZ360" s="29"/>
      <c r="BA360" s="29"/>
      <c r="BB360" s="29"/>
      <c r="BC360" s="29"/>
      <c r="BD360" s="29"/>
      <c r="BE360" s="29"/>
      <c r="BF360" s="29"/>
      <c r="BG360" s="29"/>
      <c r="BH360" s="29"/>
      <c r="BI360" s="29"/>
      <c r="BJ360" s="29"/>
      <c r="BK360" s="29"/>
      <c r="BL360" s="29"/>
      <c r="BM360" s="29"/>
      <c r="BN360" s="29"/>
      <c r="BO360" s="29"/>
      <c r="BP360" s="29"/>
      <c r="BQ360" s="29"/>
      <c r="BR360" s="29"/>
      <c r="BS360" s="29"/>
      <c r="BT360" s="29"/>
      <c r="BU360" s="29"/>
      <c r="BV360" s="29"/>
      <c r="BW360" s="29"/>
      <c r="BX360" s="29"/>
      <c r="BY360" s="29"/>
      <c r="BZ360" s="29"/>
      <c r="CA360" s="29"/>
      <c r="CB360" s="29"/>
      <c r="CC360" s="29"/>
      <c r="CD360" s="29"/>
      <c r="CE360" s="29"/>
      <c r="CF360" s="29"/>
      <c r="CG360" s="29"/>
      <c r="CH360" s="29"/>
      <c r="CI360" s="29"/>
      <c r="CJ360" s="29"/>
      <c r="CK360" s="29"/>
      <c r="CL360" s="29"/>
      <c r="CM360" s="29"/>
      <c r="CN360" s="29"/>
      <c r="CO360" s="29"/>
      <c r="CP360" s="29"/>
      <c r="CQ360" s="29"/>
      <c r="CR360" s="29"/>
      <c r="CS360" s="29"/>
      <c r="CT360" s="29"/>
      <c r="CU360" s="29"/>
      <c r="CV360" s="29"/>
      <c r="CW360" s="29"/>
    </row>
    <row r="361" spans="3:101">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c r="AB361" s="29"/>
      <c r="AC361" s="29"/>
      <c r="AD361" s="29"/>
      <c r="AE361" s="29"/>
      <c r="AF361" s="29"/>
      <c r="AG361" s="29"/>
      <c r="AH361" s="29"/>
      <c r="AI361" s="29"/>
      <c r="AJ361" s="29"/>
      <c r="AK361" s="29"/>
      <c r="AL361" s="29"/>
      <c r="AM361" s="29"/>
      <c r="AN361" s="29"/>
      <c r="AO361" s="29"/>
      <c r="AP361" s="29"/>
      <c r="AQ361" s="29"/>
      <c r="AR361" s="29"/>
      <c r="AS361" s="29"/>
      <c r="AT361" s="29"/>
      <c r="AU361" s="29"/>
      <c r="AV361" s="29"/>
      <c r="AW361" s="29"/>
      <c r="AX361" s="29"/>
      <c r="AY361" s="29"/>
      <c r="AZ361" s="29"/>
      <c r="BA361" s="29"/>
      <c r="BB361" s="29"/>
      <c r="BC361" s="29"/>
      <c r="BD361" s="29"/>
      <c r="BE361" s="29"/>
      <c r="BF361" s="29"/>
      <c r="BG361" s="29"/>
      <c r="BH361" s="29"/>
      <c r="BI361" s="29"/>
      <c r="BJ361" s="29"/>
      <c r="BK361" s="29"/>
      <c r="BL361" s="29"/>
      <c r="BM361" s="29"/>
      <c r="BN361" s="29"/>
      <c r="BO361" s="29"/>
      <c r="BP361" s="29"/>
      <c r="BQ361" s="29"/>
      <c r="BR361" s="29"/>
      <c r="BS361" s="29"/>
      <c r="BT361" s="29"/>
      <c r="BU361" s="29"/>
      <c r="BV361" s="29"/>
      <c r="BW361" s="29"/>
      <c r="BX361" s="29"/>
      <c r="BY361" s="29"/>
      <c r="BZ361" s="29"/>
      <c r="CA361" s="29"/>
      <c r="CB361" s="29"/>
      <c r="CC361" s="29"/>
      <c r="CD361" s="29"/>
      <c r="CE361" s="29"/>
      <c r="CF361" s="29"/>
      <c r="CG361" s="29"/>
      <c r="CH361" s="29"/>
      <c r="CI361" s="29"/>
      <c r="CJ361" s="29"/>
      <c r="CK361" s="29"/>
      <c r="CL361" s="29"/>
      <c r="CM361" s="29"/>
      <c r="CN361" s="29"/>
      <c r="CO361" s="29"/>
      <c r="CP361" s="29"/>
      <c r="CQ361" s="29"/>
      <c r="CR361" s="29"/>
      <c r="CS361" s="29"/>
      <c r="CT361" s="29"/>
      <c r="CU361" s="29"/>
      <c r="CV361" s="29"/>
      <c r="CW361" s="29"/>
    </row>
    <row r="362" spans="3:101">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c r="AB362" s="29"/>
      <c r="AC362" s="29"/>
      <c r="AD362" s="29"/>
      <c r="AE362" s="29"/>
      <c r="AF362" s="29"/>
      <c r="AG362" s="29"/>
      <c r="AH362" s="29"/>
      <c r="AI362" s="29"/>
      <c r="AJ362" s="29"/>
      <c r="AK362" s="29"/>
      <c r="AL362" s="29"/>
      <c r="AM362" s="29"/>
      <c r="AN362" s="29"/>
      <c r="AO362" s="29"/>
      <c r="AP362" s="29"/>
      <c r="AQ362" s="29"/>
      <c r="AR362" s="29"/>
      <c r="AS362" s="29"/>
      <c r="AT362" s="29"/>
      <c r="AU362" s="29"/>
      <c r="AV362" s="29"/>
      <c r="AW362" s="29"/>
      <c r="AX362" s="29"/>
      <c r="AY362" s="29"/>
      <c r="AZ362" s="29"/>
      <c r="BA362" s="29"/>
      <c r="BB362" s="29"/>
      <c r="BC362" s="29"/>
      <c r="BD362" s="29"/>
      <c r="BE362" s="29"/>
      <c r="BF362" s="29"/>
      <c r="BG362" s="29"/>
      <c r="BH362" s="29"/>
      <c r="BI362" s="29"/>
      <c r="BJ362" s="29"/>
      <c r="BK362" s="29"/>
      <c r="BL362" s="29"/>
      <c r="BM362" s="29"/>
      <c r="BN362" s="29"/>
      <c r="BO362" s="29"/>
      <c r="BP362" s="29"/>
      <c r="BQ362" s="29"/>
      <c r="BR362" s="29"/>
      <c r="BS362" s="29"/>
      <c r="BT362" s="29"/>
      <c r="BU362" s="29"/>
      <c r="BV362" s="29"/>
      <c r="BW362" s="29"/>
      <c r="BX362" s="29"/>
      <c r="BY362" s="29"/>
      <c r="BZ362" s="29"/>
      <c r="CA362" s="29"/>
      <c r="CB362" s="29"/>
      <c r="CC362" s="29"/>
      <c r="CD362" s="29"/>
      <c r="CE362" s="29"/>
      <c r="CF362" s="29"/>
      <c r="CG362" s="29"/>
      <c r="CH362" s="29"/>
      <c r="CI362" s="29"/>
      <c r="CJ362" s="29"/>
      <c r="CK362" s="29"/>
      <c r="CL362" s="29"/>
      <c r="CM362" s="29"/>
      <c r="CN362" s="29"/>
      <c r="CO362" s="29"/>
      <c r="CP362" s="29"/>
      <c r="CQ362" s="29"/>
      <c r="CR362" s="29"/>
      <c r="CS362" s="29"/>
      <c r="CT362" s="29"/>
      <c r="CU362" s="29"/>
      <c r="CV362" s="29"/>
      <c r="CW362" s="29"/>
    </row>
    <row r="363" spans="3:101">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c r="AB363" s="29"/>
      <c r="AC363" s="29"/>
      <c r="AD363" s="29"/>
      <c r="AE363" s="29"/>
      <c r="AF363" s="29"/>
      <c r="AG363" s="29"/>
      <c r="AH363" s="29"/>
      <c r="AI363" s="29"/>
      <c r="AJ363" s="29"/>
      <c r="AK363" s="29"/>
      <c r="AL363" s="29"/>
      <c r="AM363" s="29"/>
      <c r="AN363" s="29"/>
      <c r="AO363" s="29"/>
      <c r="AP363" s="29"/>
      <c r="AQ363" s="29"/>
      <c r="AR363" s="29"/>
      <c r="AS363" s="29"/>
      <c r="AT363" s="29"/>
      <c r="AU363" s="29"/>
      <c r="AV363" s="29"/>
      <c r="AW363" s="29"/>
      <c r="AX363" s="29"/>
      <c r="AY363" s="29"/>
      <c r="AZ363" s="29"/>
      <c r="BA363" s="29"/>
      <c r="BB363" s="29"/>
      <c r="BC363" s="29"/>
      <c r="BD363" s="29"/>
      <c r="BE363" s="29"/>
      <c r="BF363" s="29"/>
      <c r="BG363" s="29"/>
      <c r="BH363" s="29"/>
      <c r="BI363" s="29"/>
      <c r="BJ363" s="29"/>
      <c r="BK363" s="29"/>
      <c r="BL363" s="29"/>
      <c r="BM363" s="29"/>
      <c r="BN363" s="29"/>
      <c r="BO363" s="29"/>
      <c r="BP363" s="29"/>
      <c r="BQ363" s="29"/>
      <c r="BR363" s="29"/>
      <c r="BS363" s="29"/>
      <c r="BT363" s="29"/>
      <c r="BU363" s="29"/>
      <c r="BV363" s="29"/>
      <c r="BW363" s="29"/>
      <c r="BX363" s="29"/>
      <c r="BY363" s="29"/>
      <c r="BZ363" s="29"/>
      <c r="CA363" s="29"/>
      <c r="CB363" s="29"/>
      <c r="CC363" s="29"/>
      <c r="CD363" s="29"/>
      <c r="CE363" s="29"/>
      <c r="CF363" s="29"/>
      <c r="CG363" s="29"/>
      <c r="CH363" s="29"/>
      <c r="CI363" s="29"/>
      <c r="CJ363" s="29"/>
      <c r="CK363" s="29"/>
      <c r="CL363" s="29"/>
      <c r="CM363" s="29"/>
      <c r="CN363" s="29"/>
      <c r="CO363" s="29"/>
      <c r="CP363" s="29"/>
      <c r="CQ363" s="29"/>
      <c r="CR363" s="29"/>
      <c r="CS363" s="29"/>
      <c r="CT363" s="29"/>
      <c r="CU363" s="29"/>
      <c r="CV363" s="29"/>
      <c r="CW363" s="29"/>
    </row>
    <row r="364" spans="3:101">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c r="AB364" s="29"/>
      <c r="AC364" s="29"/>
      <c r="AD364" s="29"/>
      <c r="AE364" s="29"/>
      <c r="AF364" s="29"/>
      <c r="AG364" s="29"/>
      <c r="AH364" s="29"/>
      <c r="AI364" s="29"/>
      <c r="AJ364" s="29"/>
      <c r="AK364" s="29"/>
      <c r="AL364" s="29"/>
      <c r="AM364" s="29"/>
      <c r="AN364" s="29"/>
      <c r="AO364" s="29"/>
      <c r="AP364" s="29"/>
      <c r="AQ364" s="29"/>
      <c r="AR364" s="29"/>
      <c r="AS364" s="29"/>
      <c r="AT364" s="29"/>
      <c r="AU364" s="29"/>
      <c r="AV364" s="29"/>
      <c r="AW364" s="29"/>
      <c r="AX364" s="29"/>
      <c r="AY364" s="29"/>
      <c r="AZ364" s="29"/>
      <c r="BA364" s="29"/>
      <c r="BB364" s="29"/>
      <c r="BC364" s="29"/>
      <c r="BD364" s="29"/>
      <c r="BE364" s="29"/>
      <c r="BF364" s="29"/>
      <c r="BG364" s="29"/>
      <c r="BH364" s="29"/>
      <c r="BI364" s="29"/>
      <c r="BJ364" s="29"/>
      <c r="BK364" s="29"/>
      <c r="BL364" s="29"/>
      <c r="BM364" s="29"/>
      <c r="BN364" s="29"/>
      <c r="BO364" s="29"/>
      <c r="BP364" s="29"/>
      <c r="BQ364" s="29"/>
      <c r="BR364" s="29"/>
      <c r="BS364" s="29"/>
      <c r="BT364" s="29"/>
      <c r="BU364" s="29"/>
      <c r="BV364" s="29"/>
      <c r="BW364" s="29"/>
      <c r="BX364" s="29"/>
      <c r="BY364" s="29"/>
      <c r="BZ364" s="29"/>
      <c r="CA364" s="29"/>
      <c r="CB364" s="29"/>
      <c r="CC364" s="29"/>
      <c r="CD364" s="29"/>
      <c r="CE364" s="29"/>
      <c r="CF364" s="29"/>
      <c r="CG364" s="29"/>
      <c r="CH364" s="29"/>
      <c r="CI364" s="29"/>
      <c r="CJ364" s="29"/>
      <c r="CK364" s="29"/>
      <c r="CL364" s="29"/>
      <c r="CM364" s="29"/>
      <c r="CN364" s="29"/>
      <c r="CO364" s="29"/>
      <c r="CP364" s="29"/>
      <c r="CQ364" s="29"/>
      <c r="CR364" s="29"/>
      <c r="CS364" s="29"/>
      <c r="CT364" s="29"/>
      <c r="CU364" s="29"/>
      <c r="CV364" s="29"/>
      <c r="CW364" s="29"/>
    </row>
    <row r="365" spans="3:101">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c r="AB365" s="29"/>
      <c r="AC365" s="29"/>
      <c r="AD365" s="29"/>
      <c r="AE365" s="29"/>
      <c r="AF365" s="29"/>
      <c r="AG365" s="29"/>
      <c r="AH365" s="29"/>
      <c r="AI365" s="29"/>
      <c r="AJ365" s="29"/>
      <c r="AK365" s="29"/>
      <c r="AL365" s="29"/>
      <c r="AM365" s="29"/>
      <c r="AN365" s="29"/>
      <c r="AO365" s="29"/>
      <c r="AP365" s="29"/>
      <c r="AQ365" s="29"/>
      <c r="AR365" s="29"/>
      <c r="AS365" s="29"/>
      <c r="AT365" s="29"/>
      <c r="AU365" s="29"/>
      <c r="AV365" s="29"/>
      <c r="AW365" s="29"/>
      <c r="AX365" s="29"/>
      <c r="AY365" s="29"/>
      <c r="AZ365" s="29"/>
      <c r="BA365" s="29"/>
      <c r="BB365" s="29"/>
      <c r="BC365" s="29"/>
      <c r="BD365" s="29"/>
      <c r="BE365" s="29"/>
      <c r="BF365" s="29"/>
      <c r="BG365" s="29"/>
      <c r="BH365" s="29"/>
      <c r="BI365" s="29"/>
      <c r="BJ365" s="29"/>
      <c r="BK365" s="29"/>
      <c r="BL365" s="29"/>
      <c r="BM365" s="29"/>
      <c r="BN365" s="29"/>
      <c r="BO365" s="29"/>
      <c r="BP365" s="29"/>
      <c r="BQ365" s="29"/>
      <c r="BR365" s="29"/>
      <c r="BS365" s="29"/>
      <c r="BT365" s="29"/>
      <c r="BU365" s="29"/>
      <c r="BV365" s="29"/>
      <c r="BW365" s="29"/>
      <c r="BX365" s="29"/>
      <c r="BY365" s="29"/>
      <c r="BZ365" s="29"/>
      <c r="CA365" s="29"/>
      <c r="CB365" s="29"/>
      <c r="CC365" s="29"/>
      <c r="CD365" s="29"/>
      <c r="CE365" s="29"/>
      <c r="CF365" s="29"/>
      <c r="CG365" s="29"/>
      <c r="CH365" s="29"/>
      <c r="CI365" s="29"/>
      <c r="CJ365" s="29"/>
      <c r="CK365" s="29"/>
      <c r="CL365" s="29"/>
      <c r="CM365" s="29"/>
      <c r="CN365" s="29"/>
      <c r="CO365" s="29"/>
      <c r="CP365" s="29"/>
      <c r="CQ365" s="29"/>
      <c r="CR365" s="29"/>
      <c r="CS365" s="29"/>
      <c r="CT365" s="29"/>
      <c r="CU365" s="29"/>
      <c r="CV365" s="29"/>
      <c r="CW365" s="29"/>
    </row>
    <row r="366" spans="3:101">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c r="AY366" s="29"/>
      <c r="AZ366" s="29"/>
      <c r="BA366" s="29"/>
      <c r="BB366" s="29"/>
      <c r="BC366" s="29"/>
      <c r="BD366" s="29"/>
      <c r="BE366" s="29"/>
      <c r="BF366" s="29"/>
      <c r="BG366" s="29"/>
      <c r="BH366" s="29"/>
      <c r="BI366" s="29"/>
      <c r="BJ366" s="29"/>
      <c r="BK366" s="29"/>
      <c r="BL366" s="29"/>
      <c r="BM366" s="29"/>
      <c r="BN366" s="29"/>
      <c r="BO366" s="29"/>
      <c r="BP366" s="29"/>
      <c r="BQ366" s="29"/>
      <c r="BR366" s="29"/>
      <c r="BS366" s="29"/>
      <c r="BT366" s="29"/>
      <c r="BU366" s="29"/>
      <c r="BV366" s="29"/>
      <c r="BW366" s="29"/>
      <c r="BX366" s="29"/>
      <c r="BY366" s="29"/>
      <c r="BZ366" s="29"/>
      <c r="CA366" s="29"/>
      <c r="CB366" s="29"/>
      <c r="CC366" s="29"/>
      <c r="CD366" s="29"/>
      <c r="CE366" s="29"/>
      <c r="CF366" s="29"/>
      <c r="CG366" s="29"/>
      <c r="CH366" s="29"/>
      <c r="CI366" s="29"/>
      <c r="CJ366" s="29"/>
      <c r="CK366" s="29"/>
      <c r="CL366" s="29"/>
      <c r="CM366" s="29"/>
      <c r="CN366" s="29"/>
      <c r="CO366" s="29"/>
      <c r="CP366" s="29"/>
      <c r="CQ366" s="29"/>
      <c r="CR366" s="29"/>
      <c r="CS366" s="29"/>
      <c r="CT366" s="29"/>
      <c r="CU366" s="29"/>
      <c r="CV366" s="29"/>
      <c r="CW366" s="29"/>
    </row>
    <row r="367" spans="3:101">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c r="AB367" s="29"/>
      <c r="AC367" s="29"/>
      <c r="AD367" s="29"/>
      <c r="AE367" s="29"/>
      <c r="AF367" s="29"/>
      <c r="AG367" s="29"/>
      <c r="AH367" s="29"/>
      <c r="AI367" s="29"/>
      <c r="AJ367" s="29"/>
      <c r="AK367" s="29"/>
      <c r="AL367" s="29"/>
      <c r="AM367" s="29"/>
      <c r="AN367" s="29"/>
      <c r="AO367" s="29"/>
      <c r="AP367" s="29"/>
      <c r="AQ367" s="29"/>
      <c r="AR367" s="29"/>
      <c r="AS367" s="29"/>
      <c r="AT367" s="29"/>
      <c r="AU367" s="29"/>
      <c r="AV367" s="29"/>
      <c r="AW367" s="29"/>
      <c r="AX367" s="29"/>
      <c r="AY367" s="29"/>
      <c r="AZ367" s="29"/>
      <c r="BA367" s="29"/>
      <c r="BB367" s="29"/>
      <c r="BC367" s="29"/>
      <c r="BD367" s="29"/>
      <c r="BE367" s="29"/>
      <c r="BF367" s="29"/>
      <c r="BG367" s="29"/>
      <c r="BH367" s="29"/>
      <c r="BI367" s="29"/>
      <c r="BJ367" s="29"/>
      <c r="BK367" s="29"/>
      <c r="BL367" s="29"/>
      <c r="BM367" s="29"/>
      <c r="BN367" s="29"/>
      <c r="BO367" s="29"/>
      <c r="BP367" s="29"/>
      <c r="BQ367" s="29"/>
      <c r="BR367" s="29"/>
      <c r="BS367" s="29"/>
      <c r="BT367" s="29"/>
      <c r="BU367" s="29"/>
      <c r="BV367" s="29"/>
      <c r="BW367" s="29"/>
      <c r="BX367" s="29"/>
      <c r="BY367" s="29"/>
      <c r="BZ367" s="29"/>
      <c r="CA367" s="29"/>
      <c r="CB367" s="29"/>
      <c r="CC367" s="29"/>
      <c r="CD367" s="29"/>
      <c r="CE367" s="29"/>
      <c r="CF367" s="29"/>
      <c r="CG367" s="29"/>
      <c r="CH367" s="29"/>
      <c r="CI367" s="29"/>
      <c r="CJ367" s="29"/>
      <c r="CK367" s="29"/>
      <c r="CL367" s="29"/>
      <c r="CM367" s="29"/>
      <c r="CN367" s="29"/>
      <c r="CO367" s="29"/>
      <c r="CP367" s="29"/>
      <c r="CQ367" s="29"/>
      <c r="CR367" s="29"/>
      <c r="CS367" s="29"/>
      <c r="CT367" s="29"/>
      <c r="CU367" s="29"/>
      <c r="CV367" s="29"/>
      <c r="CW367" s="29"/>
    </row>
    <row r="368" spans="3:101">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c r="AB368" s="29"/>
      <c r="AC368" s="29"/>
      <c r="AD368" s="29"/>
      <c r="AE368" s="29"/>
      <c r="AF368" s="29"/>
      <c r="AG368" s="29"/>
      <c r="AH368" s="29"/>
      <c r="AI368" s="29"/>
      <c r="AJ368" s="29"/>
      <c r="AK368" s="29"/>
      <c r="AL368" s="29"/>
      <c r="AM368" s="29"/>
      <c r="AN368" s="29"/>
      <c r="AO368" s="29"/>
      <c r="AP368" s="29"/>
      <c r="AQ368" s="29"/>
      <c r="AR368" s="29"/>
      <c r="AS368" s="29"/>
      <c r="AT368" s="29"/>
      <c r="AU368" s="29"/>
      <c r="AV368" s="29"/>
      <c r="AW368" s="29"/>
      <c r="AX368" s="29"/>
      <c r="AY368" s="29"/>
      <c r="AZ368" s="29"/>
      <c r="BA368" s="29"/>
      <c r="BB368" s="29"/>
      <c r="BC368" s="29"/>
      <c r="BD368" s="29"/>
      <c r="BE368" s="29"/>
      <c r="BF368" s="29"/>
      <c r="BG368" s="29"/>
      <c r="BH368" s="29"/>
      <c r="BI368" s="29"/>
      <c r="BJ368" s="29"/>
      <c r="BK368" s="29"/>
      <c r="BL368" s="29"/>
      <c r="BM368" s="29"/>
      <c r="BN368" s="29"/>
      <c r="BO368" s="29"/>
      <c r="BP368" s="29"/>
      <c r="BQ368" s="29"/>
      <c r="BR368" s="29"/>
      <c r="BS368" s="29"/>
      <c r="BT368" s="29"/>
      <c r="BU368" s="29"/>
      <c r="BV368" s="29"/>
      <c r="BW368" s="29"/>
      <c r="BX368" s="29"/>
      <c r="BY368" s="29"/>
      <c r="BZ368" s="29"/>
      <c r="CA368" s="29"/>
      <c r="CB368" s="29"/>
      <c r="CC368" s="29"/>
      <c r="CD368" s="29"/>
      <c r="CE368" s="29"/>
      <c r="CF368" s="29"/>
      <c r="CG368" s="29"/>
      <c r="CH368" s="29"/>
      <c r="CI368" s="29"/>
      <c r="CJ368" s="29"/>
      <c r="CK368" s="29"/>
      <c r="CL368" s="29"/>
      <c r="CM368" s="29"/>
      <c r="CN368" s="29"/>
      <c r="CO368" s="29"/>
      <c r="CP368" s="29"/>
      <c r="CQ368" s="29"/>
      <c r="CR368" s="29"/>
      <c r="CS368" s="29"/>
      <c r="CT368" s="29"/>
      <c r="CU368" s="29"/>
      <c r="CV368" s="29"/>
      <c r="CW368" s="29"/>
    </row>
    <row r="369" spans="3:101">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c r="AB369" s="29"/>
      <c r="AC369" s="29"/>
      <c r="AD369" s="29"/>
      <c r="AE369" s="29"/>
      <c r="AF369" s="29"/>
      <c r="AG369" s="29"/>
      <c r="AH369" s="29"/>
      <c r="AI369" s="29"/>
      <c r="AJ369" s="29"/>
      <c r="AK369" s="29"/>
      <c r="AL369" s="29"/>
      <c r="AM369" s="29"/>
      <c r="AN369" s="29"/>
      <c r="AO369" s="29"/>
      <c r="AP369" s="29"/>
      <c r="AQ369" s="29"/>
      <c r="AR369" s="29"/>
      <c r="AS369" s="29"/>
      <c r="AT369" s="29"/>
      <c r="AU369" s="29"/>
      <c r="AV369" s="29"/>
      <c r="AW369" s="29"/>
      <c r="AX369" s="29"/>
      <c r="AY369" s="29"/>
      <c r="AZ369" s="29"/>
      <c r="BA369" s="29"/>
      <c r="BB369" s="29"/>
      <c r="BC369" s="29"/>
      <c r="BD369" s="29"/>
      <c r="BE369" s="29"/>
      <c r="BF369" s="29"/>
      <c r="BG369" s="29"/>
      <c r="BH369" s="29"/>
      <c r="BI369" s="29"/>
      <c r="BJ369" s="29"/>
      <c r="BK369" s="29"/>
      <c r="BL369" s="29"/>
      <c r="BM369" s="29"/>
      <c r="BN369" s="29"/>
      <c r="BO369" s="29"/>
      <c r="BP369" s="29"/>
      <c r="BQ369" s="29"/>
      <c r="BR369" s="29"/>
      <c r="BS369" s="29"/>
      <c r="BT369" s="29"/>
      <c r="BU369" s="29"/>
      <c r="BV369" s="29"/>
      <c r="BW369" s="29"/>
      <c r="BX369" s="29"/>
      <c r="BY369" s="29"/>
      <c r="BZ369" s="29"/>
      <c r="CA369" s="29"/>
      <c r="CB369" s="29"/>
      <c r="CC369" s="29"/>
      <c r="CD369" s="29"/>
      <c r="CE369" s="29"/>
      <c r="CF369" s="29"/>
      <c r="CG369" s="29"/>
      <c r="CH369" s="29"/>
      <c r="CI369" s="29"/>
      <c r="CJ369" s="29"/>
      <c r="CK369" s="29"/>
      <c r="CL369" s="29"/>
      <c r="CM369" s="29"/>
      <c r="CN369" s="29"/>
      <c r="CO369" s="29"/>
      <c r="CP369" s="29"/>
      <c r="CQ369" s="29"/>
      <c r="CR369" s="29"/>
      <c r="CS369" s="29"/>
      <c r="CT369" s="29"/>
      <c r="CU369" s="29"/>
      <c r="CV369" s="29"/>
      <c r="CW369" s="29"/>
    </row>
  </sheetData>
  <mergeCells count="2">
    <mergeCell ref="I6:N6"/>
    <mergeCell ref="O6:P6"/>
  </mergeCells>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dimension ref="A1:L36"/>
  <sheetViews>
    <sheetView workbookViewId="0">
      <selection activeCell="B19" sqref="B19"/>
    </sheetView>
  </sheetViews>
  <sheetFormatPr defaultRowHeight="12.75"/>
  <cols>
    <col min="1" max="1" width="9.140625" style="7"/>
    <col min="2" max="2" width="46.5703125" style="7" bestFit="1" customWidth="1"/>
    <col min="3" max="3" width="19.85546875" style="7" bestFit="1" customWidth="1"/>
    <col min="4" max="4" width="16.7109375" style="7" bestFit="1" customWidth="1"/>
    <col min="5" max="6" width="13.140625" style="7" bestFit="1" customWidth="1"/>
    <col min="7" max="7" width="21.7109375" style="7" bestFit="1" customWidth="1"/>
    <col min="8" max="8" width="19.28515625" style="7" bestFit="1" customWidth="1"/>
    <col min="9" max="16384" width="9.140625" style="7"/>
  </cols>
  <sheetData>
    <row r="1" spans="1:12">
      <c r="B1" s="7" t="s">
        <v>494</v>
      </c>
    </row>
    <row r="2" spans="1:12" customFormat="1">
      <c r="B2" s="7" t="s">
        <v>589</v>
      </c>
      <c r="C2" s="164"/>
      <c r="D2" s="164"/>
      <c r="E2" s="164"/>
      <c r="F2" s="164"/>
      <c r="G2" s="164"/>
      <c r="H2" s="164"/>
      <c r="I2" s="164"/>
      <c r="J2" s="164"/>
      <c r="K2" s="164"/>
    </row>
    <row r="3" spans="1:12">
      <c r="B3" s="165" t="s">
        <v>488</v>
      </c>
      <c r="C3" s="166" t="s">
        <v>489</v>
      </c>
      <c r="D3" s="165" t="s">
        <v>490</v>
      </c>
      <c r="E3" s="166" t="s">
        <v>491</v>
      </c>
      <c r="F3" s="165" t="s">
        <v>492</v>
      </c>
      <c r="G3" s="166" t="s">
        <v>493</v>
      </c>
    </row>
    <row r="4" spans="1:12">
      <c r="A4" s="167" t="s">
        <v>517</v>
      </c>
      <c r="B4" s="167">
        <f>'[4]Measure Savings'!$D$31*B12</f>
        <v>687.15900819714182</v>
      </c>
      <c r="C4" s="168">
        <f>'[4]Measure Savings'!$D$65*B12</f>
        <v>0.65879283400803024</v>
      </c>
      <c r="D4" s="167" t="s">
        <v>339</v>
      </c>
      <c r="E4" s="117" t="s">
        <v>487</v>
      </c>
      <c r="F4" s="167">
        <f>'[4]Measure Savings'!$D$133*B12</f>
        <v>127.39788537342982</v>
      </c>
      <c r="G4" s="167">
        <f>F4*'[5]Wood Fuel Credit'!$B$28</f>
        <v>10.369034497533741</v>
      </c>
    </row>
    <row r="5" spans="1:12">
      <c r="A5" s="167" t="s">
        <v>518</v>
      </c>
      <c r="B5" s="167">
        <f>'[4]Measure Savings'!$G$31*B12</f>
        <v>979.09184212550167</v>
      </c>
      <c r="C5" s="168">
        <f>'[4]Measure Savings'!$G$65*B12</f>
        <v>-1.3691042397222214E-2</v>
      </c>
      <c r="D5" s="167" t="s">
        <v>340</v>
      </c>
      <c r="E5" s="117" t="s">
        <v>487</v>
      </c>
      <c r="F5" s="167">
        <f>'[4]Measure Savings'!$G$133*B12</f>
        <v>156.75819930616007</v>
      </c>
      <c r="G5" s="167">
        <f>F5*'[5]Wood Fuel Credit'!$B$28</f>
        <v>12.758698243792393</v>
      </c>
    </row>
    <row r="6" spans="1:12">
      <c r="A6" s="167" t="s">
        <v>519</v>
      </c>
      <c r="B6" s="167">
        <f>'[4]Measure Savings'!$J$31*B12</f>
        <v>1083.8108417603735</v>
      </c>
      <c r="C6" s="168">
        <f>'[4]Measure Savings'!$J$65*B12</f>
        <v>1.1949589996420711</v>
      </c>
      <c r="D6" s="167" t="s">
        <v>341</v>
      </c>
      <c r="E6" s="117" t="s">
        <v>487</v>
      </c>
      <c r="F6" s="167">
        <f>'[4]Measure Savings'!$J$133*B12</f>
        <v>174.35468679733941</v>
      </c>
      <c r="G6" s="167">
        <f>F6*'[5]Wood Fuel Credit'!$B$28</f>
        <v>14.190893019213</v>
      </c>
    </row>
    <row r="12" spans="1:12">
      <c r="A12" s="169" t="s">
        <v>520</v>
      </c>
      <c r="B12" s="170">
        <v>0.9</v>
      </c>
    </row>
    <row r="13" spans="1:12">
      <c r="A13" s="146" t="s">
        <v>521</v>
      </c>
    </row>
    <row r="14" spans="1:12">
      <c r="B14"/>
      <c r="C14"/>
      <c r="D14"/>
      <c r="E14"/>
      <c r="F14"/>
      <c r="G14"/>
      <c r="H14"/>
    </row>
    <row r="15" spans="1:12">
      <c r="B15"/>
      <c r="C15"/>
      <c r="D15"/>
      <c r="E15"/>
      <c r="F15"/>
      <c r="G15"/>
      <c r="H15"/>
      <c r="I15"/>
      <c r="J15"/>
      <c r="K15"/>
      <c r="L15"/>
    </row>
    <row r="16" spans="1:12">
      <c r="B16"/>
      <c r="C16"/>
      <c r="D16"/>
      <c r="E16"/>
      <c r="F16"/>
      <c r="G16"/>
      <c r="H16"/>
      <c r="I16"/>
      <c r="J16"/>
      <c r="K16"/>
      <c r="L16"/>
    </row>
    <row r="17" spans="1:12">
      <c r="B17"/>
      <c r="C17"/>
      <c r="D17"/>
      <c r="E17"/>
      <c r="F17"/>
      <c r="G17"/>
      <c r="H17"/>
      <c r="I17"/>
      <c r="J17"/>
      <c r="K17"/>
      <c r="L17"/>
    </row>
    <row r="18" spans="1:12">
      <c r="B18" t="s">
        <v>590</v>
      </c>
      <c r="C18"/>
      <c r="D18"/>
      <c r="E18"/>
      <c r="F18"/>
      <c r="G18"/>
      <c r="H18"/>
      <c r="I18"/>
      <c r="J18"/>
      <c r="K18"/>
      <c r="L18"/>
    </row>
    <row r="19" spans="1:12">
      <c r="A19" s="7" t="s">
        <v>544</v>
      </c>
      <c r="B19" t="s">
        <v>581</v>
      </c>
      <c r="C19" t="s">
        <v>582</v>
      </c>
      <c r="D19"/>
      <c r="E19"/>
      <c r="F19"/>
      <c r="G19"/>
      <c r="H19"/>
      <c r="I19"/>
      <c r="J19"/>
      <c r="K19"/>
      <c r="L19"/>
    </row>
    <row r="20" spans="1:12" ht="13.5" thickBot="1">
      <c r="B20" t="s">
        <v>586</v>
      </c>
      <c r="C20" t="s">
        <v>585</v>
      </c>
      <c r="D20"/>
      <c r="E20"/>
      <c r="F20"/>
      <c r="G20"/>
      <c r="H20"/>
      <c r="I20"/>
      <c r="J20"/>
      <c r="K20"/>
      <c r="L20"/>
    </row>
    <row r="21" spans="1:12" ht="19.5" thickBot="1">
      <c r="B21" s="171" t="s">
        <v>529</v>
      </c>
      <c r="C21" s="171" t="s">
        <v>7</v>
      </c>
      <c r="D21" s="172" t="s">
        <v>234</v>
      </c>
      <c r="F21" s="146" t="s">
        <v>530</v>
      </c>
      <c r="G21" s="146" t="s">
        <v>234</v>
      </c>
      <c r="H21" s="192" t="s">
        <v>583</v>
      </c>
      <c r="I21" s="192" t="s">
        <v>584</v>
      </c>
      <c r="J21"/>
      <c r="K21"/>
      <c r="L21"/>
    </row>
    <row r="22" spans="1:12">
      <c r="B22" s="173" t="s">
        <v>531</v>
      </c>
      <c r="C22" s="173" t="s">
        <v>532</v>
      </c>
      <c r="D22" s="174">
        <v>450.87119309019425</v>
      </c>
      <c r="E22" s="7" t="s">
        <v>533</v>
      </c>
      <c r="F22" s="7" t="str">
        <f t="shared" ref="F22:F27" si="0">E22&amp;" - "&amp;B22</f>
        <v>Heat Pump PTCS Commissioning, Controls, and Sizing - Heating Zone 1</v>
      </c>
      <c r="G22" s="175">
        <f t="shared" ref="G22:G27" si="1">D22</f>
        <v>450.87119309019425</v>
      </c>
      <c r="H22">
        <v>38.882140119075558</v>
      </c>
      <c r="I22" s="167">
        <f>H22*'[5]Wood Fuel Credit'!$B$28</f>
        <v>3.1646541938342141</v>
      </c>
      <c r="J22"/>
      <c r="K22"/>
      <c r="L22"/>
    </row>
    <row r="23" spans="1:12">
      <c r="B23" s="173" t="s">
        <v>534</v>
      </c>
      <c r="C23" s="173" t="s">
        <v>535</v>
      </c>
      <c r="D23" s="174">
        <v>235.04186455568859</v>
      </c>
      <c r="E23" s="7" t="s">
        <v>533</v>
      </c>
      <c r="F23" s="7" t="str">
        <f t="shared" si="0"/>
        <v>Heat Pump PTCS Commissioning, Controls, and Sizing - Heating Zone 2</v>
      </c>
      <c r="G23" s="175">
        <f t="shared" si="1"/>
        <v>235.04186455568859</v>
      </c>
      <c r="H23">
        <v>45.991519937855387</v>
      </c>
      <c r="I23" s="167">
        <f>H23*'[5]Wood Fuel Credit'!$B$28</f>
        <v>3.7432933477017776</v>
      </c>
      <c r="J23"/>
      <c r="K23"/>
      <c r="L23"/>
    </row>
    <row r="24" spans="1:12">
      <c r="B24" s="173" t="s">
        <v>536</v>
      </c>
      <c r="C24" s="173" t="s">
        <v>537</v>
      </c>
      <c r="D24" s="174">
        <v>107.29548177908664</v>
      </c>
      <c r="E24" s="7" t="s">
        <v>533</v>
      </c>
      <c r="F24" s="7" t="str">
        <f t="shared" si="0"/>
        <v>Heat Pump PTCS Commissioning, Controls, and Sizing - Heating Zone 3</v>
      </c>
      <c r="G24" s="175">
        <f t="shared" si="1"/>
        <v>107.29548177908664</v>
      </c>
      <c r="H24">
        <v>20.994907859554903</v>
      </c>
      <c r="I24" s="167">
        <f>H24*'[5]Wood Fuel Credit'!$B$28</f>
        <v>1.708795426471577</v>
      </c>
      <c r="J24"/>
      <c r="K24"/>
      <c r="L24"/>
    </row>
    <row r="25" spans="1:12">
      <c r="B25" s="176" t="s">
        <v>538</v>
      </c>
      <c r="C25" s="176" t="s">
        <v>539</v>
      </c>
      <c r="D25" s="177">
        <v>-5.701840043619403</v>
      </c>
      <c r="E25" s="7" t="s">
        <v>533</v>
      </c>
      <c r="F25" s="7" t="str">
        <f t="shared" si="0"/>
        <v>Heat Pump PTCS Commissioning, Controls, and Sizing - Cooling Zone 1</v>
      </c>
      <c r="G25" s="175">
        <f t="shared" si="1"/>
        <v>-5.701840043619403</v>
      </c>
      <c r="H25"/>
      <c r="I25"/>
      <c r="J25"/>
      <c r="K25"/>
      <c r="L25"/>
    </row>
    <row r="26" spans="1:12">
      <c r="B26" s="176" t="s">
        <v>540</v>
      </c>
      <c r="C26" s="176" t="s">
        <v>541</v>
      </c>
      <c r="D26" s="177">
        <v>-12.52263407749142</v>
      </c>
      <c r="E26" s="7" t="s">
        <v>533</v>
      </c>
      <c r="F26" s="7" t="str">
        <f t="shared" si="0"/>
        <v>Heat Pump PTCS Commissioning, Controls, and Sizing - Cooling Zone 2</v>
      </c>
      <c r="G26" s="175">
        <f t="shared" si="1"/>
        <v>-12.52263407749142</v>
      </c>
      <c r="H26"/>
    </row>
    <row r="27" spans="1:12">
      <c r="B27" s="176" t="s">
        <v>542</v>
      </c>
      <c r="C27" s="176" t="s">
        <v>543</v>
      </c>
      <c r="D27" s="177">
        <v>-30.49171922529472</v>
      </c>
      <c r="E27" s="7" t="s">
        <v>533</v>
      </c>
      <c r="F27" s="7" t="str">
        <f t="shared" si="0"/>
        <v>Heat Pump PTCS Commissioning, Controls, and Sizing - Cooling Zone 3</v>
      </c>
      <c r="G27" s="175">
        <f t="shared" si="1"/>
        <v>-30.49171922529472</v>
      </c>
      <c r="H27"/>
    </row>
    <row r="28" spans="1:12">
      <c r="B28"/>
      <c r="C28"/>
      <c r="D28"/>
      <c r="E28"/>
      <c r="F28"/>
      <c r="G28"/>
      <c r="H28"/>
    </row>
    <row r="29" spans="1:12">
      <c r="B29"/>
      <c r="C29"/>
      <c r="D29"/>
      <c r="E29"/>
      <c r="F29"/>
      <c r="G29"/>
      <c r="H29"/>
    </row>
    <row r="30" spans="1:12">
      <c r="B30"/>
      <c r="C30"/>
      <c r="D30"/>
      <c r="E30"/>
      <c r="F30"/>
      <c r="G30"/>
      <c r="H30"/>
    </row>
    <row r="31" spans="1:12">
      <c r="B31"/>
      <c r="C31"/>
      <c r="D31"/>
      <c r="E31"/>
      <c r="F31"/>
      <c r="G31"/>
      <c r="H31"/>
    </row>
    <row r="32" spans="1:12">
      <c r="B32"/>
      <c r="C32"/>
      <c r="D32"/>
      <c r="E32"/>
      <c r="F32"/>
      <c r="G32"/>
      <c r="H32"/>
    </row>
    <row r="33" spans="2:8">
      <c r="B33"/>
      <c r="C33"/>
      <c r="D33"/>
      <c r="E33"/>
      <c r="F33"/>
      <c r="G33"/>
      <c r="H33"/>
    </row>
    <row r="34" spans="2:8">
      <c r="B34"/>
      <c r="C34"/>
      <c r="D34"/>
      <c r="E34"/>
      <c r="F34"/>
      <c r="G34"/>
      <c r="H34"/>
    </row>
    <row r="35" spans="2:8">
      <c r="B35"/>
      <c r="C35"/>
      <c r="D35"/>
      <c r="E35"/>
      <c r="F35"/>
      <c r="G35"/>
      <c r="H35"/>
    </row>
    <row r="36" spans="2:8">
      <c r="B36"/>
      <c r="C36"/>
      <c r="D36"/>
      <c r="E36"/>
      <c r="F36"/>
      <c r="G36"/>
      <c r="H36"/>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F3"/>
  <sheetViews>
    <sheetView workbookViewId="0">
      <selection activeCell="B2" sqref="B2"/>
    </sheetView>
  </sheetViews>
  <sheetFormatPr defaultRowHeight="12.75"/>
  <sheetData>
    <row r="1" spans="1:6">
      <c r="A1" s="146" t="s">
        <v>495</v>
      </c>
      <c r="B1" s="147">
        <f>'[5]PTCS HPC'!$B$18</f>
        <v>512.07444609794834</v>
      </c>
      <c r="C1" s="146" t="s">
        <v>496</v>
      </c>
      <c r="D1" s="7"/>
      <c r="E1" s="7"/>
      <c r="F1" s="7"/>
    </row>
    <row r="2" spans="1:6">
      <c r="A2" s="146" t="s">
        <v>497</v>
      </c>
      <c r="B2" s="7">
        <v>15</v>
      </c>
      <c r="C2" s="146" t="s">
        <v>522</v>
      </c>
      <c r="D2" s="7"/>
      <c r="E2" s="7"/>
      <c r="F2" s="7"/>
    </row>
    <row r="3" spans="1:6">
      <c r="A3" s="7"/>
      <c r="B3" s="7"/>
      <c r="C3" s="7"/>
      <c r="D3" s="7"/>
      <c r="E3" s="7"/>
      <c r="F3" s="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BD10"/>
  <sheetViews>
    <sheetView workbookViewId="0">
      <selection activeCell="C25" sqref="C25"/>
    </sheetView>
  </sheetViews>
  <sheetFormatPr defaultRowHeight="12.75"/>
  <cols>
    <col min="1" max="2" width="21.85546875" customWidth="1"/>
    <col min="3" max="3" width="40.28515625" bestFit="1" customWidth="1"/>
    <col min="4" max="4" width="12.28515625" bestFit="1" customWidth="1"/>
    <col min="5" max="5" width="30.5703125" bestFit="1" customWidth="1"/>
  </cols>
  <sheetData>
    <row r="1" spans="1:56" ht="15.75" thickBot="1">
      <c r="A1" s="62" t="s">
        <v>572</v>
      </c>
      <c r="B1" s="62" t="s">
        <v>573</v>
      </c>
      <c r="C1" s="62" t="s">
        <v>574</v>
      </c>
      <c r="D1" s="62" t="s">
        <v>575</v>
      </c>
      <c r="E1" s="62" t="s">
        <v>576</v>
      </c>
      <c r="F1" s="62" t="s">
        <v>578</v>
      </c>
      <c r="G1" s="62" t="s">
        <v>577</v>
      </c>
      <c r="H1" s="62" t="s">
        <v>579</v>
      </c>
      <c r="I1" s="62" t="s">
        <v>63</v>
      </c>
      <c r="J1" s="62" t="s">
        <v>64</v>
      </c>
      <c r="K1" s="56">
        <v>2016</v>
      </c>
      <c r="L1" s="57">
        <v>2017</v>
      </c>
      <c r="M1" s="57">
        <v>2018</v>
      </c>
      <c r="N1" s="57">
        <v>2019</v>
      </c>
      <c r="O1" s="57">
        <v>2020</v>
      </c>
      <c r="P1" s="57">
        <v>2021</v>
      </c>
      <c r="Q1" s="57">
        <v>2022</v>
      </c>
      <c r="R1" s="57">
        <v>2023</v>
      </c>
      <c r="S1" s="57">
        <v>2024</v>
      </c>
      <c r="T1" s="57">
        <v>2025</v>
      </c>
      <c r="U1" s="57">
        <v>2026</v>
      </c>
      <c r="V1" s="57">
        <v>2027</v>
      </c>
      <c r="W1" s="57">
        <v>2028</v>
      </c>
      <c r="X1" s="57">
        <v>2029</v>
      </c>
      <c r="Y1" s="57">
        <v>2030</v>
      </c>
      <c r="Z1" s="57">
        <v>2031</v>
      </c>
      <c r="AA1" s="57">
        <v>2032</v>
      </c>
      <c r="AB1" s="57">
        <v>2033</v>
      </c>
      <c r="AC1" s="57">
        <v>2034</v>
      </c>
      <c r="AD1" s="57">
        <v>2035</v>
      </c>
      <c r="AE1" s="58" t="s">
        <v>58</v>
      </c>
      <c r="AF1" s="39" t="s">
        <v>454</v>
      </c>
      <c r="AG1" s="40"/>
      <c r="AH1" s="40"/>
      <c r="AI1" s="40"/>
      <c r="AJ1" s="40"/>
      <c r="AK1" s="40"/>
      <c r="AL1" s="40"/>
      <c r="AM1" s="40"/>
      <c r="AN1" s="40"/>
      <c r="AO1" s="40"/>
      <c r="AP1" s="40"/>
      <c r="AQ1" s="34"/>
      <c r="AR1" s="38"/>
      <c r="AS1" s="39" t="s">
        <v>455</v>
      </c>
      <c r="AT1" s="40"/>
      <c r="AU1" s="40"/>
      <c r="AV1" s="40"/>
      <c r="AW1" s="40"/>
      <c r="AX1" s="40"/>
      <c r="AY1" s="40"/>
      <c r="AZ1" s="40"/>
      <c r="BA1" s="40"/>
      <c r="BB1" s="40"/>
      <c r="BC1" s="40"/>
      <c r="BD1" s="34"/>
    </row>
    <row r="2" spans="1:56" ht="15">
      <c r="A2" s="62"/>
      <c r="B2" s="62"/>
      <c r="C2" s="62"/>
      <c r="D2" s="62"/>
      <c r="E2" s="62"/>
      <c r="F2" s="62" t="s">
        <v>456</v>
      </c>
      <c r="G2" s="62" t="s">
        <v>46</v>
      </c>
      <c r="H2" s="62" t="s">
        <v>62</v>
      </c>
      <c r="I2" s="62">
        <v>1</v>
      </c>
      <c r="J2" s="62"/>
      <c r="K2" s="59" t="str">
        <f t="shared" ref="K2:AD2" si="0">CONCATENATE("aMW_",K$1)</f>
        <v>aMW_2016</v>
      </c>
      <c r="L2" s="60" t="str">
        <f t="shared" si="0"/>
        <v>aMW_2017</v>
      </c>
      <c r="M2" s="60" t="str">
        <f t="shared" si="0"/>
        <v>aMW_2018</v>
      </c>
      <c r="N2" s="60" t="str">
        <f t="shared" si="0"/>
        <v>aMW_2019</v>
      </c>
      <c r="O2" s="60" t="str">
        <f t="shared" si="0"/>
        <v>aMW_2020</v>
      </c>
      <c r="P2" s="60" t="str">
        <f t="shared" si="0"/>
        <v>aMW_2021</v>
      </c>
      <c r="Q2" s="60" t="str">
        <f t="shared" si="0"/>
        <v>aMW_2022</v>
      </c>
      <c r="R2" s="60" t="str">
        <f t="shared" si="0"/>
        <v>aMW_2023</v>
      </c>
      <c r="S2" s="60" t="str">
        <f t="shared" si="0"/>
        <v>aMW_2024</v>
      </c>
      <c r="T2" s="60" t="str">
        <f t="shared" si="0"/>
        <v>aMW_2025</v>
      </c>
      <c r="U2" s="60" t="str">
        <f t="shared" si="0"/>
        <v>aMW_2026</v>
      </c>
      <c r="V2" s="60" t="str">
        <f t="shared" si="0"/>
        <v>aMW_2027</v>
      </c>
      <c r="W2" s="60" t="str">
        <f t="shared" si="0"/>
        <v>aMW_2028</v>
      </c>
      <c r="X2" s="60" t="str">
        <f t="shared" si="0"/>
        <v>aMW_2029</v>
      </c>
      <c r="Y2" s="60" t="str">
        <f t="shared" si="0"/>
        <v>aMW_2030</v>
      </c>
      <c r="Z2" s="60" t="str">
        <f t="shared" si="0"/>
        <v>aMW_2031</v>
      </c>
      <c r="AA2" s="60" t="str">
        <f t="shared" si="0"/>
        <v>aMW_2032</v>
      </c>
      <c r="AB2" s="60" t="str">
        <f t="shared" si="0"/>
        <v>aMW_2033</v>
      </c>
      <c r="AC2" s="60" t="str">
        <f t="shared" si="0"/>
        <v>aMW_2034</v>
      </c>
      <c r="AD2" s="60" t="str">
        <f t="shared" si="0"/>
        <v>aMW_2035</v>
      </c>
      <c r="AE2" s="61" t="s">
        <v>58</v>
      </c>
      <c r="AF2" s="32" t="s">
        <v>33</v>
      </c>
      <c r="AG2" s="32" t="s">
        <v>34</v>
      </c>
      <c r="AH2" s="32" t="s">
        <v>35</v>
      </c>
      <c r="AI2" s="32" t="s">
        <v>36</v>
      </c>
      <c r="AJ2" s="32" t="s">
        <v>37</v>
      </c>
      <c r="AK2" s="32" t="s">
        <v>38</v>
      </c>
      <c r="AL2" s="32" t="s">
        <v>39</v>
      </c>
      <c r="AM2" s="32" t="s">
        <v>40</v>
      </c>
      <c r="AN2" s="32" t="s">
        <v>41</v>
      </c>
      <c r="AO2" s="32" t="s">
        <v>42</v>
      </c>
      <c r="AP2" s="32" t="s">
        <v>43</v>
      </c>
      <c r="AQ2" s="32" t="s">
        <v>44</v>
      </c>
      <c r="AR2" s="32"/>
      <c r="AS2" s="32" t="s">
        <v>33</v>
      </c>
      <c r="AT2" s="32" t="s">
        <v>34</v>
      </c>
      <c r="AU2" s="32" t="s">
        <v>35</v>
      </c>
      <c r="AV2" s="32" t="s">
        <v>36</v>
      </c>
      <c r="AW2" s="32" t="s">
        <v>37</v>
      </c>
      <c r="AX2" s="32" t="s">
        <v>38</v>
      </c>
      <c r="AY2" s="32" t="s">
        <v>39</v>
      </c>
      <c r="AZ2" s="32" t="s">
        <v>40</v>
      </c>
      <c r="BA2" s="32" t="s">
        <v>41</v>
      </c>
      <c r="BB2" s="32" t="s">
        <v>42</v>
      </c>
      <c r="BC2" s="32" t="s">
        <v>43</v>
      </c>
      <c r="BD2" s="32" t="s">
        <v>44</v>
      </c>
    </row>
    <row r="3" spans="1:56" ht="15">
      <c r="A3" s="54" t="str">
        <f>VLOOKUP(CONCATENATE($C3," - ",$B3),[2]ACHIEV!$B$12:$C$100,2,FALSE)</f>
        <v>LO5Med</v>
      </c>
      <c r="B3" s="54" t="str">
        <f>'SC-New'!$C$7</f>
        <v>New</v>
      </c>
      <c r="C3" s="54" t="str">
        <f>'SC-New'!$C$8</f>
        <v>Controls Commissioning and Sizing</v>
      </c>
      <c r="D3" s="54" t="s">
        <v>464</v>
      </c>
      <c r="E3" s="54" t="str">
        <f>'SC-New'!$A$9</f>
        <v>HVAC</v>
      </c>
      <c r="F3" s="188">
        <f t="shared" ref="F3:F10" si="1">VLOOKUP($J3,MeasureOutput,14,FALSE)</f>
        <v>0.38187260935686146</v>
      </c>
      <c r="G3" s="161">
        <f>'SC-New'!A44</f>
        <v>1093.1096130878557</v>
      </c>
      <c r="H3" s="161">
        <f>'SC-New'!B44</f>
        <v>23.10933731154983</v>
      </c>
      <c r="I3" s="7" t="str">
        <f>'SC-New'!C44</f>
        <v>Single Family</v>
      </c>
      <c r="J3" s="7" t="str">
        <f>'SC-New'!D44</f>
        <v>SF CC&amp;S + HZ23</v>
      </c>
      <c r="K3" s="29">
        <f ca="1">'SC-New'!E44</f>
        <v>5.9219728507043561E-3</v>
      </c>
      <c r="L3" s="29">
        <f ca="1">'SC-New'!F44</f>
        <v>1.2619906740156501E-2</v>
      </c>
      <c r="M3" s="29">
        <f ca="1">'SC-New'!G44</f>
        <v>2.0028865497251601E-2</v>
      </c>
      <c r="N3" s="29">
        <f ca="1">'SC-New'!H44</f>
        <v>2.8437488016850629E-2</v>
      </c>
      <c r="O3" s="29">
        <f ca="1">'SC-New'!I44</f>
        <v>3.7729767814485039E-2</v>
      </c>
      <c r="P3" s="29">
        <f ca="1">'SC-New'!J44</f>
        <v>4.7151393537600408E-2</v>
      </c>
      <c r="Q3" s="29">
        <f ca="1">'SC-New'!K44</f>
        <v>5.7784539226001637E-2</v>
      </c>
      <c r="R3" s="29">
        <f ca="1">'SC-New'!L44</f>
        <v>6.965414706354027E-2</v>
      </c>
      <c r="S3" s="29">
        <f ca="1">'SC-New'!M44</f>
        <v>8.0263899377756048E-2</v>
      </c>
      <c r="T3" s="29">
        <f ca="1">'SC-New'!N44</f>
        <v>9.1600808004066947E-2</v>
      </c>
      <c r="U3" s="29">
        <f ca="1">'SC-New'!O44</f>
        <v>9.9963127164346868E-2</v>
      </c>
      <c r="V3" s="29">
        <f ca="1">'SC-New'!P44</f>
        <v>0.10391154370060131</v>
      </c>
      <c r="W3" s="29">
        <f ca="1">'SC-New'!Q44</f>
        <v>0.10420651772126219</v>
      </c>
      <c r="X3" s="29">
        <f ca="1">'SC-New'!R44</f>
        <v>0.10587643613545163</v>
      </c>
      <c r="Y3" s="29">
        <f ca="1">'SC-New'!S44</f>
        <v>0.10778974014693916</v>
      </c>
      <c r="Z3" s="29">
        <f ca="1">'SC-New'!T44</f>
        <v>0.10756712630150864</v>
      </c>
      <c r="AA3" s="29">
        <f ca="1">'SC-New'!U44</f>
        <v>0.10407303585912445</v>
      </c>
      <c r="AB3" s="29">
        <f ca="1">'SC-New'!V44</f>
        <v>0.10390893732602204</v>
      </c>
      <c r="AC3" s="29">
        <f ca="1">'SC-New'!W44</f>
        <v>0.10417512879739123</v>
      </c>
      <c r="AD3" s="29">
        <f ca="1">'SC-New'!X44</f>
        <v>0.10488263972790075</v>
      </c>
      <c r="AE3" s="29">
        <f ca="1">'SC-New'!Y44</f>
        <v>1.4975470210089619</v>
      </c>
      <c r="AF3" s="189">
        <f t="shared" ref="AF3:AF10" si="2">VLOOKUP($J3,MeasureOutput,15,FALSE)</f>
        <v>93.475815401166628</v>
      </c>
      <c r="AG3" s="189">
        <f t="shared" ref="AG3:AG10" si="3">VLOOKUP($J3,MeasureOutput,16,FALSE)</f>
        <v>68.258767049063749</v>
      </c>
      <c r="AH3" s="189">
        <f t="shared" ref="AH3:AH10" si="4">VLOOKUP($J3,MeasureOutput,17,FALSE)</f>
        <v>55.296155091666598</v>
      </c>
      <c r="AI3" s="189">
        <f t="shared" ref="AI3:AI10" si="5">VLOOKUP($J3,MeasureOutput,18,FALSE)</f>
        <v>47.940577060164713</v>
      </c>
      <c r="AJ3" s="189">
        <f t="shared" ref="AJ3:AJ10" si="6">VLOOKUP($J3,MeasureOutput,19,FALSE)</f>
        <v>17.590947931143024</v>
      </c>
      <c r="AK3" s="189">
        <f t="shared" ref="AK3:AK10" si="7">VLOOKUP($J3,MeasureOutput,20,FALSE)</f>
        <v>11.373165986032017</v>
      </c>
      <c r="AL3" s="189">
        <f t="shared" ref="AL3:AL10" si="8">VLOOKUP($J3,MeasureOutput,21,FALSE)</f>
        <v>33.067298442220398</v>
      </c>
      <c r="AM3" s="189">
        <f t="shared" ref="AM3:AM10" si="9">VLOOKUP($J3,MeasureOutput,22,FALSE)</f>
        <v>32.980236779146374</v>
      </c>
      <c r="AN3" s="189">
        <f t="shared" ref="AN3:AN10" si="10">VLOOKUP($J3,MeasureOutput,23,FALSE)</f>
        <v>19.178766546250731</v>
      </c>
      <c r="AO3" s="189">
        <f t="shared" ref="AO3:AO10" si="11">VLOOKUP($J3,MeasureOutput,24,FALSE)</f>
        <v>43.566764197742422</v>
      </c>
      <c r="AP3" s="189">
        <f t="shared" ref="AP3:AP10" si="12">VLOOKUP($J3,MeasureOutput,25,FALSE)</f>
        <v>67.647613055854535</v>
      </c>
      <c r="AQ3" s="189">
        <f t="shared" ref="AQ3:AQ10" si="13">VLOOKUP($J3,MeasureOutput,26,FALSE)</f>
        <v>118.04413667858265</v>
      </c>
      <c r="AR3" s="189"/>
      <c r="AS3" s="189">
        <f t="shared" ref="AS3:AS10" si="14">VLOOKUP($J3,MeasureOutput,28,FALSE)</f>
        <v>88.693235903605739</v>
      </c>
      <c r="AT3" s="189">
        <f t="shared" ref="AT3:AT10" si="15">VLOOKUP($J3,MeasureOutput,29,FALSE)</f>
        <v>62.820171764117013</v>
      </c>
      <c r="AU3" s="189">
        <f t="shared" ref="AU3:AU10" si="16">VLOOKUP($J3,MeasureOutput,30,FALSE)</f>
        <v>46.38940315626477</v>
      </c>
      <c r="AV3" s="189">
        <f t="shared" ref="AV3:AV10" si="17">VLOOKUP($J3,MeasureOutput,31,FALSE)</f>
        <v>43.267883413135372</v>
      </c>
      <c r="AW3" s="189">
        <f t="shared" ref="AW3:AW10" si="18">VLOOKUP($J3,MeasureOutput,32,FALSE)</f>
        <v>17.104962459145504</v>
      </c>
      <c r="AX3" s="189">
        <f t="shared" ref="AX3:AX10" si="19">VLOOKUP($J3,MeasureOutput,33,FALSE)</f>
        <v>5.2840759378805569</v>
      </c>
      <c r="AY3" s="189">
        <f t="shared" ref="AY3:AY10" si="20">VLOOKUP($J3,MeasureOutput,34,FALSE)</f>
        <v>16.276819717790328</v>
      </c>
      <c r="AZ3" s="189">
        <f t="shared" ref="AZ3:AZ10" si="21">VLOOKUP($J3,MeasureOutput,35,FALSE)</f>
        <v>11.652883750822902</v>
      </c>
      <c r="BA3" s="189">
        <f t="shared" ref="BA3:BA10" si="22">VLOOKUP($J3,MeasureOutput,36,FALSE)</f>
        <v>11.019294505944192</v>
      </c>
      <c r="BB3" s="189">
        <f t="shared" ref="BB3:BB10" si="23">VLOOKUP($J3,MeasureOutput,37,FALSE)</f>
        <v>26.764942712282057</v>
      </c>
      <c r="BC3" s="189">
        <f t="shared" ref="BC3:BC10" si="24">VLOOKUP($J3,MeasureOutput,38,FALSE)</f>
        <v>53.266811378795495</v>
      </c>
      <c r="BD3" s="189">
        <f t="shared" ref="BD3:BD10" si="25">VLOOKUP($J3,MeasureOutput,39,FALSE)</f>
        <v>102.14888416903804</v>
      </c>
    </row>
    <row r="4" spans="1:56" ht="15">
      <c r="A4" s="54" t="str">
        <f>VLOOKUP(CONCATENATE($C4," - ",$B4),[2]ACHIEV!$B$12:$C$100,2,FALSE)</f>
        <v>LO5Med</v>
      </c>
      <c r="B4" s="54" t="str">
        <f>'SC-New'!$C$7</f>
        <v>New</v>
      </c>
      <c r="C4" s="54" t="str">
        <f>'SC-New'!$C$8</f>
        <v>Controls Commissioning and Sizing</v>
      </c>
      <c r="D4" s="54" t="s">
        <v>464</v>
      </c>
      <c r="E4" s="54" t="str">
        <f>'SC-New'!$A$9</f>
        <v>HVAC</v>
      </c>
      <c r="F4" s="188">
        <f t="shared" si="1"/>
        <v>0.25882471673464874</v>
      </c>
      <c r="G4" s="161">
        <f>'SC-New'!A45</f>
        <v>740.88525606452254</v>
      </c>
      <c r="H4" s="161">
        <f>'SC-New'!B45</f>
        <v>47.402831476954972</v>
      </c>
      <c r="I4" s="7" t="str">
        <f>'SC-New'!C45</f>
        <v>Single Family</v>
      </c>
      <c r="J4" s="7" t="str">
        <f>'SC-New'!D45</f>
        <v>SF CC&amp;S + HZ1</v>
      </c>
      <c r="K4" s="29">
        <f ca="1">'SC-New'!E45</f>
        <v>2.0352924029800757E-2</v>
      </c>
      <c r="L4" s="29">
        <f ca="1">'SC-New'!F45</f>
        <v>4.3372708659923341E-2</v>
      </c>
      <c r="M4" s="29">
        <f ca="1">'SC-New'!G45</f>
        <v>6.8836178102399476E-2</v>
      </c>
      <c r="N4" s="29">
        <f ca="1">'SC-New'!H45</f>
        <v>9.7735340535458487E-2</v>
      </c>
      <c r="O4" s="29">
        <f ca="1">'SC-New'!I45</f>
        <v>0.12967149923676211</v>
      </c>
      <c r="P4" s="29">
        <f ca="1">'SC-New'!J45</f>
        <v>0.16205220029941156</v>
      </c>
      <c r="Q4" s="29">
        <f ca="1">'SC-New'!K45</f>
        <v>0.19859671204402266</v>
      </c>
      <c r="R4" s="29">
        <f ca="1">'SC-New'!L45</f>
        <v>0.239390756979946</v>
      </c>
      <c r="S4" s="29">
        <f ca="1">'SC-New'!M45</f>
        <v>0.27585486923952057</v>
      </c>
      <c r="T4" s="29">
        <f ca="1">'SC-New'!N45</f>
        <v>0.31481810764353563</v>
      </c>
      <c r="U4" s="29">
        <f ca="1">'SC-New'!O45</f>
        <v>0.34355813244150163</v>
      </c>
      <c r="V4" s="29">
        <f ca="1">'SC-New'!P45</f>
        <v>0.35712824223875234</v>
      </c>
      <c r="W4" s="29">
        <f ca="1">'SC-New'!Q45</f>
        <v>0.35814202328514155</v>
      </c>
      <c r="X4" s="29">
        <f ca="1">'SC-New'!R45</f>
        <v>0.36388128002893433</v>
      </c>
      <c r="Y4" s="29">
        <f ca="1">'SC-New'!S45</f>
        <v>0.37045701621912763</v>
      </c>
      <c r="Z4" s="29">
        <f ca="1">'SC-New'!T45</f>
        <v>0.36969192613880242</v>
      </c>
      <c r="AA4" s="29">
        <f ca="1">'SC-New'!U45</f>
        <v>0.35768326633573688</v>
      </c>
      <c r="AB4" s="29">
        <f ca="1">'SC-New'!V45</f>
        <v>0.3571192845239598</v>
      </c>
      <c r="AC4" s="29">
        <f ca="1">'SC-New'!W45</f>
        <v>0.35803414430645841</v>
      </c>
      <c r="AD4" s="29">
        <f ca="1">'SC-New'!X45</f>
        <v>0.36046575224893684</v>
      </c>
      <c r="AE4" s="29">
        <f ca="1">'SC-New'!Y45</f>
        <v>5.1468423645381325</v>
      </c>
      <c r="AF4" s="189">
        <f t="shared" si="2"/>
        <v>63.355817751615739</v>
      </c>
      <c r="AG4" s="189">
        <f t="shared" si="3"/>
        <v>46.264266179982464</v>
      </c>
      <c r="AH4" s="189">
        <f t="shared" si="4"/>
        <v>37.47849761264542</v>
      </c>
      <c r="AI4" s="189">
        <f t="shared" si="5"/>
        <v>32.493051278514749</v>
      </c>
      <c r="AJ4" s="189">
        <f t="shared" si="6"/>
        <v>11.92275121025315</v>
      </c>
      <c r="AK4" s="189">
        <f t="shared" si="7"/>
        <v>7.7084776246939972</v>
      </c>
      <c r="AL4" s="189">
        <f t="shared" si="8"/>
        <v>22.41227556724213</v>
      </c>
      <c r="AM4" s="189">
        <f t="shared" si="9"/>
        <v>22.353267118530574</v>
      </c>
      <c r="AN4" s="189">
        <f t="shared" si="10"/>
        <v>12.998939167209244</v>
      </c>
      <c r="AO4" s="189">
        <f t="shared" si="11"/>
        <v>29.528578709839607</v>
      </c>
      <c r="AP4" s="189">
        <f t="shared" si="12"/>
        <v>45.850039667533636</v>
      </c>
      <c r="AQ4" s="189">
        <f t="shared" si="13"/>
        <v>80.007676616231592</v>
      </c>
      <c r="AR4" s="189"/>
      <c r="AS4" s="189">
        <f t="shared" si="14"/>
        <v>60.114292296826285</v>
      </c>
      <c r="AT4" s="189">
        <f t="shared" si="15"/>
        <v>42.578107891668864</v>
      </c>
      <c r="AU4" s="189">
        <f t="shared" si="16"/>
        <v>31.44170028751477</v>
      </c>
      <c r="AV4" s="189">
        <f t="shared" si="17"/>
        <v>29.326003996393592</v>
      </c>
      <c r="AW4" s="189">
        <f t="shared" si="18"/>
        <v>11.59336112297049</v>
      </c>
      <c r="AX4" s="189">
        <f t="shared" si="19"/>
        <v>3.5814285296074599</v>
      </c>
      <c r="AY4" s="189">
        <f t="shared" si="20"/>
        <v>11.032064488451192</v>
      </c>
      <c r="AZ4" s="189">
        <f t="shared" si="21"/>
        <v>7.8980640717543933</v>
      </c>
      <c r="BA4" s="189">
        <f t="shared" si="22"/>
        <v>7.4686314473301474</v>
      </c>
      <c r="BB4" s="189">
        <f t="shared" si="23"/>
        <v>18.140679761223186</v>
      </c>
      <c r="BC4" s="189">
        <f t="shared" si="24"/>
        <v>36.10305381601988</v>
      </c>
      <c r="BD4" s="189">
        <f t="shared" si="25"/>
        <v>69.234229850470072</v>
      </c>
    </row>
    <row r="5" spans="1:56" ht="15">
      <c r="A5" s="54" t="str">
        <f>VLOOKUP(CONCATENATE($C5," - ",$B5),[2]ACHIEV!$B$12:$C$100,2,FALSE)</f>
        <v>LO5Med</v>
      </c>
      <c r="B5" s="54" t="str">
        <f>'SC-New'!$C$7</f>
        <v>New</v>
      </c>
      <c r="C5" s="54" t="str">
        <f>'SC-New'!$C$8</f>
        <v>Controls Commissioning and Sizing</v>
      </c>
      <c r="D5" s="54" t="s">
        <v>464</v>
      </c>
      <c r="E5" s="54" t="str">
        <f>'SC-New'!$A$9</f>
        <v>HVAC</v>
      </c>
      <c r="F5" s="188">
        <f t="shared" si="1"/>
        <v>6.523561876370107E-2</v>
      </c>
      <c r="G5" s="161">
        <f>'SC-New'!A46</f>
        <v>186.73683380023976</v>
      </c>
      <c r="H5" s="161">
        <f>'SC-New'!B46</f>
        <v>286.0893097922301</v>
      </c>
      <c r="I5" s="7" t="str">
        <f>'SC-New'!C46</f>
        <v>Manufactured</v>
      </c>
      <c r="J5" s="7" t="str">
        <f>'SC-New'!D46</f>
        <v>MH CC&amp;S + HZ23</v>
      </c>
      <c r="K5" s="29">
        <f ca="1">'SC-New'!E46</f>
        <v>5.0940094724893419E-5</v>
      </c>
      <c r="L5" s="29">
        <f ca="1">'SC-New'!F46</f>
        <v>1.1422823649420926E-4</v>
      </c>
      <c r="M5" s="29">
        <f ca="1">'SC-New'!G46</f>
        <v>1.9811117630586945E-4</v>
      </c>
      <c r="N5" s="29">
        <f ca="1">'SC-New'!H46</f>
        <v>3.0149021644585496E-4</v>
      </c>
      <c r="O5" s="29">
        <f ca="1">'SC-New'!I46</f>
        <v>3.9850663598765677E-4</v>
      </c>
      <c r="P5" s="29">
        <f ca="1">'SC-New'!J46</f>
        <v>5.1443834549736995E-4</v>
      </c>
      <c r="Q5" s="29">
        <f ca="1">'SC-New'!K46</f>
        <v>6.5066565898727028E-4</v>
      </c>
      <c r="R5" s="29">
        <f ca="1">'SC-New'!L46</f>
        <v>7.9252953660731386E-4</v>
      </c>
      <c r="S5" s="29">
        <f ca="1">'SC-New'!M46</f>
        <v>9.278292429282176E-4</v>
      </c>
      <c r="T5" s="29">
        <f ca="1">'SC-New'!N46</f>
        <v>1.041048900877939E-3</v>
      </c>
      <c r="U5" s="29">
        <f ca="1">'SC-New'!O46</f>
        <v>1.1221186954619192E-3</v>
      </c>
      <c r="V5" s="29">
        <f ca="1">'SC-New'!P46</f>
        <v>1.1803683302160186E-3</v>
      </c>
      <c r="W5" s="29">
        <f ca="1">'SC-New'!Q46</f>
        <v>1.2176594960940585E-3</v>
      </c>
      <c r="X5" s="29">
        <f ca="1">'SC-New'!R46</f>
        <v>1.2372645395016138E-3</v>
      </c>
      <c r="Y5" s="29">
        <f ca="1">'SC-New'!S46</f>
        <v>1.2455451216676749E-3</v>
      </c>
      <c r="Z5" s="29">
        <f ca="1">'SC-New'!T46</f>
        <v>1.2476831571385115E-3</v>
      </c>
      <c r="AA5" s="29">
        <f ca="1">'SC-New'!U46</f>
        <v>1.2476057900711649E-3</v>
      </c>
      <c r="AB5" s="29">
        <f ca="1">'SC-New'!V46</f>
        <v>1.2479112121587109E-3</v>
      </c>
      <c r="AC5" s="29">
        <f ca="1">'SC-New'!W46</f>
        <v>1.2483178924359425E-3</v>
      </c>
      <c r="AD5" s="29">
        <f ca="1">'SC-New'!X46</f>
        <v>1.2484685460116861E-3</v>
      </c>
      <c r="AE5" s="29">
        <f ca="1">'SC-New'!Y46</f>
        <v>1.7232730825613898E-2</v>
      </c>
      <c r="AF5" s="189">
        <f t="shared" si="2"/>
        <v>15.968552097534813</v>
      </c>
      <c r="AG5" s="189">
        <f t="shared" si="3"/>
        <v>11.660702536357482</v>
      </c>
      <c r="AH5" s="189">
        <f t="shared" si="4"/>
        <v>9.4462886425232799</v>
      </c>
      <c r="AI5" s="189">
        <f t="shared" si="5"/>
        <v>8.1897290661298499</v>
      </c>
      <c r="AJ5" s="189">
        <f t="shared" si="6"/>
        <v>3.0050764176588705</v>
      </c>
      <c r="AK5" s="189">
        <f t="shared" si="7"/>
        <v>1.9428875028523851</v>
      </c>
      <c r="AL5" s="189">
        <f t="shared" si="8"/>
        <v>5.6489143810425428</v>
      </c>
      <c r="AM5" s="189">
        <f t="shared" si="9"/>
        <v>5.6340415639771981</v>
      </c>
      <c r="AN5" s="189">
        <f t="shared" si="10"/>
        <v>3.2763248060036751</v>
      </c>
      <c r="AO5" s="189">
        <f t="shared" si="11"/>
        <v>7.4425469393014971</v>
      </c>
      <c r="AP5" s="189">
        <f t="shared" si="12"/>
        <v>11.556298586113297</v>
      </c>
      <c r="AQ5" s="189">
        <f t="shared" si="13"/>
        <v>20.165579067384542</v>
      </c>
      <c r="AR5" s="189"/>
      <c r="AS5" s="189">
        <f t="shared" si="14"/>
        <v>15.151540022918025</v>
      </c>
      <c r="AT5" s="189">
        <f t="shared" si="15"/>
        <v>10.731622733497634</v>
      </c>
      <c r="AU5" s="189">
        <f t="shared" si="16"/>
        <v>7.9247407245951091</v>
      </c>
      <c r="AV5" s="189">
        <f t="shared" si="17"/>
        <v>7.3914888837021211</v>
      </c>
      <c r="AW5" s="189">
        <f t="shared" si="18"/>
        <v>2.9220551110788513</v>
      </c>
      <c r="AX5" s="189">
        <f t="shared" si="19"/>
        <v>0.90268313294994484</v>
      </c>
      <c r="AY5" s="189">
        <f t="shared" si="20"/>
        <v>2.7805827906420468</v>
      </c>
      <c r="AZ5" s="189">
        <f t="shared" si="21"/>
        <v>1.9906719236728907</v>
      </c>
      <c r="BA5" s="189">
        <f t="shared" si="22"/>
        <v>1.8824353405325083</v>
      </c>
      <c r="BB5" s="189">
        <f t="shared" si="23"/>
        <v>4.5722776555022886</v>
      </c>
      <c r="BC5" s="189">
        <f t="shared" si="24"/>
        <v>9.0996141506912203</v>
      </c>
      <c r="BD5" s="189">
        <f t="shared" si="25"/>
        <v>17.450179723577737</v>
      </c>
    </row>
    <row r="6" spans="1:56" ht="15">
      <c r="A6" s="54" t="str">
        <f>VLOOKUP(CONCATENATE($C6," - ",$B6),[2]ACHIEV!$B$12:$C$100,2,FALSE)</f>
        <v>LO5Med</v>
      </c>
      <c r="B6" s="54" t="str">
        <f>'SC-New'!$C$7</f>
        <v>New</v>
      </c>
      <c r="C6" s="54" t="str">
        <f>'SC-New'!$C$8</f>
        <v>Controls Commissioning and Sizing</v>
      </c>
      <c r="D6" s="54" t="s">
        <v>464</v>
      </c>
      <c r="E6" s="54" t="str">
        <f>'SC-New'!$A$9</f>
        <v>HVAC</v>
      </c>
      <c r="F6" s="188">
        <f t="shared" si="1"/>
        <v>0.16751650150445649</v>
      </c>
      <c r="G6" s="161">
        <f>'SC-New'!A47</f>
        <v>479.51566480183698</v>
      </c>
      <c r="H6" s="161">
        <f>'SC-New'!B47</f>
        <v>99.07617481935965</v>
      </c>
      <c r="I6" s="7" t="str">
        <f>'SC-New'!C47</f>
        <v>Manufactured</v>
      </c>
      <c r="J6" s="7" t="str">
        <f>'SC-New'!D47</f>
        <v>MH CC&amp;S + HZ1</v>
      </c>
      <c r="K6" s="29">
        <f ca="1">'SC-New'!E47</f>
        <v>5.5172320755533571E-4</v>
      </c>
      <c r="L6" s="29">
        <f ca="1">'SC-New'!F47</f>
        <v>1.2371859411006705E-3</v>
      </c>
      <c r="M6" s="29">
        <f ca="1">'SC-New'!G47</f>
        <v>2.1457073104071186E-3</v>
      </c>
      <c r="N6" s="29">
        <f ca="1">'SC-New'!H47</f>
        <v>3.2653875137529506E-3</v>
      </c>
      <c r="O6" s="29">
        <f ca="1">'SC-New'!I47</f>
        <v>4.3161552923409209E-3</v>
      </c>
      <c r="P6" s="29">
        <f ca="1">'SC-New'!J47</f>
        <v>5.5717912500969097E-3</v>
      </c>
      <c r="Q6" s="29">
        <f ca="1">'SC-New'!K47</f>
        <v>7.047245325343553E-3</v>
      </c>
      <c r="R6" s="29">
        <f ca="1">'SC-New'!L47</f>
        <v>8.5837480354282129E-3</v>
      </c>
      <c r="S6" s="29">
        <f ca="1">'SC-New'!M47</f>
        <v>1.0049155360557999E-2</v>
      </c>
      <c r="T6" s="29">
        <f ca="1">'SC-New'!N47</f>
        <v>1.1275417564813624E-2</v>
      </c>
      <c r="U6" s="29">
        <f ca="1">'SC-New'!O47</f>
        <v>1.2153470252883479E-2</v>
      </c>
      <c r="V6" s="29">
        <f ca="1">'SC-New'!P47</f>
        <v>1.278436180302725E-2</v>
      </c>
      <c r="W6" s="29">
        <f ca="1">'SC-New'!Q47</f>
        <v>1.3188255862565695E-2</v>
      </c>
      <c r="X6" s="29">
        <f ca="1">'SC-New'!R47</f>
        <v>1.340059463993731E-2</v>
      </c>
      <c r="Y6" s="29">
        <f ca="1">'SC-New'!S47</f>
        <v>1.3490280169140931E-2</v>
      </c>
      <c r="Z6" s="29">
        <f ca="1">'SC-New'!T47</f>
        <v>1.351343685532708E-2</v>
      </c>
      <c r="AA6" s="29">
        <f ca="1">'SC-New'!U47</f>
        <v>1.3512598906226551E-2</v>
      </c>
      <c r="AB6" s="29">
        <f ca="1">'SC-New'!V47</f>
        <v>1.3515906879144725E-2</v>
      </c>
      <c r="AC6" s="29">
        <f ca="1">'SC-New'!W47</f>
        <v>1.3520311561707946E-2</v>
      </c>
      <c r="AD6" s="29">
        <f ca="1">'SC-New'!X47</f>
        <v>1.352194326409264E-2</v>
      </c>
      <c r="AE6" s="29">
        <f ca="1">'SC-New'!Y47</f>
        <v>0.1866446769954509</v>
      </c>
      <c r="AF6" s="189">
        <f t="shared" si="2"/>
        <v>41.005144615246991</v>
      </c>
      <c r="AG6" s="189">
        <f t="shared" si="3"/>
        <v>29.94315269776596</v>
      </c>
      <c r="AH6" s="189">
        <f t="shared" si="4"/>
        <v>24.256828640326752</v>
      </c>
      <c r="AI6" s="189">
        <f t="shared" si="5"/>
        <v>21.030148673791746</v>
      </c>
      <c r="AJ6" s="189">
        <f t="shared" si="6"/>
        <v>7.7166415798582841</v>
      </c>
      <c r="AK6" s="189">
        <f t="shared" si="7"/>
        <v>4.9890799453206007</v>
      </c>
      <c r="AL6" s="189">
        <f t="shared" si="8"/>
        <v>14.505670251065348</v>
      </c>
      <c r="AM6" s="189">
        <f t="shared" si="9"/>
        <v>14.467478810108421</v>
      </c>
      <c r="AN6" s="189">
        <f t="shared" si="10"/>
        <v>8.4131718177155062</v>
      </c>
      <c r="AO6" s="189">
        <f t="shared" si="11"/>
        <v>19.111483100520751</v>
      </c>
      <c r="AP6" s="189">
        <f t="shared" si="12"/>
        <v>29.675057065048783</v>
      </c>
      <c r="AQ6" s="189">
        <f t="shared" si="13"/>
        <v>51.782558672677297</v>
      </c>
      <c r="AR6" s="189"/>
      <c r="AS6" s="189">
        <f t="shared" si="14"/>
        <v>38.907164906915376</v>
      </c>
      <c r="AT6" s="189">
        <f t="shared" si="15"/>
        <v>27.557397781310232</v>
      </c>
      <c r="AU6" s="189">
        <f t="shared" si="16"/>
        <v>20.349693414002477</v>
      </c>
      <c r="AV6" s="189">
        <f t="shared" si="17"/>
        <v>18.980372719264022</v>
      </c>
      <c r="AW6" s="189">
        <f t="shared" si="18"/>
        <v>7.5034537678595985</v>
      </c>
      <c r="AX6" s="189">
        <f t="shared" si="19"/>
        <v>2.3179717348369331</v>
      </c>
      <c r="AY6" s="189">
        <f t="shared" si="20"/>
        <v>7.1401714287262168</v>
      </c>
      <c r="AZ6" s="189">
        <f t="shared" si="21"/>
        <v>5.1117840623960076</v>
      </c>
      <c r="BA6" s="189">
        <f t="shared" si="22"/>
        <v>4.8338467317461769</v>
      </c>
      <c r="BB6" s="189">
        <f t="shared" si="23"/>
        <v>11.741008536013577</v>
      </c>
      <c r="BC6" s="189">
        <f t="shared" si="24"/>
        <v>23.366614074524914</v>
      </c>
      <c r="BD6" s="189">
        <f t="shared" si="25"/>
        <v>44.809769774795065</v>
      </c>
    </row>
    <row r="7" spans="1:56" ht="15">
      <c r="A7" s="54" t="str">
        <f>VLOOKUP(CONCATENATE($C7," - ",$B7),[2]ACHIEV!$B$12:$C$100,2,FALSE)</f>
        <v>LO5Med</v>
      </c>
      <c r="B7" s="54" t="str">
        <f>'SC-NR'!$C$7</f>
        <v>NR</v>
      </c>
      <c r="C7" s="54" t="str">
        <f>'SC-NR'!$C$8</f>
        <v>Controls Commissioning and Sizing</v>
      </c>
      <c r="D7" s="54" t="s">
        <v>464</v>
      </c>
      <c r="E7" s="54" t="str">
        <f>'SC-NR'!$A$9</f>
        <v>HVAC</v>
      </c>
      <c r="F7" s="188">
        <f t="shared" si="1"/>
        <v>0.38187260935686146</v>
      </c>
      <c r="G7" s="161">
        <f>'SC-NR'!A80</f>
        <v>1093.1096130878557</v>
      </c>
      <c r="H7" s="161">
        <f>'SC-NR'!B80</f>
        <v>23.10933731154983</v>
      </c>
      <c r="I7" s="7" t="str">
        <f>'SC-NR'!C80</f>
        <v>Single Family</v>
      </c>
      <c r="J7" s="7" t="str">
        <f>'SC-NR'!D80</f>
        <v>SF CC&amp;S + HZ23</v>
      </c>
      <c r="K7" s="29">
        <f ca="1">'SC-NR'!E80</f>
        <v>2.6474040995448631E-2</v>
      </c>
      <c r="L7" s="29">
        <f ca="1">'SC-NR'!F80</f>
        <v>5.8846010661040907E-2</v>
      </c>
      <c r="M7" s="29">
        <f ca="1">'SC-NR'!G80</f>
        <v>9.8309645650892813E-2</v>
      </c>
      <c r="N7" s="29">
        <f ca="1">'SC-NR'!H80</f>
        <v>0.14394820818353801</v>
      </c>
      <c r="O7" s="29">
        <f ca="1">'SC-NR'!I80</f>
        <v>0.1958137390718086</v>
      </c>
      <c r="P7" s="29">
        <f ca="1">'SC-NR'!J80</f>
        <v>0.25624972368848725</v>
      </c>
      <c r="Q7" s="29">
        <f ca="1">'SC-NR'!K80</f>
        <v>0.32230317974773792</v>
      </c>
      <c r="R7" s="29">
        <f ca="1">'SC-NR'!L80</f>
        <v>0.38948943141195347</v>
      </c>
      <c r="S7" s="29">
        <f ca="1">'SC-NR'!M80</f>
        <v>0.45246433365407901</v>
      </c>
      <c r="T7" s="29">
        <f ca="1">'SC-NR'!N80</f>
        <v>0.50620475550358146</v>
      </c>
      <c r="U7" s="29">
        <f ca="1">'SC-NR'!O80</f>
        <v>0.54734072531554756</v>
      </c>
      <c r="V7" s="29">
        <f ca="1">'SC-NR'!P80</f>
        <v>0.57505151748682271</v>
      </c>
      <c r="W7" s="29">
        <f ca="1">'SC-NR'!Q80</f>
        <v>0.59103246234062201</v>
      </c>
      <c r="X7" s="29">
        <f ca="1">'SC-NR'!R80</f>
        <v>0.59852143700884342</v>
      </c>
      <c r="Y7" s="29">
        <f ca="1">'SC-NR'!S80</f>
        <v>0.60094255639830407</v>
      </c>
      <c r="Z7" s="29">
        <f ca="1">'SC-NR'!T80</f>
        <v>0.7361182411176308</v>
      </c>
      <c r="AA7" s="29">
        <f ca="1">'SC-NR'!U80</f>
        <v>0.72478867793372104</v>
      </c>
      <c r="AB7" s="29">
        <f ca="1">'SC-NR'!V80</f>
        <v>0.71174216750194086</v>
      </c>
      <c r="AC7" s="29">
        <f ca="1">'SC-NR'!W80</f>
        <v>0.70080366176440378</v>
      </c>
      <c r="AD7" s="29">
        <f ca="1">'SC-NR'!X80</f>
        <v>0.69010138018703937</v>
      </c>
      <c r="AE7" s="29">
        <f ca="1">'SC-NR'!Y80</f>
        <v>9.5029209589233705</v>
      </c>
      <c r="AF7" s="189">
        <f t="shared" si="2"/>
        <v>93.475815401166628</v>
      </c>
      <c r="AG7" s="189">
        <f t="shared" si="3"/>
        <v>68.258767049063749</v>
      </c>
      <c r="AH7" s="189">
        <f t="shared" si="4"/>
        <v>55.296155091666598</v>
      </c>
      <c r="AI7" s="189">
        <f t="shared" si="5"/>
        <v>47.940577060164713</v>
      </c>
      <c r="AJ7" s="189">
        <f t="shared" si="6"/>
        <v>17.590947931143024</v>
      </c>
      <c r="AK7" s="189">
        <f t="shared" si="7"/>
        <v>11.373165986032017</v>
      </c>
      <c r="AL7" s="189">
        <f t="shared" si="8"/>
        <v>33.067298442220398</v>
      </c>
      <c r="AM7" s="189">
        <f t="shared" si="9"/>
        <v>32.980236779146374</v>
      </c>
      <c r="AN7" s="189">
        <f t="shared" si="10"/>
        <v>19.178766546250731</v>
      </c>
      <c r="AO7" s="189">
        <f t="shared" si="11"/>
        <v>43.566764197742422</v>
      </c>
      <c r="AP7" s="189">
        <f t="shared" si="12"/>
        <v>67.647613055854535</v>
      </c>
      <c r="AQ7" s="189">
        <f t="shared" si="13"/>
        <v>118.04413667858265</v>
      </c>
      <c r="AR7" s="189"/>
      <c r="AS7" s="189">
        <f t="shared" si="14"/>
        <v>88.693235903605739</v>
      </c>
      <c r="AT7" s="189">
        <f t="shared" si="15"/>
        <v>62.820171764117013</v>
      </c>
      <c r="AU7" s="189">
        <f t="shared" si="16"/>
        <v>46.38940315626477</v>
      </c>
      <c r="AV7" s="189">
        <f t="shared" si="17"/>
        <v>43.267883413135372</v>
      </c>
      <c r="AW7" s="189">
        <f t="shared" si="18"/>
        <v>17.104962459145504</v>
      </c>
      <c r="AX7" s="189">
        <f t="shared" si="19"/>
        <v>5.2840759378805569</v>
      </c>
      <c r="AY7" s="189">
        <f t="shared" si="20"/>
        <v>16.276819717790328</v>
      </c>
      <c r="AZ7" s="189">
        <f t="shared" si="21"/>
        <v>11.652883750822902</v>
      </c>
      <c r="BA7" s="189">
        <f t="shared" si="22"/>
        <v>11.019294505944192</v>
      </c>
      <c r="BB7" s="189">
        <f t="shared" si="23"/>
        <v>26.764942712282057</v>
      </c>
      <c r="BC7" s="189">
        <f t="shared" si="24"/>
        <v>53.266811378795495</v>
      </c>
      <c r="BD7" s="189">
        <f t="shared" si="25"/>
        <v>102.14888416903804</v>
      </c>
    </row>
    <row r="8" spans="1:56" ht="15">
      <c r="A8" s="54" t="str">
        <f>VLOOKUP(CONCATENATE($C8," - ",$B8),[2]ACHIEV!$B$12:$C$100,2,FALSE)</f>
        <v>LO5Med</v>
      </c>
      <c r="B8" s="54" t="str">
        <f>'SC-NR'!$C$7</f>
        <v>NR</v>
      </c>
      <c r="C8" s="54" t="str">
        <f>'SC-NR'!$C$8</f>
        <v>Controls Commissioning and Sizing</v>
      </c>
      <c r="D8" s="54" t="s">
        <v>464</v>
      </c>
      <c r="E8" s="54" t="str">
        <f>'SC-NR'!$A$9</f>
        <v>HVAC</v>
      </c>
      <c r="F8" s="188">
        <f t="shared" si="1"/>
        <v>0.25882471673464874</v>
      </c>
      <c r="G8" s="161">
        <f>'SC-NR'!A81</f>
        <v>740.88525606452254</v>
      </c>
      <c r="H8" s="161">
        <f>'SC-NR'!B81</f>
        <v>47.402831476954972</v>
      </c>
      <c r="I8" s="7" t="str">
        <f>'SC-NR'!C81</f>
        <v>Single Family</v>
      </c>
      <c r="J8" s="7" t="str">
        <f>'SC-NR'!D81</f>
        <v>SF CC&amp;S + HZ1</v>
      </c>
      <c r="K8" s="29">
        <f ca="1">'SC-NR'!E81</f>
        <v>9.0987270412445281E-2</v>
      </c>
      <c r="L8" s="29">
        <f ca="1">'SC-NR'!F81</f>
        <v>0.20224482864668294</v>
      </c>
      <c r="M8" s="29">
        <f ca="1">'SC-NR'!G81</f>
        <v>0.33787536683679131</v>
      </c>
      <c r="N8" s="29">
        <f ca="1">'SC-NR'!H81</f>
        <v>0.49472819603302087</v>
      </c>
      <c r="O8" s="29">
        <f ca="1">'SC-NR'!I81</f>
        <v>0.67298217262946913</v>
      </c>
      <c r="P8" s="29">
        <f ca="1">'SC-NR'!J81</f>
        <v>0.88069150102045735</v>
      </c>
      <c r="Q8" s="29">
        <f ca="1">'SC-NR'!K81</f>
        <v>1.1077072282066789</v>
      </c>
      <c r="R8" s="29">
        <f ca="1">'SC-NR'!L81</f>
        <v>1.3386162023682562</v>
      </c>
      <c r="S8" s="29">
        <f ca="1">'SC-NR'!M81</f>
        <v>1.5550514062151741</v>
      </c>
      <c r="T8" s="29">
        <f ca="1">'SC-NR'!N81</f>
        <v>1.7397490991642852</v>
      </c>
      <c r="U8" s="29">
        <f ca="1">'SC-NR'!O81</f>
        <v>1.8811271989263505</v>
      </c>
      <c r="V8" s="29">
        <f ca="1">'SC-NR'!P81</f>
        <v>1.9763649958710769</v>
      </c>
      <c r="W8" s="29">
        <f ca="1">'SC-NR'!Q81</f>
        <v>2.0312890836259077</v>
      </c>
      <c r="X8" s="29">
        <f ca="1">'SC-NR'!R81</f>
        <v>2.0570275556395519</v>
      </c>
      <c r="Y8" s="29">
        <f ca="1">'SC-NR'!S81</f>
        <v>2.0653485763944692</v>
      </c>
      <c r="Z8" s="29">
        <f ca="1">'SC-NR'!T81</f>
        <v>2.5299269375467883</v>
      </c>
      <c r="AA8" s="29">
        <f ca="1">'SC-NR'!U81</f>
        <v>2.4909889443161175</v>
      </c>
      <c r="AB8" s="29">
        <f ca="1">'SC-NR'!V81</f>
        <v>2.4461500633610238</v>
      </c>
      <c r="AC8" s="29">
        <f ca="1">'SC-NR'!W81</f>
        <v>2.4085560753627253</v>
      </c>
      <c r="AD8" s="29">
        <f ca="1">'SC-NR'!X81</f>
        <v>2.3717739540357541</v>
      </c>
      <c r="AE8" s="29">
        <f ca="1">'SC-NR'!Y81</f>
        <v>32.660100479042953</v>
      </c>
      <c r="AF8" s="189">
        <f t="shared" si="2"/>
        <v>63.355817751615739</v>
      </c>
      <c r="AG8" s="189">
        <f t="shared" si="3"/>
        <v>46.264266179982464</v>
      </c>
      <c r="AH8" s="189">
        <f t="shared" si="4"/>
        <v>37.47849761264542</v>
      </c>
      <c r="AI8" s="189">
        <f t="shared" si="5"/>
        <v>32.493051278514749</v>
      </c>
      <c r="AJ8" s="189">
        <f t="shared" si="6"/>
        <v>11.92275121025315</v>
      </c>
      <c r="AK8" s="189">
        <f t="shared" si="7"/>
        <v>7.7084776246939972</v>
      </c>
      <c r="AL8" s="189">
        <f t="shared" si="8"/>
        <v>22.41227556724213</v>
      </c>
      <c r="AM8" s="189">
        <f t="shared" si="9"/>
        <v>22.353267118530574</v>
      </c>
      <c r="AN8" s="189">
        <f t="shared" si="10"/>
        <v>12.998939167209244</v>
      </c>
      <c r="AO8" s="189">
        <f t="shared" si="11"/>
        <v>29.528578709839607</v>
      </c>
      <c r="AP8" s="189">
        <f t="shared" si="12"/>
        <v>45.850039667533636</v>
      </c>
      <c r="AQ8" s="189">
        <f t="shared" si="13"/>
        <v>80.007676616231592</v>
      </c>
      <c r="AR8" s="189"/>
      <c r="AS8" s="189">
        <f t="shared" si="14"/>
        <v>60.114292296826285</v>
      </c>
      <c r="AT8" s="189">
        <f t="shared" si="15"/>
        <v>42.578107891668864</v>
      </c>
      <c r="AU8" s="189">
        <f t="shared" si="16"/>
        <v>31.44170028751477</v>
      </c>
      <c r="AV8" s="189">
        <f t="shared" si="17"/>
        <v>29.326003996393592</v>
      </c>
      <c r="AW8" s="189">
        <f t="shared" si="18"/>
        <v>11.59336112297049</v>
      </c>
      <c r="AX8" s="189">
        <f t="shared" si="19"/>
        <v>3.5814285296074599</v>
      </c>
      <c r="AY8" s="189">
        <f t="shared" si="20"/>
        <v>11.032064488451192</v>
      </c>
      <c r="AZ8" s="189">
        <f t="shared" si="21"/>
        <v>7.8980640717543933</v>
      </c>
      <c r="BA8" s="189">
        <f t="shared" si="22"/>
        <v>7.4686314473301474</v>
      </c>
      <c r="BB8" s="189">
        <f t="shared" si="23"/>
        <v>18.140679761223186</v>
      </c>
      <c r="BC8" s="189">
        <f t="shared" si="24"/>
        <v>36.10305381601988</v>
      </c>
      <c r="BD8" s="189">
        <f t="shared" si="25"/>
        <v>69.234229850470072</v>
      </c>
    </row>
    <row r="9" spans="1:56" ht="15">
      <c r="A9" s="54" t="str">
        <f>VLOOKUP(CONCATENATE($C9," - ",$B9),[2]ACHIEV!$B$12:$C$100,2,FALSE)</f>
        <v>LO5Med</v>
      </c>
      <c r="B9" s="54" t="str">
        <f>'SC-NR'!$C$7</f>
        <v>NR</v>
      </c>
      <c r="C9" s="54" t="str">
        <f>'SC-NR'!$C$8</f>
        <v>Controls Commissioning and Sizing</v>
      </c>
      <c r="D9" s="54" t="s">
        <v>464</v>
      </c>
      <c r="E9" s="54" t="str">
        <f>'SC-NR'!$A$9</f>
        <v>HVAC</v>
      </c>
      <c r="F9" s="188">
        <f t="shared" si="1"/>
        <v>6.523561876370107E-2</v>
      </c>
      <c r="G9" s="161">
        <f>'SC-NR'!A82</f>
        <v>186.73683380023976</v>
      </c>
      <c r="H9" s="161">
        <f>'SC-NR'!B82</f>
        <v>286.0893097922301</v>
      </c>
      <c r="I9" s="7" t="str">
        <f>'SC-NR'!C82</f>
        <v>Manufactured</v>
      </c>
      <c r="J9" s="7" t="str">
        <f>'SC-NR'!D82</f>
        <v>MH CC&amp;S + HZ23</v>
      </c>
      <c r="K9" s="29">
        <f ca="1">'SC-NR'!E82</f>
        <v>1.0390258110234136E-3</v>
      </c>
      <c r="L9" s="29">
        <f ca="1">'SC-NR'!F82</f>
        <v>2.2900457380159306E-3</v>
      </c>
      <c r="M9" s="29">
        <f ca="1">'SC-NR'!G82</f>
        <v>3.7935367185584993E-3</v>
      </c>
      <c r="N9" s="29">
        <f ca="1">'SC-NR'!H82</f>
        <v>5.5077656820467103E-3</v>
      </c>
      <c r="O9" s="29">
        <f ca="1">'SC-NR'!I82</f>
        <v>7.4290517537674988E-3</v>
      </c>
      <c r="P9" s="29">
        <f ca="1">'SC-NR'!J82</f>
        <v>9.6399473133602868E-3</v>
      </c>
      <c r="Q9" s="29">
        <f ca="1">'SC-NR'!K82</f>
        <v>1.2022557857203041E-2</v>
      </c>
      <c r="R9" s="29">
        <f ca="1">'SC-NR'!L82</f>
        <v>1.4406185229341241E-2</v>
      </c>
      <c r="S9" s="29">
        <f ca="1">'SC-NR'!M82</f>
        <v>1.6594290879941506E-2</v>
      </c>
      <c r="T9" s="29">
        <f ca="1">'SC-NR'!N82</f>
        <v>1.8408635542588654E-2</v>
      </c>
      <c r="U9" s="29">
        <f ca="1">'SC-NR'!O82</f>
        <v>1.9736683338184458E-2</v>
      </c>
      <c r="V9" s="29">
        <f ca="1">'SC-NR'!P82</f>
        <v>2.0560998184816763E-2</v>
      </c>
      <c r="W9" s="29">
        <f ca="1">'SC-NR'!Q82</f>
        <v>2.0954138351228918E-2</v>
      </c>
      <c r="X9" s="29">
        <f ca="1">'SC-NR'!R82</f>
        <v>2.1040652947791717E-2</v>
      </c>
      <c r="Y9" s="29">
        <f ca="1">'SC-NR'!S82</f>
        <v>2.0947562469179302E-2</v>
      </c>
      <c r="Z9" s="29">
        <f ca="1">'SC-NR'!T82</f>
        <v>2.1932600295255622E-2</v>
      </c>
      <c r="AA9" s="29">
        <f ca="1">'SC-NR'!U82</f>
        <v>2.1690579441720117E-2</v>
      </c>
      <c r="AB9" s="29">
        <f ca="1">'SC-NR'!V82</f>
        <v>2.1462103176542638E-2</v>
      </c>
      <c r="AC9" s="29">
        <f ca="1">'SC-NR'!W82</f>
        <v>2.1223820017455097E-2</v>
      </c>
      <c r="AD9" s="29">
        <f ca="1">'SC-NR'!X82</f>
        <v>2.0905940326862014E-2</v>
      </c>
      <c r="AE9" s="29">
        <f ca="1">'SC-NR'!Y82</f>
        <v>0.30195383346710386</v>
      </c>
      <c r="AF9" s="189">
        <f t="shared" si="2"/>
        <v>15.968552097534813</v>
      </c>
      <c r="AG9" s="189">
        <f t="shared" si="3"/>
        <v>11.660702536357482</v>
      </c>
      <c r="AH9" s="189">
        <f t="shared" si="4"/>
        <v>9.4462886425232799</v>
      </c>
      <c r="AI9" s="189">
        <f t="shared" si="5"/>
        <v>8.1897290661298499</v>
      </c>
      <c r="AJ9" s="189">
        <f t="shared" si="6"/>
        <v>3.0050764176588705</v>
      </c>
      <c r="AK9" s="189">
        <f t="shared" si="7"/>
        <v>1.9428875028523851</v>
      </c>
      <c r="AL9" s="189">
        <f t="shared" si="8"/>
        <v>5.6489143810425428</v>
      </c>
      <c r="AM9" s="189">
        <f t="shared" si="9"/>
        <v>5.6340415639771981</v>
      </c>
      <c r="AN9" s="189">
        <f t="shared" si="10"/>
        <v>3.2763248060036751</v>
      </c>
      <c r="AO9" s="189">
        <f t="shared" si="11"/>
        <v>7.4425469393014971</v>
      </c>
      <c r="AP9" s="189">
        <f t="shared" si="12"/>
        <v>11.556298586113297</v>
      </c>
      <c r="AQ9" s="189">
        <f t="shared" si="13"/>
        <v>20.165579067384542</v>
      </c>
      <c r="AR9" s="189"/>
      <c r="AS9" s="189">
        <f t="shared" si="14"/>
        <v>15.151540022918025</v>
      </c>
      <c r="AT9" s="189">
        <f t="shared" si="15"/>
        <v>10.731622733497634</v>
      </c>
      <c r="AU9" s="189">
        <f t="shared" si="16"/>
        <v>7.9247407245951091</v>
      </c>
      <c r="AV9" s="189">
        <f t="shared" si="17"/>
        <v>7.3914888837021211</v>
      </c>
      <c r="AW9" s="189">
        <f t="shared" si="18"/>
        <v>2.9220551110788513</v>
      </c>
      <c r="AX9" s="189">
        <f t="shared" si="19"/>
        <v>0.90268313294994484</v>
      </c>
      <c r="AY9" s="189">
        <f t="shared" si="20"/>
        <v>2.7805827906420468</v>
      </c>
      <c r="AZ9" s="189">
        <f t="shared" si="21"/>
        <v>1.9906719236728907</v>
      </c>
      <c r="BA9" s="189">
        <f t="shared" si="22"/>
        <v>1.8824353405325083</v>
      </c>
      <c r="BB9" s="189">
        <f t="shared" si="23"/>
        <v>4.5722776555022886</v>
      </c>
      <c r="BC9" s="189">
        <f t="shared" si="24"/>
        <v>9.0996141506912203</v>
      </c>
      <c r="BD9" s="189">
        <f t="shared" si="25"/>
        <v>17.450179723577737</v>
      </c>
    </row>
    <row r="10" spans="1:56" ht="15">
      <c r="A10" s="54" t="str">
        <f>VLOOKUP(CONCATENATE($C10," - ",$B10),[2]ACHIEV!$B$12:$C$100,2,FALSE)</f>
        <v>LO5Med</v>
      </c>
      <c r="B10" s="54" t="str">
        <f>'SC-NR'!$C$7</f>
        <v>NR</v>
      </c>
      <c r="C10" s="54" t="str">
        <f>'SC-NR'!$C$8</f>
        <v>Controls Commissioning and Sizing</v>
      </c>
      <c r="D10" s="54" t="s">
        <v>464</v>
      </c>
      <c r="E10" s="54" t="str">
        <f>'SC-NR'!$A$9</f>
        <v>HVAC</v>
      </c>
      <c r="F10" s="188">
        <f t="shared" si="1"/>
        <v>0.16751650150445649</v>
      </c>
      <c r="G10" s="161">
        <f>'SC-NR'!A83</f>
        <v>479.51566480183698</v>
      </c>
      <c r="H10" s="161">
        <f>'SC-NR'!B83</f>
        <v>99.07617481935965</v>
      </c>
      <c r="I10" s="7" t="str">
        <f>'SC-NR'!C83</f>
        <v>Manufactured</v>
      </c>
      <c r="J10" s="7" t="str">
        <f>'SC-NR'!D83</f>
        <v>MH CC&amp;S + HZ1</v>
      </c>
      <c r="K10" s="29">
        <f ca="1">'SC-NR'!E83</f>
        <v>1.1253505834383216E-2</v>
      </c>
      <c r="L10" s="29">
        <f ca="1">'SC-NR'!F83</f>
        <v>2.4803082657189116E-2</v>
      </c>
      <c r="M10" s="29">
        <f ca="1">'SC-NR'!G83</f>
        <v>4.1087129061015235E-2</v>
      </c>
      <c r="N10" s="29">
        <f ca="1">'SC-NR'!H83</f>
        <v>5.9653641497392593E-2</v>
      </c>
      <c r="O10" s="29">
        <f ca="1">'SC-NR'!I83</f>
        <v>8.0462753059628744E-2</v>
      </c>
      <c r="P10" s="29">
        <f ca="1">'SC-NR'!J83</f>
        <v>0.10440857405379914</v>
      </c>
      <c r="Q10" s="29">
        <f ca="1">'SC-NR'!K83</f>
        <v>0.13021420984429746</v>
      </c>
      <c r="R10" s="29">
        <f ca="1">'SC-NR'!L83</f>
        <v>0.15603085872324271</v>
      </c>
      <c r="S10" s="29">
        <f ca="1">'SC-NR'!M83</f>
        <v>0.17972984622098651</v>
      </c>
      <c r="T10" s="29">
        <f ca="1">'SC-NR'!N83</f>
        <v>0.19938069418844057</v>
      </c>
      <c r="U10" s="29">
        <f ca="1">'SC-NR'!O83</f>
        <v>0.21376454630983924</v>
      </c>
      <c r="V10" s="29">
        <f ca="1">'SC-NR'!P83</f>
        <v>0.22269255544833058</v>
      </c>
      <c r="W10" s="29">
        <f ca="1">'SC-NR'!Q83</f>
        <v>0.2269505874524555</v>
      </c>
      <c r="X10" s="29">
        <f ca="1">'SC-NR'!R83</f>
        <v>0.22788761183322592</v>
      </c>
      <c r="Y10" s="29">
        <f ca="1">'SC-NR'!S83</f>
        <v>0.22687936523042165</v>
      </c>
      <c r="Z10" s="29">
        <f ca="1">'SC-NR'!T83</f>
        <v>0.23754813669426</v>
      </c>
      <c r="AA10" s="29">
        <f ca="1">'SC-NR'!U83</f>
        <v>0.23492685139180766</v>
      </c>
      <c r="AB10" s="29">
        <f ca="1">'SC-NR'!V83</f>
        <v>0.23245226514388728</v>
      </c>
      <c r="AC10" s="29">
        <f ca="1">'SC-NR'!W83</f>
        <v>0.22987146215268378</v>
      </c>
      <c r="AD10" s="29">
        <f ca="1">'SC-NR'!X83</f>
        <v>0.22642856312672247</v>
      </c>
      <c r="AE10" s="29">
        <f ca="1">'SC-NR'!Y83</f>
        <v>3.2704088681776344</v>
      </c>
      <c r="AF10" s="189">
        <f t="shared" si="2"/>
        <v>41.005144615246991</v>
      </c>
      <c r="AG10" s="189">
        <f t="shared" si="3"/>
        <v>29.94315269776596</v>
      </c>
      <c r="AH10" s="189">
        <f t="shared" si="4"/>
        <v>24.256828640326752</v>
      </c>
      <c r="AI10" s="189">
        <f t="shared" si="5"/>
        <v>21.030148673791746</v>
      </c>
      <c r="AJ10" s="189">
        <f t="shared" si="6"/>
        <v>7.7166415798582841</v>
      </c>
      <c r="AK10" s="189">
        <f t="shared" si="7"/>
        <v>4.9890799453206007</v>
      </c>
      <c r="AL10" s="189">
        <f t="shared" si="8"/>
        <v>14.505670251065348</v>
      </c>
      <c r="AM10" s="189">
        <f t="shared" si="9"/>
        <v>14.467478810108421</v>
      </c>
      <c r="AN10" s="189">
        <f t="shared" si="10"/>
        <v>8.4131718177155062</v>
      </c>
      <c r="AO10" s="189">
        <f t="shared" si="11"/>
        <v>19.111483100520751</v>
      </c>
      <c r="AP10" s="189">
        <f t="shared" si="12"/>
        <v>29.675057065048783</v>
      </c>
      <c r="AQ10" s="189">
        <f t="shared" si="13"/>
        <v>51.782558672677297</v>
      </c>
      <c r="AR10" s="189"/>
      <c r="AS10" s="189">
        <f t="shared" si="14"/>
        <v>38.907164906915376</v>
      </c>
      <c r="AT10" s="189">
        <f t="shared" si="15"/>
        <v>27.557397781310232</v>
      </c>
      <c r="AU10" s="189">
        <f t="shared" si="16"/>
        <v>20.349693414002477</v>
      </c>
      <c r="AV10" s="189">
        <f t="shared" si="17"/>
        <v>18.980372719264022</v>
      </c>
      <c r="AW10" s="189">
        <f t="shared" si="18"/>
        <v>7.5034537678595985</v>
      </c>
      <c r="AX10" s="189">
        <f t="shared" si="19"/>
        <v>2.3179717348369331</v>
      </c>
      <c r="AY10" s="189">
        <f t="shared" si="20"/>
        <v>7.1401714287262168</v>
      </c>
      <c r="AZ10" s="189">
        <f t="shared" si="21"/>
        <v>5.1117840623960076</v>
      </c>
      <c r="BA10" s="189">
        <f t="shared" si="22"/>
        <v>4.8338467317461769</v>
      </c>
      <c r="BB10" s="189">
        <f t="shared" si="23"/>
        <v>11.741008536013577</v>
      </c>
      <c r="BC10" s="189">
        <f t="shared" si="24"/>
        <v>23.366614074524914</v>
      </c>
      <c r="BD10" s="189">
        <f t="shared" si="25"/>
        <v>44.809769774795065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CB145"/>
  <sheetViews>
    <sheetView topLeftCell="B1" workbookViewId="0">
      <selection activeCell="D8" sqref="D8"/>
    </sheetView>
  </sheetViews>
  <sheetFormatPr defaultRowHeight="12.75"/>
  <cols>
    <col min="1" max="1" width="35" style="7" customWidth="1"/>
    <col min="2" max="2" width="29.28515625" style="7" customWidth="1"/>
    <col min="3" max="4" width="19.85546875" style="7" customWidth="1"/>
    <col min="5" max="5" width="10.7109375" style="7" customWidth="1"/>
    <col min="6" max="25" width="9.5703125" style="7" bestFit="1" customWidth="1"/>
    <col min="26" max="28" width="9.140625" style="7"/>
    <col min="29" max="29" width="21.7109375" style="7" customWidth="1"/>
    <col min="30" max="30" width="35.85546875" style="7" customWidth="1"/>
    <col min="31" max="31" width="35.28515625" style="7" customWidth="1"/>
    <col min="32" max="32" width="15" style="7" customWidth="1"/>
    <col min="33" max="33" width="17.7109375" style="7" customWidth="1"/>
    <col min="34" max="34" width="15.140625" style="7" customWidth="1"/>
    <col min="35" max="35" width="15.7109375" style="7" customWidth="1"/>
    <col min="36" max="36" width="21.28515625" style="7" customWidth="1"/>
    <col min="37" max="37" width="17.7109375" style="7" bestFit="1" customWidth="1"/>
    <col min="38" max="38" width="15.42578125" style="7" bestFit="1" customWidth="1"/>
    <col min="39" max="39" width="14.28515625" style="7" bestFit="1" customWidth="1"/>
    <col min="40" max="40" width="14.28515625" style="7" customWidth="1"/>
    <col min="41" max="41" width="12.5703125" style="7" customWidth="1"/>
    <col min="42" max="42" width="14" style="7" bestFit="1" customWidth="1"/>
    <col min="43" max="44" width="10.85546875" style="7" bestFit="1" customWidth="1"/>
    <col min="45" max="45" width="13.42578125" style="7" customWidth="1"/>
    <col min="46" max="46" width="11.85546875" style="7" bestFit="1" customWidth="1"/>
    <col min="47" max="47" width="11" style="7" bestFit="1" customWidth="1"/>
    <col min="48" max="48" width="14.28515625" style="7" bestFit="1" customWidth="1"/>
    <col min="49" max="49" width="10.7109375" style="7" customWidth="1"/>
    <col min="50" max="50" width="13.85546875" style="7" bestFit="1" customWidth="1"/>
    <col min="51" max="51" width="11.7109375" style="7" bestFit="1" customWidth="1"/>
    <col min="52" max="52" width="15.28515625" style="7" bestFit="1" customWidth="1"/>
    <col min="53" max="55" width="12.28515625" style="7" bestFit="1" customWidth="1"/>
    <col min="56" max="56" width="12.5703125" style="7" bestFit="1" customWidth="1"/>
    <col min="57" max="59" width="14.28515625" style="7" bestFit="1" customWidth="1"/>
    <col min="60" max="60" width="13.7109375" style="7" bestFit="1" customWidth="1"/>
    <col min="61" max="61" width="14" style="7" bestFit="1" customWidth="1"/>
    <col min="62" max="62" width="12.85546875" style="7" bestFit="1" customWidth="1"/>
    <col min="63" max="63" width="15.28515625" style="7" bestFit="1" customWidth="1"/>
    <col min="64" max="64" width="12.28515625" style="7" bestFit="1" customWidth="1"/>
    <col min="65" max="65" width="10.85546875" style="7" bestFit="1" customWidth="1"/>
    <col min="66" max="66" width="12.28515625" style="7" bestFit="1" customWidth="1"/>
    <col min="67" max="67" width="12.5703125" style="7" bestFit="1" customWidth="1"/>
    <col min="68" max="16384" width="9.140625" style="7"/>
  </cols>
  <sheetData>
    <row r="1" spans="1:69">
      <c r="A1" s="45" t="s">
        <v>52</v>
      </c>
      <c r="B1" s="196" t="s">
        <v>504</v>
      </c>
      <c r="C1" s="196"/>
      <c r="D1" s="196"/>
      <c r="E1" s="196"/>
      <c r="F1" s="196"/>
      <c r="G1" s="196"/>
      <c r="H1" s="196"/>
      <c r="I1" s="196"/>
      <c r="J1" s="196"/>
      <c r="K1" s="196"/>
      <c r="L1" s="196"/>
      <c r="M1" s="196"/>
      <c r="N1" s="196"/>
      <c r="O1" s="196"/>
      <c r="P1" s="196"/>
      <c r="Q1" s="196"/>
      <c r="R1" s="196"/>
      <c r="S1" s="196"/>
      <c r="T1" s="196"/>
    </row>
    <row r="2" spans="1:69">
      <c r="A2" s="46" t="s">
        <v>514</v>
      </c>
      <c r="B2" s="196"/>
      <c r="C2" s="196"/>
      <c r="D2" s="196"/>
      <c r="E2" s="196"/>
      <c r="F2" s="196"/>
      <c r="G2" s="196"/>
      <c r="H2" s="196"/>
      <c r="I2" s="196"/>
      <c r="J2" s="196"/>
      <c r="K2" s="196"/>
      <c r="L2" s="196"/>
      <c r="M2" s="196"/>
      <c r="N2" s="196"/>
      <c r="O2" s="196"/>
      <c r="P2" s="196"/>
      <c r="Q2" s="196"/>
      <c r="R2" s="196"/>
      <c r="S2" s="196"/>
      <c r="T2" s="196"/>
    </row>
    <row r="3" spans="1:69">
      <c r="B3" s="196"/>
      <c r="C3" s="196"/>
      <c r="D3" s="196"/>
      <c r="E3" s="196"/>
      <c r="F3" s="196"/>
      <c r="G3" s="196"/>
      <c r="H3" s="196"/>
      <c r="I3" s="196"/>
      <c r="J3" s="196"/>
      <c r="K3" s="196"/>
      <c r="L3" s="196"/>
      <c r="M3" s="196"/>
      <c r="N3" s="196"/>
      <c r="O3" s="196"/>
      <c r="P3" s="196"/>
      <c r="Q3" s="196"/>
      <c r="R3" s="196"/>
      <c r="S3" s="196"/>
      <c r="T3" s="196"/>
    </row>
    <row r="4" spans="1:69">
      <c r="B4" s="196"/>
      <c r="C4" s="196"/>
      <c r="D4" s="196"/>
      <c r="E4" s="196"/>
      <c r="F4" s="196"/>
      <c r="G4" s="196"/>
      <c r="H4" s="196"/>
      <c r="I4" s="196"/>
      <c r="J4" s="196"/>
      <c r="K4" s="196"/>
      <c r="L4" s="196"/>
      <c r="M4" s="196"/>
      <c r="N4" s="196"/>
      <c r="O4" s="196"/>
      <c r="P4" s="196"/>
      <c r="Q4" s="196"/>
      <c r="R4" s="196"/>
      <c r="S4" s="196"/>
      <c r="T4" s="196"/>
    </row>
    <row r="5" spans="1:69">
      <c r="B5" s="196"/>
      <c r="C5" s="196"/>
      <c r="D5" s="196"/>
      <c r="E5" s="196"/>
      <c r="F5" s="196"/>
      <c r="G5" s="196"/>
      <c r="H5" s="196"/>
      <c r="I5" s="196"/>
      <c r="J5" s="196"/>
      <c r="K5" s="196"/>
      <c r="L5" s="196"/>
      <c r="M5" s="196"/>
      <c r="N5" s="196"/>
      <c r="O5" s="196"/>
      <c r="P5" s="196"/>
      <c r="Q5" s="196"/>
      <c r="R5" s="196"/>
      <c r="S5" s="196"/>
      <c r="T5" s="196"/>
    </row>
    <row r="6" spans="1:69">
      <c r="B6" s="196"/>
      <c r="C6" s="196"/>
      <c r="D6" s="196"/>
      <c r="E6" s="196"/>
      <c r="F6" s="196"/>
      <c r="G6" s="196"/>
      <c r="H6" s="196"/>
      <c r="I6" s="196"/>
      <c r="J6" s="196"/>
      <c r="K6" s="196"/>
      <c r="L6" s="196"/>
      <c r="M6" s="196"/>
      <c r="N6" s="196"/>
      <c r="O6" s="196"/>
      <c r="P6" s="196"/>
      <c r="Q6" s="196"/>
      <c r="R6" s="196"/>
      <c r="S6" s="196"/>
      <c r="T6" s="196"/>
    </row>
    <row r="7" spans="1:69">
      <c r="A7" s="190"/>
      <c r="B7" s="190" t="s">
        <v>47</v>
      </c>
      <c r="C7" s="50" t="s">
        <v>505</v>
      </c>
      <c r="D7" s="50" t="s">
        <v>505</v>
      </c>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row>
    <row r="8" spans="1:69">
      <c r="A8" s="190" t="s">
        <v>580</v>
      </c>
      <c r="B8" s="190" t="s">
        <v>53</v>
      </c>
      <c r="C8" s="50" t="str">
        <f>[2]MLIST!$B$75</f>
        <v>Controls Commissioning and Sizing</v>
      </c>
      <c r="D8" s="50" t="str">
        <f>[1]!switch_ForecastState</f>
        <v>Region</v>
      </c>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row>
    <row r="9" spans="1:69">
      <c r="A9" s="190" t="str">
        <f>INDEX([2]ACHIEV!$A$19:$B$100,MATCH(CONCATENATE($C$8," - ",$C$7),[2]ACHIEV!$B$19:$B$100,0),1)</f>
        <v>HVAC</v>
      </c>
      <c r="B9" s="191" t="s">
        <v>54</v>
      </c>
      <c r="C9" s="50">
        <f>[2]FILES!$H$4</f>
        <v>2035</v>
      </c>
      <c r="D9" s="50" t="str">
        <f>[1]!switch_ForecastScenario</f>
        <v>Base</v>
      </c>
      <c r="E9" s="52"/>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row>
    <row r="10" spans="1:69">
      <c r="A10" s="190"/>
      <c r="B10" s="190" t="s">
        <v>593</v>
      </c>
      <c r="C10" s="195">
        <f ca="1">MIN(SUM(E50:X50),Y50)</f>
        <v>6.6616221163727083</v>
      </c>
      <c r="D10" s="53"/>
      <c r="E10" s="52"/>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row>
    <row r="11" spans="1:69" ht="15">
      <c r="A11" s="157" t="str">
        <f>CONCATENATE("# HOMES AVAILABLE FOR MEASURE -",$C$8)</f>
        <v># HOMES AVAILABLE FOR MEASURE -Controls Commissioning and Sizing</v>
      </c>
      <c r="B11" s="157"/>
      <c r="C11" s="7" t="s">
        <v>506</v>
      </c>
      <c r="E11" s="56">
        <v>2016</v>
      </c>
      <c r="F11" s="57">
        <v>2017</v>
      </c>
      <c r="G11" s="57">
        <v>2018</v>
      </c>
      <c r="H11" s="57">
        <v>2019</v>
      </c>
      <c r="I11" s="57">
        <v>2020</v>
      </c>
      <c r="J11" s="57">
        <v>2021</v>
      </c>
      <c r="K11" s="57">
        <v>2022</v>
      </c>
      <c r="L11" s="57">
        <v>2023</v>
      </c>
      <c r="M11" s="57">
        <v>2024</v>
      </c>
      <c r="N11" s="57">
        <v>2025</v>
      </c>
      <c r="O11" s="57">
        <v>2026</v>
      </c>
      <c r="P11" s="57">
        <v>2027</v>
      </c>
      <c r="Q11" s="57">
        <v>2028</v>
      </c>
      <c r="R11" s="57">
        <v>2029</v>
      </c>
      <c r="S11" s="57">
        <v>2030</v>
      </c>
      <c r="T11" s="57">
        <v>2031</v>
      </c>
      <c r="U11" s="57">
        <v>2032</v>
      </c>
      <c r="V11" s="57">
        <v>2033</v>
      </c>
      <c r="W11" s="57">
        <v>2034</v>
      </c>
      <c r="X11" s="57">
        <v>2035</v>
      </c>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row>
    <row r="12" spans="1:69" ht="15">
      <c r="E12" s="59" t="str">
        <f>CONCATENATE("Homes_",E11)</f>
        <v>Homes_2016</v>
      </c>
      <c r="F12" s="60" t="str">
        <f t="shared" ref="F12:X12" si="0">CONCATENATE("Homes_",F11)</f>
        <v>Homes_2017</v>
      </c>
      <c r="G12" s="60" t="str">
        <f t="shared" si="0"/>
        <v>Homes_2018</v>
      </c>
      <c r="H12" s="60" t="str">
        <f t="shared" si="0"/>
        <v>Homes_2019</v>
      </c>
      <c r="I12" s="60" t="str">
        <f t="shared" si="0"/>
        <v>Homes_2020</v>
      </c>
      <c r="J12" s="60" t="str">
        <f t="shared" si="0"/>
        <v>Homes_2021</v>
      </c>
      <c r="K12" s="60" t="str">
        <f t="shared" si="0"/>
        <v>Homes_2022</v>
      </c>
      <c r="L12" s="60" t="str">
        <f t="shared" si="0"/>
        <v>Homes_2023</v>
      </c>
      <c r="M12" s="60" t="str">
        <f t="shared" si="0"/>
        <v>Homes_2024</v>
      </c>
      <c r="N12" s="60" t="str">
        <f t="shared" si="0"/>
        <v>Homes_2025</v>
      </c>
      <c r="O12" s="60" t="str">
        <f t="shared" si="0"/>
        <v>Homes_2026</v>
      </c>
      <c r="P12" s="60" t="str">
        <f t="shared" si="0"/>
        <v>Homes_2027</v>
      </c>
      <c r="Q12" s="60" t="str">
        <f t="shared" si="0"/>
        <v>Homes_2028</v>
      </c>
      <c r="R12" s="60" t="str">
        <f t="shared" si="0"/>
        <v>Homes_2029</v>
      </c>
      <c r="S12" s="60" t="str">
        <f t="shared" si="0"/>
        <v>Homes_2030</v>
      </c>
      <c r="T12" s="60" t="str">
        <f t="shared" si="0"/>
        <v>Homes_2031</v>
      </c>
      <c r="U12" s="60" t="str">
        <f t="shared" si="0"/>
        <v>Homes_2032</v>
      </c>
      <c r="V12" s="60" t="str">
        <f t="shared" si="0"/>
        <v>Homes_2033</v>
      </c>
      <c r="W12" s="60" t="str">
        <f t="shared" si="0"/>
        <v>Homes_2034</v>
      </c>
      <c r="X12" s="60" t="str">
        <f t="shared" si="0"/>
        <v>Homes_2035</v>
      </c>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row>
    <row r="13" spans="1:69">
      <c r="B13" s="7" t="s">
        <v>505</v>
      </c>
      <c r="C13" s="7" t="s">
        <v>48</v>
      </c>
      <c r="E13" s="35">
        <f ca="1">INDEX([1]!tbl_Forecast,MATCH($D$8&amp;$C13&amp;$D$7,[1]!rng_ForecastRowLookup,0),MATCH(E$11,[1]!rng_ForecastColumnLookup,0))</f>
        <v>62685.758999999998</v>
      </c>
      <c r="F13" s="35">
        <f ca="1">INDEX([1]!tbl_Forecast,MATCH($D$8&amp;$C13&amp;$D$7,[1]!rng_ForecastRowLookup,0),MATCH(F$11,[1]!rng_ForecastColumnLookup,0))</f>
        <v>59961.781000000003</v>
      </c>
      <c r="G13" s="35">
        <f ca="1">INDEX([1]!tbl_Forecast,MATCH($D$8&amp;$C13&amp;$D$7,[1]!rng_ForecastRowLookup,0),MATCH(G$11,[1]!rng_ForecastColumnLookup,0))</f>
        <v>56834.012000000002</v>
      </c>
      <c r="H13" s="35">
        <f ca="1">INDEX([1]!tbl_Forecast,MATCH($D$8&amp;$C13&amp;$D$7,[1]!rng_ForecastRowLookup,0),MATCH(H$11,[1]!rng_ForecastColumnLookup,0))</f>
        <v>54985.192999999999</v>
      </c>
      <c r="I13" s="35">
        <f ca="1">INDEX([1]!tbl_Forecast,MATCH($D$8&amp;$C13&amp;$D$7,[1]!rng_ForecastRowLookup,0),MATCH(I$11,[1]!rng_ForecastColumnLookup,0))</f>
        <v>53507.474000000002</v>
      </c>
      <c r="J13" s="35">
        <f ca="1">INDEX([1]!tbl_Forecast,MATCH($D$8&amp;$C13&amp;$D$7,[1]!rng_ForecastRowLookup,0),MATCH(J$11,[1]!rng_ForecastColumnLookup,0))</f>
        <v>50982.05</v>
      </c>
      <c r="K13" s="35">
        <f ca="1">INDEX([1]!tbl_Forecast,MATCH($D$8&amp;$C13&amp;$D$7,[1]!rng_ForecastRowLookup,0),MATCH(K$11,[1]!rng_ForecastColumnLookup,0))</f>
        <v>49561.669000000002</v>
      </c>
      <c r="L13" s="35">
        <f ca="1">INDEX([1]!tbl_Forecast,MATCH($D$8&amp;$C13&amp;$D$7,[1]!rng_ForecastRowLookup,0),MATCH(L$11,[1]!rng_ForecastColumnLookup,0))</f>
        <v>49324.517999999996</v>
      </c>
      <c r="M13" s="35">
        <f ca="1">INDEX([1]!tbl_Forecast,MATCH($D$8&amp;$C13&amp;$D$7,[1]!rng_ForecastRowLookup,0),MATCH(M$11,[1]!rng_ForecastColumnLookup,0))</f>
        <v>48815.77</v>
      </c>
      <c r="N13" s="35">
        <f ca="1">INDEX([1]!tbl_Forecast,MATCH($D$8&amp;$C13&amp;$D$7,[1]!rng_ForecastRowLookup,0),MATCH(N$11,[1]!rng_ForecastColumnLookup,0))</f>
        <v>49683.252</v>
      </c>
      <c r="O13" s="35">
        <f ca="1">INDEX([1]!tbl_Forecast,MATCH($D$8&amp;$C13&amp;$D$7,[1]!rng_ForecastRowLookup,0),MATCH(O$11,[1]!rng_ForecastColumnLookup,0))</f>
        <v>50030.137000000002</v>
      </c>
      <c r="P13" s="35">
        <f ca="1">INDEX([1]!tbl_Forecast,MATCH($D$8&amp;$C13&amp;$D$7,[1]!rng_ForecastRowLookup,0),MATCH(P$11,[1]!rng_ForecastColumnLookup,0))</f>
        <v>49387.762999999999</v>
      </c>
      <c r="Q13" s="35">
        <f ca="1">INDEX([1]!tbl_Forecast,MATCH($D$8&amp;$C13&amp;$D$7,[1]!rng_ForecastRowLookup,0),MATCH(Q$11,[1]!rng_ForecastColumnLookup,0))</f>
        <v>48079.345999999998</v>
      </c>
      <c r="R13" s="35">
        <f ca="1">INDEX([1]!tbl_Forecast,MATCH($D$8&amp;$C13&amp;$D$7,[1]!rng_ForecastRowLookup,0),MATCH(R$11,[1]!rng_ForecastColumnLookup,0))</f>
        <v>48129.050999999999</v>
      </c>
      <c r="S13" s="35">
        <f ca="1">INDEX([1]!tbl_Forecast,MATCH($D$8&amp;$C13&amp;$D$7,[1]!rng_ForecastRowLookup,0),MATCH(S$11,[1]!rng_ForecastColumnLookup,0))</f>
        <v>48690.569000000003</v>
      </c>
      <c r="T13" s="35">
        <f ca="1">INDEX([1]!tbl_Forecast,MATCH($D$8&amp;$C13&amp;$D$7,[1]!rng_ForecastRowLookup,0),MATCH(T$11,[1]!rng_ForecastColumnLookup,0))</f>
        <v>48482.864000000001</v>
      </c>
      <c r="U13" s="35">
        <f ca="1">INDEX([1]!tbl_Forecast,MATCH($D$8&amp;$C13&amp;$D$7,[1]!rng_ForecastRowLookup,0),MATCH(U$11,[1]!rng_ForecastColumnLookup,0))</f>
        <v>46879.000999999997</v>
      </c>
      <c r="V13" s="35">
        <f ca="1">INDEX([1]!tbl_Forecast,MATCH($D$8&amp;$C13&amp;$D$7,[1]!rng_ForecastRowLookup,0),MATCH(V$11,[1]!rng_ForecastColumnLookup,0))</f>
        <v>46798.777999999998</v>
      </c>
      <c r="W13" s="35">
        <f ca="1">INDEX([1]!tbl_Forecast,MATCH($D$8&amp;$C13&amp;$D$7,[1]!rng_ForecastRowLookup,0),MATCH(W$11,[1]!rng_ForecastColumnLookup,0))</f>
        <v>46917.627</v>
      </c>
      <c r="X13" s="35">
        <f ca="1">INDEX([1]!tbl_Forecast,MATCH($D$8&amp;$C13&amp;$D$7,[1]!rng_ForecastRowLookup,0),MATCH(X$11,[1]!rng_ForecastColumnLookup,0))</f>
        <v>47236.144999999997</v>
      </c>
      <c r="Y13" s="35"/>
      <c r="AA13" s="35">
        <f ca="1">SUM(E13:Y13)</f>
        <v>1016972.7590000002</v>
      </c>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row>
    <row r="14" spans="1:69">
      <c r="B14" s="7" t="s">
        <v>505</v>
      </c>
      <c r="C14" s="7" t="s">
        <v>49</v>
      </c>
      <c r="E14" s="35">
        <f ca="1">INDEX([1]!tbl_Forecast,MATCH($D$8&amp;$C14&amp;$D$7,[1]!rng_ForecastRowLookup,0),MATCH(E$11,[1]!rng_ForecastColumnLookup,0))</f>
        <v>23280.347100904564</v>
      </c>
      <c r="F14" s="35">
        <f ca="1">INDEX([1]!tbl_Forecast,MATCH($D$8&amp;$C14&amp;$D$7,[1]!rng_ForecastRowLookup,0),MATCH(F$11,[1]!rng_ForecastColumnLookup,0))</f>
        <v>23017.418106038647</v>
      </c>
      <c r="G14" s="35">
        <f ca="1">INDEX([1]!tbl_Forecast,MATCH($D$8&amp;$C14&amp;$D$7,[1]!rng_ForecastRowLookup,0),MATCH(G$11,[1]!rng_ForecastColumnLookup,0))</f>
        <v>22811.60852767331</v>
      </c>
      <c r="H14" s="35">
        <f ca="1">INDEX([1]!tbl_Forecast,MATCH($D$8&amp;$C14&amp;$D$7,[1]!rng_ForecastRowLookup,0),MATCH(H$11,[1]!rng_ForecastColumnLookup,0))</f>
        <v>22085.916378202593</v>
      </c>
      <c r="I14" s="35">
        <f ca="1">INDEX([1]!tbl_Forecast,MATCH($D$8&amp;$C14&amp;$D$7,[1]!rng_ForecastRowLookup,0),MATCH(I$11,[1]!rng_ForecastColumnLookup,0))</f>
        <v>20817.853908138593</v>
      </c>
      <c r="J14" s="35">
        <f ca="1">INDEX([1]!tbl_Forecast,MATCH($D$8&amp;$C14&amp;$D$7,[1]!rng_ForecastRowLookup,0),MATCH(J$11,[1]!rng_ForecastColumnLookup,0))</f>
        <v>20070.279329962508</v>
      </c>
      <c r="K14" s="35">
        <f ca="1">INDEX([1]!tbl_Forecast,MATCH($D$8&amp;$C14&amp;$D$7,[1]!rng_ForecastRowLookup,0),MATCH(K$11,[1]!rng_ForecastColumnLookup,0))</f>
        <v>19887.831284331631</v>
      </c>
      <c r="L14" s="35">
        <f ca="1">INDEX([1]!tbl_Forecast,MATCH($D$8&amp;$C14&amp;$D$7,[1]!rng_ForecastRowLookup,0),MATCH(L$11,[1]!rng_ForecastColumnLookup,0))</f>
        <v>20257.583209811291</v>
      </c>
      <c r="M14" s="35">
        <f ca="1">INDEX([1]!tbl_Forecast,MATCH($D$8&amp;$C14&amp;$D$7,[1]!rng_ForecastRowLookup,0),MATCH(M$11,[1]!rng_ForecastColumnLookup,0))</f>
        <v>20750.368029493613</v>
      </c>
      <c r="N14" s="35">
        <f ca="1">INDEX([1]!tbl_Forecast,MATCH($D$8&amp;$C14&amp;$D$7,[1]!rng_ForecastRowLookup,0),MATCH(N$11,[1]!rng_ForecastColumnLookup,0))</f>
        <v>21314.334279744231</v>
      </c>
      <c r="O14" s="35">
        <f ca="1">INDEX([1]!tbl_Forecast,MATCH($D$8&amp;$C14&amp;$D$7,[1]!rng_ForecastRowLookup,0),MATCH(O$11,[1]!rng_ForecastColumnLookup,0))</f>
        <v>21403.286239774712</v>
      </c>
      <c r="P14" s="35">
        <f ca="1">INDEX([1]!tbl_Forecast,MATCH($D$8&amp;$C14&amp;$D$7,[1]!rng_ForecastRowLookup,0),MATCH(P$11,[1]!rng_ForecastColumnLookup,0))</f>
        <v>21409.137516518917</v>
      </c>
      <c r="Q14" s="35">
        <f ca="1">INDEX([1]!tbl_Forecast,MATCH($D$8&amp;$C14&amp;$D$7,[1]!rng_ForecastRowLookup,0),MATCH(Q$11,[1]!rng_ForecastColumnLookup,0))</f>
        <v>21443.358292282628</v>
      </c>
      <c r="R14" s="35">
        <f ca="1">INDEX([1]!tbl_Forecast,MATCH($D$8&amp;$C14&amp;$D$7,[1]!rng_ForecastRowLookup,0),MATCH(R$11,[1]!rng_ForecastColumnLookup,0))</f>
        <v>21209.865626522758</v>
      </c>
      <c r="S14" s="35">
        <f ca="1">INDEX([1]!tbl_Forecast,MATCH($D$8&amp;$C14&amp;$D$7,[1]!rng_ForecastRowLookup,0),MATCH(S$11,[1]!rng_ForecastColumnLookup,0))</f>
        <v>20954.17798283829</v>
      </c>
      <c r="T14" s="35">
        <f ca="1">INDEX([1]!tbl_Forecast,MATCH($D$8&amp;$C14&amp;$D$7,[1]!rng_ForecastRowLookup,0),MATCH(T$11,[1]!rng_ForecastColumnLookup,0))</f>
        <v>20525.44023202754</v>
      </c>
      <c r="U14" s="35">
        <f ca="1">INDEX([1]!tbl_Forecast,MATCH($D$8&amp;$C14&amp;$D$7,[1]!rng_ForecastRowLookup,0),MATCH(U$11,[1]!rng_ForecastColumnLookup,0))</f>
        <v>20175.505597554071</v>
      </c>
      <c r="V14" s="35">
        <f ca="1">INDEX([1]!tbl_Forecast,MATCH($D$8&amp;$C14&amp;$D$7,[1]!rng_ForecastRowLookup,0),MATCH(V$11,[1]!rng_ForecastColumnLookup,0))</f>
        <v>19919.723927484571</v>
      </c>
      <c r="W14" s="35">
        <f ca="1">INDEX([1]!tbl_Forecast,MATCH($D$8&amp;$C14&amp;$D$7,[1]!rng_ForecastRowLookup,0),MATCH(W$11,[1]!rng_ForecastColumnLookup,0))</f>
        <v>19536.194066416414</v>
      </c>
      <c r="X14" s="35">
        <f ca="1">INDEX([1]!tbl_Forecast,MATCH($D$8&amp;$C14&amp;$D$7,[1]!rng_ForecastRowLookup,0),MATCH(X$11,[1]!rng_ForecastColumnLookup,0))</f>
        <v>19462.287131015248</v>
      </c>
      <c r="Y14" s="35"/>
      <c r="AA14" s="35">
        <f t="shared" ref="AA14:AA16" ca="1" si="1">SUM(E14:Y14)</f>
        <v>420332.51676673623</v>
      </c>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row>
    <row r="15" spans="1:69">
      <c r="B15" s="7" t="s">
        <v>505</v>
      </c>
      <c r="C15" s="7" t="s">
        <v>50</v>
      </c>
      <c r="E15" s="35">
        <f ca="1">INDEX([1]!tbl_Forecast,MATCH($D$8&amp;$C15&amp;$D$7,[1]!rng_ForecastRowLookup,0),MATCH(E$11,[1]!rng_ForecastColumnLookup,0))</f>
        <v>5226.2387411561367</v>
      </c>
      <c r="F15" s="35">
        <f ca="1">INDEX([1]!tbl_Forecast,MATCH($D$8&amp;$C15&amp;$D$7,[1]!rng_ForecastRowLookup,0),MATCH(F$11,[1]!rng_ForecastColumnLookup,0))</f>
        <v>5239.95312759432</v>
      </c>
      <c r="G15" s="35">
        <f ca="1">INDEX([1]!tbl_Forecast,MATCH($D$8&amp;$C15&amp;$D$7,[1]!rng_ForecastRowLookup,0),MATCH(G$11,[1]!rng_ForecastColumnLookup,0))</f>
        <v>5271.2612760989568</v>
      </c>
      <c r="H15" s="35">
        <f ca="1">INDEX([1]!tbl_Forecast,MATCH($D$8&amp;$C15&amp;$D$7,[1]!rng_ForecastRowLookup,0),MATCH(H$11,[1]!rng_ForecastColumnLookup,0))</f>
        <v>4985.883552972361</v>
      </c>
      <c r="I15" s="35">
        <f ca="1">INDEX([1]!tbl_Forecast,MATCH($D$8&amp;$C15&amp;$D$7,[1]!rng_ForecastRowLookup,0),MATCH(I$11,[1]!rng_ForecastColumnLookup,0))</f>
        <v>4608.5912035798974</v>
      </c>
      <c r="J15" s="35">
        <f ca="1">INDEX([1]!tbl_Forecast,MATCH($D$8&amp;$C15&amp;$D$7,[1]!rng_ForecastRowLookup,0),MATCH(J$11,[1]!rng_ForecastColumnLookup,0))</f>
        <v>4509.6375960361838</v>
      </c>
      <c r="K15" s="35">
        <f ca="1">INDEX([1]!tbl_Forecast,MATCH($D$8&amp;$C15&amp;$D$7,[1]!rng_ForecastRowLookup,0),MATCH(K$11,[1]!rng_ForecastColumnLookup,0))</f>
        <v>4481.760351096189</v>
      </c>
      <c r="L15" s="35">
        <f ca="1">INDEX([1]!tbl_Forecast,MATCH($D$8&amp;$C15&amp;$D$7,[1]!rng_ForecastRowLookup,0),MATCH(L$11,[1]!rng_ForecastColumnLookup,0))</f>
        <v>4621.8312800578688</v>
      </c>
      <c r="M15" s="35">
        <f ca="1">INDEX([1]!tbl_Forecast,MATCH($D$8&amp;$C15&amp;$D$7,[1]!rng_ForecastRowLookup,0),MATCH(M$11,[1]!rng_ForecastColumnLookup,0))</f>
        <v>4700.9782942419988</v>
      </c>
      <c r="N15" s="35">
        <f ca="1">INDEX([1]!tbl_Forecast,MATCH($D$8&amp;$C15&amp;$D$7,[1]!rng_ForecastRowLookup,0),MATCH(N$11,[1]!rng_ForecastColumnLookup,0))</f>
        <v>4828.2391631488581</v>
      </c>
      <c r="O15" s="35">
        <f ca="1">INDEX([1]!tbl_Forecast,MATCH($D$8&amp;$C15&amp;$D$7,[1]!rng_ForecastRowLookup,0),MATCH(O$11,[1]!rng_ForecastColumnLookup,0))</f>
        <v>4790.0249139778334</v>
      </c>
      <c r="P15" s="35">
        <f ca="1">INDEX([1]!tbl_Forecast,MATCH($D$8&amp;$C15&amp;$D$7,[1]!rng_ForecastRowLookup,0),MATCH(P$11,[1]!rng_ForecastColumnLookup,0))</f>
        <v>4782.0649962402858</v>
      </c>
      <c r="Q15" s="35">
        <f ca="1">INDEX([1]!tbl_Forecast,MATCH($D$8&amp;$C15&amp;$D$7,[1]!rng_ForecastRowLookup,0),MATCH(Q$11,[1]!rng_ForecastColumnLookup,0))</f>
        <v>4748.3908346265653</v>
      </c>
      <c r="R15" s="35">
        <f ca="1">INDEX([1]!tbl_Forecast,MATCH($D$8&amp;$C15&amp;$D$7,[1]!rng_ForecastRowLookup,0),MATCH(R$11,[1]!rng_ForecastColumnLookup,0))</f>
        <v>4733.4823682495089</v>
      </c>
      <c r="S15" s="35">
        <f ca="1">INDEX([1]!tbl_Forecast,MATCH($D$8&amp;$C15&amp;$D$7,[1]!rng_ForecastRowLookup,0),MATCH(S$11,[1]!rng_ForecastColumnLookup,0))</f>
        <v>4698.697177079107</v>
      </c>
      <c r="T15" s="35">
        <f ca="1">INDEX([1]!tbl_Forecast,MATCH($D$8&amp;$C15&amp;$D$7,[1]!rng_ForecastRowLookup,0),MATCH(T$11,[1]!rng_ForecastColumnLookup,0))</f>
        <v>4599.2987885998937</v>
      </c>
      <c r="U15" s="35">
        <f ca="1">INDEX([1]!tbl_Forecast,MATCH($D$8&amp;$C15&amp;$D$7,[1]!rng_ForecastRowLookup,0),MATCH(U$11,[1]!rng_ForecastColumnLookup,0))</f>
        <v>4526.3104216428001</v>
      </c>
      <c r="V15" s="35">
        <f ca="1">INDEX([1]!tbl_Forecast,MATCH($D$8&amp;$C15&amp;$D$7,[1]!rng_ForecastRowLookup,0),MATCH(V$11,[1]!rng_ForecastColumnLookup,0))</f>
        <v>4422.0600452822764</v>
      </c>
      <c r="W15" s="35">
        <f ca="1">INDEX([1]!tbl_Forecast,MATCH($D$8&amp;$C15&amp;$D$7,[1]!rng_ForecastRowLookup,0),MATCH(W$11,[1]!rng_ForecastColumnLookup,0))</f>
        <v>4405.182362066379</v>
      </c>
      <c r="X15" s="35">
        <f ca="1">INDEX([1]!tbl_Forecast,MATCH($D$8&amp;$C15&amp;$D$7,[1]!rng_ForecastRowLookup,0),MATCH(X$11,[1]!rng_ForecastColumnLookup,0))</f>
        <v>4385.1136986120664</v>
      </c>
      <c r="Y15" s="35"/>
      <c r="AA15" s="35">
        <f t="shared" ca="1" si="1"/>
        <v>94565.000192359483</v>
      </c>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row>
    <row r="16" spans="1:69">
      <c r="B16" s="7" t="s">
        <v>505</v>
      </c>
      <c r="C16" s="7" t="s">
        <v>51</v>
      </c>
      <c r="E16" s="35">
        <f ca="1">INDEX([1]!tbl_Forecast,MATCH($D$8&amp;$C16&amp;$D$7,[1]!rng_ForecastRowLookup,0),MATCH(E$11,[1]!rng_ForecastColumnLookup,0))</f>
        <v>1869.5754050925925</v>
      </c>
      <c r="F16" s="35">
        <f ca="1">INDEX([1]!tbl_Forecast,MATCH($D$8&amp;$C16&amp;$D$7,[1]!rng_ForecastRowLookup,0),MATCH(F$11,[1]!rng_ForecastColumnLookup,0))</f>
        <v>1881.796305941358</v>
      </c>
      <c r="G16" s="35">
        <f ca="1">INDEX([1]!tbl_Forecast,MATCH($D$8&amp;$C16&amp;$D$7,[1]!rng_ForecastRowLookup,0),MATCH(G$11,[1]!rng_ForecastColumnLookup,0))</f>
        <v>1949.1340235982509</v>
      </c>
      <c r="H16" s="35">
        <f ca="1">INDEX([1]!tbl_Forecast,MATCH($D$8&amp;$C16&amp;$D$7,[1]!rng_ForecastRowLookup,0),MATCH(H$11,[1]!rng_ForecastColumnLookup,0))</f>
        <v>2021.1963608646258</v>
      </c>
      <c r="I16" s="35">
        <f ca="1">INDEX([1]!tbl_Forecast,MATCH($D$8&amp;$C16&amp;$D$7,[1]!rng_ForecastRowLookup,0),MATCH(I$11,[1]!rng_ForecastColumnLookup,0))</f>
        <v>1959.5061710087307</v>
      </c>
      <c r="J16" s="35">
        <f ca="1">INDEX([1]!tbl_Forecast,MATCH($D$8&amp;$C16&amp;$D$7,[1]!rng_ForecastRowLookup,0),MATCH(J$11,[1]!rng_ForecastColumnLookup,0))</f>
        <v>1928.5764356212967</v>
      </c>
      <c r="K16" s="35">
        <f ca="1">INDEX([1]!tbl_Forecast,MATCH($D$8&amp;$C16&amp;$D$7,[1]!rng_ForecastRowLookup,0),MATCH(K$11,[1]!rng_ForecastColumnLookup,0))</f>
        <v>1934.9641170211423</v>
      </c>
      <c r="L16" s="35">
        <f ca="1">INDEX([1]!tbl_Forecast,MATCH($D$8&amp;$C16&amp;$D$7,[1]!rng_ForecastRowLookup,0),MATCH(L$11,[1]!rng_ForecastColumnLookup,0))</f>
        <v>1945.862235675901</v>
      </c>
      <c r="M16" s="35">
        <f ca="1">INDEX([1]!tbl_Forecast,MATCH($D$8&amp;$C16&amp;$D$7,[1]!rng_ForecastRowLookup,0),MATCH(M$11,[1]!rng_ForecastColumnLookup,0))</f>
        <v>1956.539890631658</v>
      </c>
      <c r="N16" s="35">
        <f ca="1">INDEX([1]!tbl_Forecast,MATCH($D$8&amp;$C16&amp;$D$7,[1]!rng_ForecastRowLookup,0),MATCH(N$11,[1]!rng_ForecastColumnLookup,0))</f>
        <v>1957.7742018038925</v>
      </c>
      <c r="O16" s="35">
        <f ca="1">INDEX([1]!tbl_Forecast,MATCH($D$8&amp;$C16&amp;$D$7,[1]!rng_ForecastRowLookup,0),MATCH(O$11,[1]!rng_ForecastColumnLookup,0))</f>
        <v>1947.2038419604366</v>
      </c>
      <c r="P16" s="35">
        <f ca="1">INDEX([1]!tbl_Forecast,MATCH($D$8&amp;$C16&amp;$D$7,[1]!rng_ForecastRowLookup,0),MATCH(P$11,[1]!rng_ForecastColumnLookup,0))</f>
        <v>1945.153453785721</v>
      </c>
      <c r="Q16" s="35">
        <f ca="1">INDEX([1]!tbl_Forecast,MATCH($D$8&amp;$C16&amp;$D$7,[1]!rng_ForecastRowLookup,0),MATCH(Q$11,[1]!rng_ForecastColumnLookup,0))</f>
        <v>1947.9162901464586</v>
      </c>
      <c r="R16" s="35">
        <f ca="1">INDEX([1]!tbl_Forecast,MATCH($D$8&amp;$C16&amp;$D$7,[1]!rng_ForecastRowLookup,0),MATCH(R$11,[1]!rng_ForecastColumnLookup,0))</f>
        <v>1950.0749856673444</v>
      </c>
      <c r="S16" s="35">
        <f ca="1">INDEX([1]!tbl_Forecast,MATCH($D$8&amp;$C16&amp;$D$7,[1]!rng_ForecastRowLookup,0),MATCH(S$11,[1]!rng_ForecastColumnLookup,0))</f>
        <v>1950.7771106659191</v>
      </c>
      <c r="T16" s="35">
        <f ca="1">INDEX([1]!tbl_Forecast,MATCH($D$8&amp;$C16&amp;$D$7,[1]!rng_ForecastRowLookup,0),MATCH(T$11,[1]!rng_ForecastColumnLookup,0))</f>
        <v>1949.8166473382953</v>
      </c>
      <c r="U16" s="35">
        <f ca="1">INDEX([1]!tbl_Forecast,MATCH($D$8&amp;$C16&amp;$D$7,[1]!rng_ForecastRowLookup,0),MATCH(U$11,[1]!rng_ForecastColumnLookup,0))</f>
        <v>1948.4903882606959</v>
      </c>
      <c r="V16" s="35">
        <f ca="1">INDEX([1]!tbl_Forecast,MATCH($D$8&amp;$C16&amp;$D$7,[1]!rng_ForecastRowLookup,0),MATCH(V$11,[1]!rng_ForecastColumnLookup,0))</f>
        <v>1948.7048126440727</v>
      </c>
      <c r="W16" s="35">
        <f ca="1">INDEX([1]!tbl_Forecast,MATCH($D$8&amp;$C16&amp;$D$7,[1]!rng_ForecastRowLookup,0),MATCH(W$11,[1]!rng_ForecastColumnLookup,0))</f>
        <v>1949.296705787131</v>
      </c>
      <c r="X16" s="35">
        <f ca="1">INDEX([1]!tbl_Forecast,MATCH($D$8&amp;$C16&amp;$D$7,[1]!rng_ForecastRowLookup,0),MATCH(X$11,[1]!rng_ForecastColumnLookup,0))</f>
        <v>1949.5267750605763</v>
      </c>
      <c r="Y16" s="35"/>
      <c r="AA16" s="35">
        <f t="shared" ca="1" si="1"/>
        <v>38891.88615857609</v>
      </c>
    </row>
    <row r="17" spans="1:27">
      <c r="E17" s="35"/>
      <c r="F17" s="35"/>
      <c r="G17" s="35"/>
      <c r="H17" s="35"/>
      <c r="I17" s="35"/>
      <c r="J17" s="35"/>
      <c r="K17" s="35"/>
      <c r="L17" s="35"/>
      <c r="M17" s="35"/>
      <c r="N17" s="35"/>
      <c r="O17" s="35"/>
      <c r="P17" s="35"/>
      <c r="Q17" s="35"/>
      <c r="R17" s="35"/>
      <c r="S17" s="35"/>
      <c r="T17" s="35"/>
      <c r="U17" s="35"/>
      <c r="V17" s="35"/>
      <c r="W17" s="35"/>
      <c r="X17" s="35"/>
      <c r="Y17" s="35"/>
    </row>
    <row r="18" spans="1:27">
      <c r="B18" s="7" t="s">
        <v>55</v>
      </c>
      <c r="C18" s="7" t="s">
        <v>56</v>
      </c>
      <c r="E18" s="35">
        <f t="shared" ref="E18:X18" ca="1" si="2">SUM(E13:E16)</f>
        <v>93061.920247153292</v>
      </c>
      <c r="F18" s="35">
        <f t="shared" ca="1" si="2"/>
        <v>90100.948539574325</v>
      </c>
      <c r="G18" s="35">
        <f t="shared" ca="1" si="2"/>
        <v>86866.015827370516</v>
      </c>
      <c r="H18" s="35">
        <f t="shared" ca="1" si="2"/>
        <v>84078.189292039577</v>
      </c>
      <c r="I18" s="35">
        <f t="shared" ca="1" si="2"/>
        <v>80893.425282727228</v>
      </c>
      <c r="J18" s="35">
        <f t="shared" ca="1" si="2"/>
        <v>77490.543361619988</v>
      </c>
      <c r="K18" s="35">
        <f t="shared" ca="1" si="2"/>
        <v>75866.224752448965</v>
      </c>
      <c r="L18" s="35">
        <f t="shared" ca="1" si="2"/>
        <v>76149.794725545056</v>
      </c>
      <c r="M18" s="35">
        <f t="shared" ca="1" si="2"/>
        <v>76223.656214367264</v>
      </c>
      <c r="N18" s="35">
        <f t="shared" ca="1" si="2"/>
        <v>77783.59964469698</v>
      </c>
      <c r="O18" s="35">
        <f t="shared" ca="1" si="2"/>
        <v>78170.651995712979</v>
      </c>
      <c r="P18" s="35">
        <f t="shared" ca="1" si="2"/>
        <v>77524.11896654492</v>
      </c>
      <c r="Q18" s="35">
        <f t="shared" ca="1" si="2"/>
        <v>76219.011417055648</v>
      </c>
      <c r="R18" s="35">
        <f t="shared" ca="1" si="2"/>
        <v>76022.473980439609</v>
      </c>
      <c r="S18" s="35">
        <f t="shared" ca="1" si="2"/>
        <v>76294.221270583323</v>
      </c>
      <c r="T18" s="35">
        <f t="shared" ca="1" si="2"/>
        <v>75557.419667965733</v>
      </c>
      <c r="U18" s="35">
        <f t="shared" ca="1" si="2"/>
        <v>73529.307407457556</v>
      </c>
      <c r="V18" s="35">
        <f t="shared" ca="1" si="2"/>
        <v>73089.266785410931</v>
      </c>
      <c r="W18" s="35">
        <f t="shared" ca="1" si="2"/>
        <v>72808.300134269928</v>
      </c>
      <c r="X18" s="35">
        <f t="shared" ca="1" si="2"/>
        <v>73033.072604687884</v>
      </c>
      <c r="Y18" s="35"/>
      <c r="AA18" s="35">
        <f ca="1">SUM(E18:Y18)</f>
        <v>1570762.1621176719</v>
      </c>
    </row>
    <row r="19" spans="1:27">
      <c r="E19" s="35"/>
      <c r="F19" s="35"/>
      <c r="G19" s="35"/>
      <c r="H19" s="35"/>
      <c r="I19" s="35"/>
      <c r="J19" s="35"/>
      <c r="K19" s="35"/>
      <c r="L19" s="35"/>
      <c r="M19" s="35"/>
      <c r="N19" s="35"/>
      <c r="O19" s="35"/>
      <c r="P19" s="35"/>
      <c r="Q19" s="35"/>
      <c r="R19" s="35"/>
      <c r="S19" s="35"/>
      <c r="T19" s="35"/>
      <c r="U19" s="35"/>
      <c r="V19" s="35"/>
      <c r="W19" s="35"/>
      <c r="X19" s="35"/>
      <c r="Y19" s="35"/>
    </row>
    <row r="20" spans="1:27">
      <c r="E20" s="35"/>
      <c r="F20" s="35"/>
      <c r="G20" s="35"/>
      <c r="H20" s="35"/>
      <c r="I20" s="35"/>
      <c r="J20" s="35"/>
      <c r="K20" s="35"/>
      <c r="L20" s="35"/>
      <c r="M20" s="35"/>
      <c r="N20" s="35"/>
      <c r="O20" s="35"/>
      <c r="P20" s="35"/>
      <c r="Q20" s="35"/>
      <c r="R20" s="35"/>
      <c r="S20" s="35"/>
      <c r="T20" s="35"/>
      <c r="U20" s="35"/>
      <c r="V20" s="35"/>
      <c r="W20" s="35"/>
      <c r="X20" s="35"/>
      <c r="Y20" s="35"/>
    </row>
    <row r="21" spans="1:27" ht="15">
      <c r="A21" s="157" t="str">
        <f>CONCATENATE("# HOMES APPLICABLE BY YEAR FOR MEASURE - ",C22)</f>
        <v># HOMES APPLICABLE BY YEAR FOR MEASURE - Controls Commissioning and Sizing - New</v>
      </c>
      <c r="B21" s="157"/>
      <c r="E21" s="35"/>
      <c r="F21" s="35"/>
      <c r="G21" s="35"/>
      <c r="H21" s="35"/>
      <c r="I21" s="35"/>
      <c r="J21" s="35"/>
      <c r="K21" s="35"/>
      <c r="L21" s="35"/>
      <c r="M21" s="35"/>
      <c r="N21" s="35"/>
      <c r="O21" s="35"/>
      <c r="P21" s="35"/>
      <c r="Q21" s="35"/>
      <c r="R21" s="35"/>
      <c r="S21" s="35"/>
      <c r="T21" s="35"/>
      <c r="U21" s="35"/>
      <c r="V21" s="35"/>
      <c r="W21" s="35"/>
      <c r="X21" s="35"/>
      <c r="Y21" s="35"/>
    </row>
    <row r="22" spans="1:27" ht="15">
      <c r="A22" s="62" t="s">
        <v>57</v>
      </c>
      <c r="B22" s="62" t="s">
        <v>559</v>
      </c>
      <c r="C22" s="62" t="str">
        <f>CONCATENATE(C8," - ",C7)</f>
        <v>Controls Commissioning and Sizing - New</v>
      </c>
      <c r="D22" s="62"/>
      <c r="E22" s="7">
        <v>1</v>
      </c>
      <c r="F22" s="7">
        <v>2</v>
      </c>
      <c r="G22" s="7">
        <v>3</v>
      </c>
      <c r="H22" s="7">
        <v>4</v>
      </c>
      <c r="I22" s="7">
        <v>5</v>
      </c>
      <c r="J22" s="7">
        <v>6</v>
      </c>
      <c r="K22" s="7">
        <v>7</v>
      </c>
      <c r="L22" s="7">
        <v>8</v>
      </c>
      <c r="M22" s="7">
        <v>9</v>
      </c>
      <c r="N22" s="7">
        <v>10</v>
      </c>
      <c r="O22" s="7">
        <v>11</v>
      </c>
      <c r="P22" s="7">
        <v>12</v>
      </c>
      <c r="Q22" s="7">
        <v>13</v>
      </c>
      <c r="R22" s="7">
        <v>14</v>
      </c>
      <c r="S22" s="7">
        <v>15</v>
      </c>
      <c r="T22" s="7">
        <v>16</v>
      </c>
      <c r="U22" s="7">
        <v>17</v>
      </c>
      <c r="V22" s="7">
        <v>18</v>
      </c>
      <c r="W22" s="7">
        <v>19</v>
      </c>
      <c r="X22" s="7">
        <v>20</v>
      </c>
    </row>
    <row r="23" spans="1:27">
      <c r="A23" s="55">
        <f>INDEX([2]!ResApplic,MATCH($C$22,[2]APPLIC!$B$9:$B$120,0)+1,MATCH($C23,[2]APPLIC!$C$8:$F$8,0)+1)</f>
        <v>0.76</v>
      </c>
      <c r="B23" s="55">
        <v>1</v>
      </c>
      <c r="C23" s="7" t="str">
        <f>C13</f>
        <v>Single Family</v>
      </c>
      <c r="E23" s="35">
        <f ca="1">E13*$A23*$B23</f>
        <v>47641.17684</v>
      </c>
      <c r="F23" s="35">
        <f t="shared" ref="F23:X23" ca="1" si="3">F13*$A23*$B23</f>
        <v>45570.953560000002</v>
      </c>
      <c r="G23" s="35">
        <f t="shared" ca="1" si="3"/>
        <v>43193.849119999999</v>
      </c>
      <c r="H23" s="35">
        <f t="shared" ca="1" si="3"/>
        <v>41788.746679999997</v>
      </c>
      <c r="I23" s="35">
        <f t="shared" ca="1" si="3"/>
        <v>40665.680240000002</v>
      </c>
      <c r="J23" s="35">
        <f t="shared" ca="1" si="3"/>
        <v>38746.358</v>
      </c>
      <c r="K23" s="35">
        <f t="shared" ca="1" si="3"/>
        <v>37666.868439999998</v>
      </c>
      <c r="L23" s="35">
        <f t="shared" ca="1" si="3"/>
        <v>37486.633679999999</v>
      </c>
      <c r="M23" s="35">
        <f t="shared" ca="1" si="3"/>
        <v>37099.985199999996</v>
      </c>
      <c r="N23" s="35">
        <f t="shared" ca="1" si="3"/>
        <v>37759.271520000002</v>
      </c>
      <c r="O23" s="35">
        <f t="shared" ca="1" si="3"/>
        <v>38022.904119999999</v>
      </c>
      <c r="P23" s="35">
        <f t="shared" ca="1" si="3"/>
        <v>37534.69988</v>
      </c>
      <c r="Q23" s="35">
        <f t="shared" ca="1" si="3"/>
        <v>36540.302960000001</v>
      </c>
      <c r="R23" s="35">
        <f t="shared" ca="1" si="3"/>
        <v>36578.078759999997</v>
      </c>
      <c r="S23" s="35">
        <f t="shared" ca="1" si="3"/>
        <v>37004.832440000006</v>
      </c>
      <c r="T23" s="35">
        <f t="shared" ca="1" si="3"/>
        <v>36846.976640000001</v>
      </c>
      <c r="U23" s="35">
        <f t="shared" ca="1" si="3"/>
        <v>35628.040759999996</v>
      </c>
      <c r="V23" s="35">
        <f t="shared" ca="1" si="3"/>
        <v>35567.071279999996</v>
      </c>
      <c r="W23" s="35">
        <f t="shared" ca="1" si="3"/>
        <v>35657.396520000002</v>
      </c>
      <c r="X23" s="35">
        <f t="shared" ca="1" si="3"/>
        <v>35899.470199999996</v>
      </c>
      <c r="Y23" s="35"/>
      <c r="AA23" s="35">
        <f t="shared" ref="AA23" ca="1" si="4">SUM(E23:Y23)</f>
        <v>772899.29683999997</v>
      </c>
    </row>
    <row r="24" spans="1:27">
      <c r="A24" s="55"/>
      <c r="B24" s="55">
        <v>1</v>
      </c>
      <c r="E24" s="35"/>
      <c r="F24" s="35"/>
      <c r="G24" s="35"/>
      <c r="H24" s="35"/>
      <c r="I24" s="35"/>
      <c r="J24" s="35"/>
      <c r="K24" s="35"/>
      <c r="L24" s="35"/>
      <c r="M24" s="35"/>
      <c r="N24" s="35"/>
      <c r="O24" s="35"/>
      <c r="P24" s="35"/>
      <c r="Q24" s="35"/>
      <c r="R24" s="35"/>
      <c r="S24" s="35"/>
      <c r="T24" s="35"/>
      <c r="U24" s="35"/>
      <c r="V24" s="35"/>
      <c r="W24" s="35"/>
      <c r="X24" s="35"/>
      <c r="Y24" s="35"/>
      <c r="AA24" s="35"/>
    </row>
    <row r="25" spans="1:27">
      <c r="A25" s="55"/>
      <c r="B25" s="55">
        <v>1</v>
      </c>
      <c r="E25" s="35"/>
      <c r="F25" s="35"/>
      <c r="G25" s="35"/>
      <c r="H25" s="35"/>
      <c r="I25" s="35"/>
      <c r="J25" s="35"/>
      <c r="K25" s="35"/>
      <c r="L25" s="35"/>
      <c r="M25" s="35"/>
      <c r="N25" s="35"/>
      <c r="O25" s="35"/>
      <c r="P25" s="35"/>
      <c r="Q25" s="35"/>
      <c r="R25" s="35"/>
      <c r="S25" s="35"/>
      <c r="T25" s="35"/>
      <c r="U25" s="35"/>
      <c r="V25" s="35"/>
      <c r="W25" s="35"/>
      <c r="X25" s="35"/>
      <c r="Y25" s="35"/>
      <c r="AA25" s="35"/>
    </row>
    <row r="26" spans="1:27">
      <c r="A26" s="55">
        <f>INDEX([2]!ResApplic,MATCH($C$22,[2]APPLIC!$B$9:$B$120,0)+1,MATCH($C26,[2]APPLIC!$C$8:$F$8,0)+1)</f>
        <v>0.76</v>
      </c>
      <c r="B26" s="55">
        <v>1</v>
      </c>
      <c r="C26" t="s">
        <v>51</v>
      </c>
      <c r="D26"/>
      <c r="E26" s="35">
        <f ca="1">E16*$A26*$B26</f>
        <v>1420.8773078703703</v>
      </c>
      <c r="F26" s="35">
        <f t="shared" ref="F26:X26" ca="1" si="5">F16*$A26*$B26</f>
        <v>1430.1651925154322</v>
      </c>
      <c r="G26" s="35">
        <f t="shared" ca="1" si="5"/>
        <v>1481.3418579346708</v>
      </c>
      <c r="H26" s="35">
        <f t="shared" ca="1" si="5"/>
        <v>1536.1092342571158</v>
      </c>
      <c r="I26" s="35">
        <f t="shared" ca="1" si="5"/>
        <v>1489.2246899666354</v>
      </c>
      <c r="J26" s="35">
        <f t="shared" ca="1" si="5"/>
        <v>1465.7180910721854</v>
      </c>
      <c r="K26" s="35">
        <f t="shared" ca="1" si="5"/>
        <v>1470.5727289360682</v>
      </c>
      <c r="L26" s="35">
        <f t="shared" ca="1" si="5"/>
        <v>1478.8552991136849</v>
      </c>
      <c r="M26" s="35">
        <f t="shared" ca="1" si="5"/>
        <v>1486.97031688006</v>
      </c>
      <c r="N26" s="35">
        <f t="shared" ca="1" si="5"/>
        <v>1487.9083933709583</v>
      </c>
      <c r="O26" s="35">
        <f t="shared" ca="1" si="5"/>
        <v>1479.8749198899318</v>
      </c>
      <c r="P26" s="35">
        <f t="shared" ca="1" si="5"/>
        <v>1478.3166248771479</v>
      </c>
      <c r="Q26" s="35">
        <f t="shared" ca="1" si="5"/>
        <v>1480.4163805113085</v>
      </c>
      <c r="R26" s="35">
        <f t="shared" ca="1" si="5"/>
        <v>1482.0569891071818</v>
      </c>
      <c r="S26" s="35">
        <f t="shared" ca="1" si="5"/>
        <v>1482.5906041060985</v>
      </c>
      <c r="T26" s="35">
        <f t="shared" ca="1" si="5"/>
        <v>1481.8606519771045</v>
      </c>
      <c r="U26" s="35">
        <f t="shared" ca="1" si="5"/>
        <v>1480.8526950781288</v>
      </c>
      <c r="V26" s="35">
        <f t="shared" ca="1" si="5"/>
        <v>1481.0156576094953</v>
      </c>
      <c r="W26" s="35">
        <f t="shared" ca="1" si="5"/>
        <v>1481.4654963982196</v>
      </c>
      <c r="X26" s="35">
        <f t="shared" ca="1" si="5"/>
        <v>1481.640349046038</v>
      </c>
      <c r="Y26" s="35"/>
      <c r="AA26" s="35">
        <f t="shared" ref="AA26" ca="1" si="6">SUM(E26:Y26)</f>
        <v>29557.833480517838</v>
      </c>
    </row>
    <row r="27" spans="1:27">
      <c r="E27" s="35"/>
      <c r="F27" s="35"/>
      <c r="G27" s="35"/>
      <c r="H27" s="35"/>
      <c r="I27" s="35"/>
      <c r="J27" s="35"/>
      <c r="K27" s="35"/>
      <c r="L27" s="35"/>
      <c r="M27" s="35"/>
      <c r="N27" s="35"/>
      <c r="O27" s="35"/>
      <c r="P27" s="35"/>
      <c r="Q27" s="35"/>
      <c r="R27" s="35"/>
      <c r="S27" s="35"/>
      <c r="T27" s="35"/>
      <c r="U27" s="35"/>
      <c r="V27" s="35"/>
      <c r="W27" s="35"/>
      <c r="X27" s="35"/>
      <c r="Y27" s="35"/>
    </row>
    <row r="28" spans="1:27">
      <c r="E28" s="35">
        <f t="shared" ref="E28:X28" ca="1" si="7">SUM(E23:E26)</f>
        <v>49062.054147870367</v>
      </c>
      <c r="F28" s="35">
        <f t="shared" ca="1" si="7"/>
        <v>47001.118752515431</v>
      </c>
      <c r="G28" s="35">
        <f t="shared" ca="1" si="7"/>
        <v>44675.190977934668</v>
      </c>
      <c r="H28" s="35">
        <f t="shared" ca="1" si="7"/>
        <v>43324.85591425711</v>
      </c>
      <c r="I28" s="35">
        <f t="shared" ca="1" si="7"/>
        <v>42154.904929966637</v>
      </c>
      <c r="J28" s="35">
        <f t="shared" ca="1" si="7"/>
        <v>40212.076091072187</v>
      </c>
      <c r="K28" s="35">
        <f t="shared" ca="1" si="7"/>
        <v>39137.441168936064</v>
      </c>
      <c r="L28" s="35">
        <f t="shared" ca="1" si="7"/>
        <v>38965.488979113681</v>
      </c>
      <c r="M28" s="35">
        <f t="shared" ca="1" si="7"/>
        <v>38586.955516880058</v>
      </c>
      <c r="N28" s="35">
        <f t="shared" ca="1" si="7"/>
        <v>39247.179913370957</v>
      </c>
      <c r="O28" s="35">
        <f t="shared" ca="1" si="7"/>
        <v>39502.779039889931</v>
      </c>
      <c r="P28" s="35">
        <f t="shared" ca="1" si="7"/>
        <v>39013.016504877145</v>
      </c>
      <c r="Q28" s="35">
        <f t="shared" ca="1" si="7"/>
        <v>38020.719340511307</v>
      </c>
      <c r="R28" s="35">
        <f t="shared" ca="1" si="7"/>
        <v>38060.135749107176</v>
      </c>
      <c r="S28" s="35">
        <f t="shared" ca="1" si="7"/>
        <v>38487.423044106101</v>
      </c>
      <c r="T28" s="35">
        <f t="shared" ca="1" si="7"/>
        <v>38328.837291977106</v>
      </c>
      <c r="U28" s="35">
        <f t="shared" ca="1" si="7"/>
        <v>37108.893455078127</v>
      </c>
      <c r="V28" s="35">
        <f t="shared" ca="1" si="7"/>
        <v>37048.086937609492</v>
      </c>
      <c r="W28" s="35">
        <f t="shared" ca="1" si="7"/>
        <v>37138.86201639822</v>
      </c>
      <c r="X28" s="35">
        <f t="shared" ca="1" si="7"/>
        <v>37381.110549046032</v>
      </c>
      <c r="Y28" s="35"/>
      <c r="AA28" s="35">
        <f ca="1">SUM(E28:Y28)</f>
        <v>802457.13032051793</v>
      </c>
    </row>
    <row r="29" spans="1:27">
      <c r="E29" s="35"/>
      <c r="F29" s="35"/>
      <c r="G29" s="35"/>
      <c r="H29" s="35"/>
      <c r="I29" s="35"/>
      <c r="J29" s="35"/>
      <c r="K29" s="35"/>
      <c r="L29" s="35"/>
      <c r="M29" s="35"/>
      <c r="N29" s="35"/>
      <c r="O29" s="35"/>
      <c r="P29" s="35"/>
      <c r="Q29" s="35"/>
      <c r="R29" s="35"/>
      <c r="S29" s="35"/>
      <c r="T29" s="35"/>
      <c r="U29" s="35"/>
      <c r="V29" s="35"/>
      <c r="W29" s="35"/>
      <c r="X29" s="35"/>
      <c r="Y29" s="35"/>
    </row>
    <row r="31" spans="1:27" ht="15.75" thickBot="1">
      <c r="A31" s="7" t="str">
        <f>CONCATENATE("# UNITS ACHIEVABLE BY YEAR FOR MEASURE - ",C32)</f>
        <v># UNITS ACHIEVABLE BY YEAR FOR MEASURE - Controls Commissioning and Sizing - New</v>
      </c>
      <c r="D31" s="158" t="s">
        <v>59</v>
      </c>
      <c r="E31" s="7">
        <v>3</v>
      </c>
      <c r="F31" s="7">
        <v>4</v>
      </c>
      <c r="G31" s="7">
        <v>5</v>
      </c>
      <c r="H31" s="7">
        <v>6</v>
      </c>
      <c r="I31" s="7">
        <v>7</v>
      </c>
      <c r="J31" s="7">
        <v>8</v>
      </c>
      <c r="K31" s="7">
        <v>9</v>
      </c>
      <c r="L31" s="7">
        <v>10</v>
      </c>
      <c r="M31" s="7">
        <v>11</v>
      </c>
      <c r="N31" s="7">
        <v>12</v>
      </c>
      <c r="O31" s="7">
        <v>13</v>
      </c>
      <c r="P31" s="7">
        <v>14</v>
      </c>
      <c r="Q31" s="7">
        <v>15</v>
      </c>
      <c r="R31" s="7">
        <v>16</v>
      </c>
      <c r="S31" s="7">
        <v>17</v>
      </c>
      <c r="T31" s="7">
        <v>18</v>
      </c>
      <c r="U31" s="7">
        <v>19</v>
      </c>
      <c r="V31" s="7">
        <v>20</v>
      </c>
      <c r="W31" s="7">
        <v>21</v>
      </c>
      <c r="X31" s="7">
        <v>22</v>
      </c>
    </row>
    <row r="32" spans="1:27" ht="15.75" thickBot="1">
      <c r="C32" s="62" t="str">
        <f>CONCATENATE(C8," - ",C7)</f>
        <v>Controls Commissioning and Sizing - New</v>
      </c>
      <c r="D32" s="62"/>
      <c r="E32" s="66">
        <f>VLOOKUP($C$32,[2]ACHIEV!$B$9:$X$100,MATCH(E$11,$E$11:$Y$11,0)+2,FALSE)</f>
        <v>4.2999999999999997E-2</v>
      </c>
      <c r="F32" s="66">
        <f>VLOOKUP($C$32,[2]ACHIEV!$B$9:$X$100,MATCH(F$11,$E$11:$Y$11,0)+2,FALSE)</f>
        <v>9.5797142280278316E-2</v>
      </c>
      <c r="G32" s="66">
        <f>VLOOKUP($C$32,[2]ACHIEV!$B$9:$X$100,MATCH(G$11,$E$11:$Y$11,0)+2,FALSE)</f>
        <v>0.16040539374775648</v>
      </c>
      <c r="H32" s="66">
        <f>VLOOKUP($C$32,[2]ACHIEV!$B$9:$X$100,MATCH(H$11,$E$11:$Y$11,0)+2,FALSE)</f>
        <v>0.23540539374775649</v>
      </c>
      <c r="I32" s="66">
        <f>VLOOKUP($C$32,[2]ACHIEV!$B$9:$X$100,MATCH(I$11,$E$11:$Y$11,0)+2,FALSE)</f>
        <v>0.32095239121809005</v>
      </c>
      <c r="J32" s="66">
        <f>VLOOKUP($C$32,[2]ACHIEV!$B$9:$X$100,MATCH(J$11,$E$11:$Y$11,0)+2,FALSE)</f>
        <v>0.42096711425629652</v>
      </c>
      <c r="K32" s="66">
        <f>VLOOKUP($C$32,[2]ACHIEV!$B$9:$X$100,MATCH(K$11,$E$11:$Y$11,0)+2,FALSE)</f>
        <v>0.53068481860864725</v>
      </c>
      <c r="L32" s="66">
        <f>VLOOKUP($C$32,[2]ACHIEV!$B$9:$X$100,MATCH(L$11,$E$11:$Y$11,0)+2,FALSE)</f>
        <v>0.642769203728351</v>
      </c>
      <c r="M32" s="66">
        <f>VLOOKUP($C$32,[2]ACHIEV!$B$9:$X$100,MATCH(M$11,$E$11:$Y$11,0)+2,FALSE)</f>
        <v>0.74839528535557953</v>
      </c>
      <c r="N32" s="66">
        <f>VLOOKUP($C$32,[2]ACHIEV!$B$9:$X$100,MATCH(N$11,$E$11:$Y$11,0)+2,FALSE)</f>
        <v>0.83918984935345187</v>
      </c>
      <c r="O32" s="66">
        <f>VLOOKUP($C$32,[2]ACHIEV!$B$9:$X$100,MATCH(O$11,$E$11:$Y$11,0)+2,FALSE)</f>
        <v>0.90945051634530116</v>
      </c>
      <c r="P32" s="66">
        <f>VLOOKUP($C$32,[2]ACHIEV!$B$9:$X$100,MATCH(P$11,$E$11:$Y$11,0)+2,FALSE)</f>
        <v>0.9576688767502457</v>
      </c>
      <c r="Q32" s="66">
        <f>VLOOKUP($C$32,[2]ACHIEV!$B$9:$X$100,MATCH(Q$11,$E$11:$Y$11,0)+2,FALSE)</f>
        <v>0.9865231113648858</v>
      </c>
      <c r="R32" s="66">
        <f>VLOOKUP($C$32,[2]ACHIEV!$B$9:$X$100,MATCH(R$11,$E$11:$Y$11,0)+2,FALSE)</f>
        <v>1.0012970762896924</v>
      </c>
      <c r="S32" s="66">
        <f>VLOOKUP($C$32,[2]ACHIEV!$B$9:$X$100,MATCH(S$11,$E$11:$Y$11,0)+2,FALSE)</f>
        <v>1.0076356106578106</v>
      </c>
      <c r="T32" s="66">
        <f>VLOOKUP($C$32,[2]ACHIEV!$B$9:$X$100,MATCH(T$11,$E$11:$Y$11,0)+2,FALSE)</f>
        <v>1.0098624683774413</v>
      </c>
      <c r="U32" s="66">
        <f>VLOOKUP($C$32,[2]ACHIEV!$B$9:$X$100,MATCH(U$11,$E$11:$Y$11,0)+2,FALSE)</f>
        <v>1.0104871783970797</v>
      </c>
      <c r="V32" s="66">
        <f>VLOOKUP($C$32,[2]ACHIEV!$B$9:$X$100,MATCH(V$11,$E$11:$Y$11,0)+2,FALSE)</f>
        <v>1.010623336815976</v>
      </c>
      <c r="W32" s="66">
        <f>VLOOKUP($C$32,[2]ACHIEV!$B$9:$X$100,MATCH(W$11,$E$11:$Y$11,0)+2,FALSE)</f>
        <v>1.0106457174525985</v>
      </c>
      <c r="X32" s="66">
        <f>VLOOKUP($C$32,[2]ACHIEV!$B$9:$X$100,MATCH(X$11,$E$11:$Y$11,0)+2,FALSE)</f>
        <v>1.0106484038909742</v>
      </c>
      <c r="Y32" s="66"/>
      <c r="AA32" s="159">
        <v>0.85</v>
      </c>
    </row>
    <row r="33" spans="1:80">
      <c r="C33" s="7" t="str">
        <f>C23</f>
        <v>Single Family</v>
      </c>
      <c r="E33" s="35">
        <f ca="1">E23*E$32*$AA$32</f>
        <v>1741.2850135019996</v>
      </c>
      <c r="F33" s="35">
        <f t="shared" ref="F33:X33" ca="1" si="8">F23*F$32*$AA$32</f>
        <v>3710.7320537299847</v>
      </c>
      <c r="G33" s="35">
        <f t="shared" ca="1" si="8"/>
        <v>5889.2474192385671</v>
      </c>
      <c r="H33" s="35">
        <f t="shared" ca="1" si="8"/>
        <v>8361.7019114660543</v>
      </c>
      <c r="I33" s="35">
        <f t="shared" ca="1" si="8"/>
        <v>11093.985216507499</v>
      </c>
      <c r="J33" s="35">
        <f t="shared" ca="1" si="8"/>
        <v>13864.301137921162</v>
      </c>
      <c r="K33" s="35">
        <f t="shared" ca="1" si="8"/>
        <v>16990.849958791601</v>
      </c>
      <c r="L33" s="35">
        <f t="shared" ca="1" si="8"/>
        <v>20480.965628807484</v>
      </c>
      <c r="M33" s="35">
        <f t="shared" ca="1" si="8"/>
        <v>23600.635908875509</v>
      </c>
      <c r="N33" s="35">
        <f t="shared" ca="1" si="8"/>
        <v>26934.117771780155</v>
      </c>
      <c r="O33" s="35">
        <f t="shared" ca="1" si="8"/>
        <v>29392.957317149598</v>
      </c>
      <c r="P33" s="35">
        <f t="shared" ca="1" si="8"/>
        <v>30553.941792251604</v>
      </c>
      <c r="Q33" s="35">
        <f ca="1">Q23*Q$32*$AA$32</f>
        <v>30640.675361367532</v>
      </c>
      <c r="R33" s="35">
        <f t="shared" ca="1" si="8"/>
        <v>31131.694820879784</v>
      </c>
      <c r="S33" s="35">
        <f t="shared" ca="1" si="8"/>
        <v>31694.278893023959</v>
      </c>
      <c r="T33" s="35">
        <f t="shared" ca="1" si="8"/>
        <v>31628.821964628871</v>
      </c>
      <c r="U33" s="35">
        <f t="shared" ca="1" si="8"/>
        <v>30601.42662248026</v>
      </c>
      <c r="V33" s="35">
        <f t="shared" ca="1" si="8"/>
        <v>30553.175419100477</v>
      </c>
      <c r="W33" s="35">
        <f t="shared" ca="1" si="8"/>
        <v>30631.445825180112</v>
      </c>
      <c r="X33" s="35">
        <f t="shared" ca="1" si="8"/>
        <v>30839.480919437352</v>
      </c>
      <c r="Y33" s="35"/>
      <c r="AA33" s="35">
        <f t="shared" ref="AA33" ca="1" si="9">SUM(E33:Y33)</f>
        <v>440335.72095611959</v>
      </c>
    </row>
    <row r="34" spans="1:80">
      <c r="E34" s="35"/>
      <c r="F34" s="35"/>
      <c r="G34" s="35"/>
      <c r="H34" s="35"/>
      <c r="I34" s="35"/>
      <c r="J34" s="35"/>
      <c r="K34" s="35"/>
      <c r="L34" s="35"/>
      <c r="M34" s="35"/>
      <c r="N34" s="35"/>
      <c r="O34" s="35"/>
      <c r="P34" s="35"/>
      <c r="Q34" s="35"/>
      <c r="R34" s="35"/>
      <c r="S34" s="35"/>
      <c r="T34" s="35"/>
      <c r="U34" s="35"/>
      <c r="V34" s="35"/>
      <c r="W34" s="35"/>
      <c r="X34" s="35"/>
      <c r="Y34" s="35"/>
      <c r="AA34" s="35"/>
    </row>
    <row r="35" spans="1:80">
      <c r="E35" s="35"/>
      <c r="F35" s="35"/>
      <c r="G35" s="35"/>
      <c r="H35" s="35"/>
      <c r="I35" s="35"/>
      <c r="J35" s="35"/>
      <c r="K35" s="35"/>
      <c r="L35" s="35"/>
      <c r="M35" s="35"/>
      <c r="N35" s="35"/>
      <c r="O35" s="35"/>
      <c r="P35" s="35"/>
      <c r="Q35" s="35"/>
      <c r="R35" s="35"/>
      <c r="S35" s="35"/>
      <c r="T35" s="35"/>
      <c r="U35" s="35"/>
      <c r="V35" s="35"/>
      <c r="W35" s="35"/>
      <c r="X35" s="35"/>
      <c r="Y35" s="35"/>
      <c r="AA35" s="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row>
    <row r="36" spans="1:80">
      <c r="C36" s="7" t="s">
        <v>51</v>
      </c>
      <c r="E36" s="35">
        <f ca="1">E26*E$32*$AA$32</f>
        <v>51.933065602662026</v>
      </c>
      <c r="F36" s="35">
        <f t="shared" ref="F36:X36" ca="1" si="10">F26*F$32*$AA$32</f>
        <v>116.45487766694711</v>
      </c>
      <c r="G36" s="35">
        <f t="shared" ca="1" si="10"/>
        <v>201.97294039748741</v>
      </c>
      <c r="H36" s="35">
        <f t="shared" ca="1" si="10"/>
        <v>307.36713926038186</v>
      </c>
      <c r="I36" s="35">
        <f t="shared" ca="1" si="10"/>
        <v>406.27469150993886</v>
      </c>
      <c r="J36" s="35">
        <f t="shared" ca="1" si="10"/>
        <v>524.46624784511971</v>
      </c>
      <c r="K36" s="35">
        <f t="shared" ca="1" si="10"/>
        <v>663.34902862032163</v>
      </c>
      <c r="L36" s="35">
        <f t="shared" ca="1" si="10"/>
        <v>807.97824658464219</v>
      </c>
      <c r="M36" s="35">
        <f t="shared" ca="1" si="10"/>
        <v>945.91533842421973</v>
      </c>
      <c r="N36" s="35">
        <f t="shared" ca="1" si="10"/>
        <v>1061.3419774120043</v>
      </c>
      <c r="O36" s="35">
        <f t="shared" ca="1" si="10"/>
        <v>1143.9920585173058</v>
      </c>
      <c r="P36" s="35">
        <f t="shared" ca="1" si="10"/>
        <v>1203.3771483832156</v>
      </c>
      <c r="Q36" s="35">
        <f t="shared" ca="1" si="10"/>
        <v>1241.395227744925</v>
      </c>
      <c r="R36" s="35">
        <f t="shared" ca="1" si="10"/>
        <v>1261.3824305745668</v>
      </c>
      <c r="S36" s="35">
        <f t="shared" ca="1" si="10"/>
        <v>1269.8244254153838</v>
      </c>
      <c r="T36" s="35">
        <f t="shared" ca="1" si="10"/>
        <v>1272.0041374274526</v>
      </c>
      <c r="U36" s="35">
        <f t="shared" ca="1" si="10"/>
        <v>1271.9252622505278</v>
      </c>
      <c r="V36" s="35">
        <f t="shared" ca="1" si="10"/>
        <v>1272.2366379045129</v>
      </c>
      <c r="W36" s="35">
        <f t="shared" ca="1" si="10"/>
        <v>1272.6512455653512</v>
      </c>
      <c r="X36" s="35">
        <f t="shared" ca="1" si="10"/>
        <v>1272.8048358182675</v>
      </c>
      <c r="Y36" s="35"/>
      <c r="AA36" s="35"/>
    </row>
    <row r="37" spans="1:80">
      <c r="E37" s="35"/>
      <c r="F37" s="35"/>
      <c r="G37" s="35"/>
      <c r="H37" s="35"/>
      <c r="I37" s="35"/>
      <c r="J37" s="35"/>
      <c r="K37" s="35"/>
      <c r="L37" s="35"/>
      <c r="M37" s="35"/>
      <c r="N37" s="35"/>
      <c r="O37" s="35"/>
      <c r="P37" s="35"/>
      <c r="Q37" s="35"/>
      <c r="R37" s="35"/>
      <c r="S37" s="35"/>
      <c r="T37" s="35"/>
      <c r="U37" s="35"/>
      <c r="V37" s="35"/>
      <c r="W37" s="35"/>
      <c r="X37" s="35"/>
      <c r="Y37" s="35"/>
    </row>
    <row r="38" spans="1:80">
      <c r="E38" s="35">
        <f t="shared" ref="E38:X38" ca="1" si="11">SUM(E33:E36)</f>
        <v>1793.2180791046617</v>
      </c>
      <c r="F38" s="35">
        <f t="shared" ca="1" si="11"/>
        <v>3827.1869313969319</v>
      </c>
      <c r="G38" s="35">
        <f t="shared" ca="1" si="11"/>
        <v>6091.2203596360541</v>
      </c>
      <c r="H38" s="35">
        <f t="shared" ca="1" si="11"/>
        <v>8669.0690507264353</v>
      </c>
      <c r="I38" s="35">
        <f t="shared" ca="1" si="11"/>
        <v>11500.259908017439</v>
      </c>
      <c r="J38" s="35">
        <f t="shared" ca="1" si="11"/>
        <v>14388.767385766281</v>
      </c>
      <c r="K38" s="35">
        <f t="shared" ca="1" si="11"/>
        <v>17654.198987411924</v>
      </c>
      <c r="L38" s="35">
        <f t="shared" ca="1" si="11"/>
        <v>21288.943875392128</v>
      </c>
      <c r="M38" s="35">
        <f t="shared" ca="1" si="11"/>
        <v>24546.551247299729</v>
      </c>
      <c r="N38" s="35">
        <f t="shared" ca="1" si="11"/>
        <v>27995.45974919216</v>
      </c>
      <c r="O38" s="35">
        <f t="shared" ca="1" si="11"/>
        <v>30536.949375666904</v>
      </c>
      <c r="P38" s="35">
        <f t="shared" ca="1" si="11"/>
        <v>31757.318940634821</v>
      </c>
      <c r="Q38" s="35">
        <f t="shared" ca="1" si="11"/>
        <v>31882.070589112456</v>
      </c>
      <c r="R38" s="35">
        <f t="shared" ca="1" si="11"/>
        <v>32393.07725145435</v>
      </c>
      <c r="S38" s="35">
        <f t="shared" ca="1" si="11"/>
        <v>32964.103318439345</v>
      </c>
      <c r="T38" s="35">
        <f t="shared" ca="1" si="11"/>
        <v>32900.826102056322</v>
      </c>
      <c r="U38" s="35">
        <f t="shared" ca="1" si="11"/>
        <v>31873.351884730786</v>
      </c>
      <c r="V38" s="35">
        <f t="shared" ca="1" si="11"/>
        <v>31825.412057004989</v>
      </c>
      <c r="W38" s="35">
        <f t="shared" ca="1" si="11"/>
        <v>31904.097070745462</v>
      </c>
      <c r="X38" s="35">
        <f t="shared" ca="1" si="11"/>
        <v>32112.28575525562</v>
      </c>
      <c r="Y38" s="35"/>
      <c r="AA38" s="35">
        <f ca="1">SUM(E38:Y38)</f>
        <v>457904.3679190448</v>
      </c>
    </row>
    <row r="40" spans="1:80">
      <c r="AA40"/>
      <c r="AB40"/>
      <c r="AC40"/>
      <c r="AD40"/>
    </row>
    <row r="41" spans="1:80" ht="15">
      <c r="A41" s="157" t="s">
        <v>60</v>
      </c>
      <c r="C41" s="160" t="str">
        <f>C8</f>
        <v>Controls Commissioning and Sizing</v>
      </c>
      <c r="D41" s="160"/>
      <c r="E41" s="160" t="s">
        <v>507</v>
      </c>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row>
    <row r="42" spans="1:80" ht="15">
      <c r="A42" s="62" t="s">
        <v>61</v>
      </c>
      <c r="B42" s="62" t="s">
        <v>24</v>
      </c>
      <c r="C42" s="62">
        <v>1</v>
      </c>
      <c r="D42" s="62"/>
      <c r="E42" s="57">
        <f t="shared" ref="E42:X42" si="12">E11</f>
        <v>2016</v>
      </c>
      <c r="F42" s="57">
        <f t="shared" si="12"/>
        <v>2017</v>
      </c>
      <c r="G42" s="57">
        <f t="shared" si="12"/>
        <v>2018</v>
      </c>
      <c r="H42" s="57">
        <f t="shared" si="12"/>
        <v>2019</v>
      </c>
      <c r="I42" s="57">
        <f t="shared" si="12"/>
        <v>2020</v>
      </c>
      <c r="J42" s="57">
        <f t="shared" si="12"/>
        <v>2021</v>
      </c>
      <c r="K42" s="57">
        <f t="shared" si="12"/>
        <v>2022</v>
      </c>
      <c r="L42" s="57">
        <f t="shared" si="12"/>
        <v>2023</v>
      </c>
      <c r="M42" s="57">
        <f t="shared" si="12"/>
        <v>2024</v>
      </c>
      <c r="N42" s="57">
        <f t="shared" si="12"/>
        <v>2025</v>
      </c>
      <c r="O42" s="57">
        <f t="shared" si="12"/>
        <v>2026</v>
      </c>
      <c r="P42" s="57">
        <f t="shared" si="12"/>
        <v>2027</v>
      </c>
      <c r="Q42" s="57">
        <f t="shared" si="12"/>
        <v>2028</v>
      </c>
      <c r="R42" s="57">
        <f t="shared" si="12"/>
        <v>2029</v>
      </c>
      <c r="S42" s="57">
        <f t="shared" si="12"/>
        <v>2030</v>
      </c>
      <c r="T42" s="57">
        <f t="shared" si="12"/>
        <v>2031</v>
      </c>
      <c r="U42" s="57">
        <f t="shared" si="12"/>
        <v>2032</v>
      </c>
      <c r="V42" s="57">
        <f t="shared" si="12"/>
        <v>2033</v>
      </c>
      <c r="W42" s="57">
        <f t="shared" si="12"/>
        <v>2034</v>
      </c>
      <c r="X42" s="57">
        <f t="shared" si="12"/>
        <v>2035</v>
      </c>
      <c r="Y42" s="58" t="s">
        <v>58</v>
      </c>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row>
    <row r="43" spans="1:80" ht="15">
      <c r="A43" s="62" t="s">
        <v>46</v>
      </c>
      <c r="B43" s="62" t="s">
        <v>62</v>
      </c>
      <c r="C43" s="62" t="s">
        <v>63</v>
      </c>
      <c r="D43" s="62" t="s">
        <v>64</v>
      </c>
      <c r="E43" s="60" t="str">
        <f>CONCATENATE("aMW_",E42)</f>
        <v>aMW_2016</v>
      </c>
      <c r="F43" s="60" t="str">
        <f t="shared" ref="F43:X43" si="13">CONCATENATE("aMW_",F42)</f>
        <v>aMW_2017</v>
      </c>
      <c r="G43" s="60" t="str">
        <f t="shared" si="13"/>
        <v>aMW_2018</v>
      </c>
      <c r="H43" s="60" t="str">
        <f t="shared" si="13"/>
        <v>aMW_2019</v>
      </c>
      <c r="I43" s="60" t="str">
        <f t="shared" si="13"/>
        <v>aMW_2020</v>
      </c>
      <c r="J43" s="60" t="str">
        <f t="shared" si="13"/>
        <v>aMW_2021</v>
      </c>
      <c r="K43" s="60" t="str">
        <f t="shared" si="13"/>
        <v>aMW_2022</v>
      </c>
      <c r="L43" s="60" t="str">
        <f t="shared" si="13"/>
        <v>aMW_2023</v>
      </c>
      <c r="M43" s="60" t="str">
        <f t="shared" si="13"/>
        <v>aMW_2024</v>
      </c>
      <c r="N43" s="60" t="str">
        <f t="shared" si="13"/>
        <v>aMW_2025</v>
      </c>
      <c r="O43" s="60" t="str">
        <f t="shared" si="13"/>
        <v>aMW_2026</v>
      </c>
      <c r="P43" s="60" t="str">
        <f t="shared" si="13"/>
        <v>aMW_2027</v>
      </c>
      <c r="Q43" s="60" t="str">
        <f t="shared" si="13"/>
        <v>aMW_2028</v>
      </c>
      <c r="R43" s="60" t="str">
        <f t="shared" si="13"/>
        <v>aMW_2029</v>
      </c>
      <c r="S43" s="60" t="str">
        <f t="shared" si="13"/>
        <v>aMW_2030</v>
      </c>
      <c r="T43" s="60" t="str">
        <f t="shared" si="13"/>
        <v>aMW_2031</v>
      </c>
      <c r="U43" s="60" t="str">
        <f t="shared" si="13"/>
        <v>aMW_2032</v>
      </c>
      <c r="V43" s="60" t="str">
        <f t="shared" si="13"/>
        <v>aMW_2033</v>
      </c>
      <c r="W43" s="60" t="str">
        <f t="shared" si="13"/>
        <v>aMW_2034</v>
      </c>
      <c r="X43" s="60" t="str">
        <f t="shared" si="13"/>
        <v>aMW_2035</v>
      </c>
      <c r="Y43" s="61" t="s">
        <v>58</v>
      </c>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row>
    <row r="44" spans="1:80">
      <c r="A44" s="161">
        <f>VLOOKUP($D44,MeasureOutput,3,FALSE)</f>
        <v>1093.1096130878557</v>
      </c>
      <c r="B44" s="161">
        <f>VLOOKUP($D44,MeasureOutput,11,FALSE)</f>
        <v>23.10933731154983</v>
      </c>
      <c r="C44" s="7" t="str">
        <f>C23</f>
        <v>Single Family</v>
      </c>
      <c r="D44" s="7" t="s">
        <v>527</v>
      </c>
      <c r="E44" s="29">
        <f ca="1">VLOOKUP($C44,$C$33:$Y$36,E$31,FALSE)*$C$42*$A44/8760/1000*VLOOKUP(RIGHT($D44,LEN($D44)-FIND(" + ",$D44)-2),'HVAC weighting'!$A$12:$E$18,MATCH($C44,'HVAC weighting'!$B$3:$E$3,0)+1,0)</f>
        <v>5.9219728507043561E-3</v>
      </c>
      <c r="F44" s="29">
        <f ca="1">VLOOKUP($C44,$C$33:$Y$36,F$31,FALSE)*$C$42*$A44/8760/1000*VLOOKUP(RIGHT($D44,LEN($D44)-FIND(" + ",$D44)-2),'HVAC weighting'!$A$12:$E$18,MATCH($C44,'HVAC weighting'!$B$3:$E$3,0)+1,0)</f>
        <v>1.2619906740156501E-2</v>
      </c>
      <c r="G44" s="29">
        <f ca="1">VLOOKUP($C44,$C$33:$Y$36,G$31,FALSE)*$C$42*$A44/8760/1000*VLOOKUP(RIGHT($D44,LEN($D44)-FIND(" + ",$D44)-2),'HVAC weighting'!$A$12:$E$18,MATCH($C44,'HVAC weighting'!$B$3:$E$3,0)+1,0)</f>
        <v>2.0028865497251601E-2</v>
      </c>
      <c r="H44" s="29">
        <f ca="1">VLOOKUP($C44,$C$33:$Y$36,H$31,FALSE)*$C$42*$A44/8760/1000*VLOOKUP(RIGHT($D44,LEN($D44)-FIND(" + ",$D44)-2),'HVAC weighting'!$A$12:$E$18,MATCH($C44,'HVAC weighting'!$B$3:$E$3,0)+1,0)</f>
        <v>2.8437488016850629E-2</v>
      </c>
      <c r="I44" s="29">
        <f ca="1">VLOOKUP($C44,$C$33:$Y$36,I$31,FALSE)*$C$42*$A44/8760/1000*VLOOKUP(RIGHT($D44,LEN($D44)-FIND(" + ",$D44)-2),'HVAC weighting'!$A$12:$E$18,MATCH($C44,'HVAC weighting'!$B$3:$E$3,0)+1,0)</f>
        <v>3.7729767814485039E-2</v>
      </c>
      <c r="J44" s="29">
        <f ca="1">VLOOKUP($C44,$C$33:$Y$36,J$31,FALSE)*$C$42*$A44/8760/1000*VLOOKUP(RIGHT($D44,LEN($D44)-FIND(" + ",$D44)-2),'HVAC weighting'!$A$12:$E$18,MATCH($C44,'HVAC weighting'!$B$3:$E$3,0)+1,0)</f>
        <v>4.7151393537600408E-2</v>
      </c>
      <c r="K44" s="29">
        <f ca="1">VLOOKUP($C44,$C$33:$Y$36,K$31,FALSE)*$C$42*$A44/8760/1000*VLOOKUP(RIGHT($D44,LEN($D44)-FIND(" + ",$D44)-2),'HVAC weighting'!$A$12:$E$18,MATCH($C44,'HVAC weighting'!$B$3:$E$3,0)+1,0)</f>
        <v>5.7784539226001637E-2</v>
      </c>
      <c r="L44" s="29">
        <f ca="1">VLOOKUP($C44,$C$33:$Y$36,L$31,FALSE)*$C$42*$A44/8760/1000*VLOOKUP(RIGHT($D44,LEN($D44)-FIND(" + ",$D44)-2),'HVAC weighting'!$A$12:$E$18,MATCH($C44,'HVAC weighting'!$B$3:$E$3,0)+1,0)</f>
        <v>6.965414706354027E-2</v>
      </c>
      <c r="M44" s="29">
        <f ca="1">VLOOKUP($C44,$C$33:$Y$36,M$31,FALSE)*$C$42*$A44/8760/1000*VLOOKUP(RIGHT($D44,LEN($D44)-FIND(" + ",$D44)-2),'HVAC weighting'!$A$12:$E$18,MATCH($C44,'HVAC weighting'!$B$3:$E$3,0)+1,0)</f>
        <v>8.0263899377756048E-2</v>
      </c>
      <c r="N44" s="29">
        <f ca="1">VLOOKUP($C44,$C$33:$Y$36,N$31,FALSE)*$C$42*$A44/8760/1000*VLOOKUP(RIGHT($D44,LEN($D44)-FIND(" + ",$D44)-2),'HVAC weighting'!$A$12:$E$18,MATCH($C44,'HVAC weighting'!$B$3:$E$3,0)+1,0)</f>
        <v>9.1600808004066947E-2</v>
      </c>
      <c r="O44" s="29">
        <f ca="1">VLOOKUP($C44,$C$33:$Y$36,O$31,FALSE)*$C$42*$A44/8760/1000*VLOOKUP(RIGHT($D44,LEN($D44)-FIND(" + ",$D44)-2),'HVAC weighting'!$A$12:$E$18,MATCH($C44,'HVAC weighting'!$B$3:$E$3,0)+1,0)</f>
        <v>9.9963127164346868E-2</v>
      </c>
      <c r="P44" s="29">
        <f ca="1">VLOOKUP($C44,$C$33:$Y$36,P$31,FALSE)*$C$42*$A44/8760/1000*VLOOKUP(RIGHT($D44,LEN($D44)-FIND(" + ",$D44)-2),'HVAC weighting'!$A$12:$E$18,MATCH($C44,'HVAC weighting'!$B$3:$E$3,0)+1,0)</f>
        <v>0.10391154370060131</v>
      </c>
      <c r="Q44" s="29">
        <f ca="1">VLOOKUP($C44,$C$33:$Y$36,Q$31,FALSE)*$C$42*$A44/8760/1000*VLOOKUP(RIGHT($D44,LEN($D44)-FIND(" + ",$D44)-2),'HVAC weighting'!$A$12:$E$18,MATCH($C44,'HVAC weighting'!$B$3:$E$3,0)+1,0)</f>
        <v>0.10420651772126219</v>
      </c>
      <c r="R44" s="29">
        <f ca="1">VLOOKUP($C44,$C$33:$Y$36,R$31,FALSE)*$C$42*$A44/8760/1000*VLOOKUP(RIGHT($D44,LEN($D44)-FIND(" + ",$D44)-2),'HVAC weighting'!$A$12:$E$18,MATCH($C44,'HVAC weighting'!$B$3:$E$3,0)+1,0)</f>
        <v>0.10587643613545163</v>
      </c>
      <c r="S44" s="29">
        <f ca="1">VLOOKUP($C44,$C$33:$Y$36,S$31,FALSE)*$C$42*$A44/8760/1000*VLOOKUP(RIGHT($D44,LEN($D44)-FIND(" + ",$D44)-2),'HVAC weighting'!$A$12:$E$18,MATCH($C44,'HVAC weighting'!$B$3:$E$3,0)+1,0)</f>
        <v>0.10778974014693916</v>
      </c>
      <c r="T44" s="29">
        <f ca="1">VLOOKUP($C44,$C$33:$Y$36,T$31,FALSE)*$C$42*$A44/8760/1000*VLOOKUP(RIGHT($D44,LEN($D44)-FIND(" + ",$D44)-2),'HVAC weighting'!$A$12:$E$18,MATCH($C44,'HVAC weighting'!$B$3:$E$3,0)+1,0)</f>
        <v>0.10756712630150864</v>
      </c>
      <c r="U44" s="29">
        <f ca="1">VLOOKUP($C44,$C$33:$Y$36,U$31,FALSE)*$C$42*$A44/8760/1000*VLOOKUP(RIGHT($D44,LEN($D44)-FIND(" + ",$D44)-2),'HVAC weighting'!$A$12:$E$18,MATCH($C44,'HVAC weighting'!$B$3:$E$3,0)+1,0)</f>
        <v>0.10407303585912445</v>
      </c>
      <c r="V44" s="29">
        <f ca="1">VLOOKUP($C44,$C$33:$Y$36,V$31,FALSE)*$C$42*$A44/8760/1000*VLOOKUP(RIGHT($D44,LEN($D44)-FIND(" + ",$D44)-2),'HVAC weighting'!$A$12:$E$18,MATCH($C44,'HVAC weighting'!$B$3:$E$3,0)+1,0)</f>
        <v>0.10390893732602204</v>
      </c>
      <c r="W44" s="29">
        <f ca="1">VLOOKUP($C44,$C$33:$Y$36,W$31,FALSE)*$C$42*$A44/8760/1000*VLOOKUP(RIGHT($D44,LEN($D44)-FIND(" + ",$D44)-2),'HVAC weighting'!$A$12:$E$18,MATCH($C44,'HVAC weighting'!$B$3:$E$3,0)+1,0)</f>
        <v>0.10417512879739123</v>
      </c>
      <c r="X44" s="29">
        <f ca="1">VLOOKUP($C44,$C$33:$Y$36,X$31,FALSE)*$C$42*$A44/8760/1000*VLOOKUP(RIGHT($D44,LEN($D44)-FIND(" + ",$D44)-2),'HVAC weighting'!$A$12:$E$18,MATCH($C44,'HVAC weighting'!$B$3:$E$3,0)+1,0)</f>
        <v>0.10488263972790075</v>
      </c>
      <c r="Y44" s="29">
        <f ca="1">SUM(E44:X44)</f>
        <v>1.4975470210089619</v>
      </c>
      <c r="AA44" s="35">
        <f t="shared" ref="AA44:AA50" ca="1" si="14">SUM(E44:Y44)</f>
        <v>2.9950940420179237</v>
      </c>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row>
    <row r="45" spans="1:80">
      <c r="A45" s="161">
        <f>VLOOKUP($D45,MeasureOutput,3,FALSE)</f>
        <v>740.88525606452254</v>
      </c>
      <c r="B45" s="161">
        <f>VLOOKUP($D45,MeasureOutput,11,FALSE)</f>
        <v>47.402831476954972</v>
      </c>
      <c r="C45" s="7" t="str">
        <f>C44</f>
        <v>Single Family</v>
      </c>
      <c r="D45" s="7" t="s">
        <v>528</v>
      </c>
      <c r="E45" s="29">
        <f ca="1">VLOOKUP($C45,$C$33:$Y$36,E$31,FALSE)*$C$42*$A45/8760/1000*VLOOKUP(RIGHT($D45,LEN($D45)-FIND(" + ",$D45)-2),'HVAC weighting'!$A$12:$E$18,MATCH($C45,'HVAC weighting'!$B$3:$E$3,0)+1,0)</f>
        <v>2.0352924029800757E-2</v>
      </c>
      <c r="F45" s="29">
        <f ca="1">VLOOKUP($C45,$C$33:$Y$36,F$31,FALSE)*$C$42*$A45/8760/1000*VLOOKUP(RIGHT($D45,LEN($D45)-FIND(" + ",$D45)-2),'HVAC weighting'!$A$12:$E$18,MATCH($C45,'HVAC weighting'!$B$3:$E$3,0)+1,0)</f>
        <v>4.3372708659923341E-2</v>
      </c>
      <c r="G45" s="29">
        <f ca="1">VLOOKUP($C45,$C$33:$Y$36,G$31,FALSE)*$C$42*$A45/8760/1000*VLOOKUP(RIGHT($D45,LEN($D45)-FIND(" + ",$D45)-2),'HVAC weighting'!$A$12:$E$18,MATCH($C45,'HVAC weighting'!$B$3:$E$3,0)+1,0)</f>
        <v>6.8836178102399476E-2</v>
      </c>
      <c r="H45" s="29">
        <f ca="1">VLOOKUP($C45,$C$33:$Y$36,H$31,FALSE)*$C$42*$A45/8760/1000*VLOOKUP(RIGHT($D45,LEN($D45)-FIND(" + ",$D45)-2),'HVAC weighting'!$A$12:$E$18,MATCH($C45,'HVAC weighting'!$B$3:$E$3,0)+1,0)</f>
        <v>9.7735340535458487E-2</v>
      </c>
      <c r="I45" s="29">
        <f ca="1">VLOOKUP($C45,$C$33:$Y$36,I$31,FALSE)*$C$42*$A45/8760/1000*VLOOKUP(RIGHT($D45,LEN($D45)-FIND(" + ",$D45)-2),'HVAC weighting'!$A$12:$E$18,MATCH($C45,'HVAC weighting'!$B$3:$E$3,0)+1,0)</f>
        <v>0.12967149923676211</v>
      </c>
      <c r="J45" s="29">
        <f ca="1">VLOOKUP($C45,$C$33:$Y$36,J$31,FALSE)*$C$42*$A45/8760/1000*VLOOKUP(RIGHT($D45,LEN($D45)-FIND(" + ",$D45)-2),'HVAC weighting'!$A$12:$E$18,MATCH($C45,'HVAC weighting'!$B$3:$E$3,0)+1,0)</f>
        <v>0.16205220029941156</v>
      </c>
      <c r="K45" s="29">
        <f ca="1">VLOOKUP($C45,$C$33:$Y$36,K$31,FALSE)*$C$42*$A45/8760/1000*VLOOKUP(RIGHT($D45,LEN($D45)-FIND(" + ",$D45)-2),'HVAC weighting'!$A$12:$E$18,MATCH($C45,'HVAC weighting'!$B$3:$E$3,0)+1,0)</f>
        <v>0.19859671204402266</v>
      </c>
      <c r="L45" s="29">
        <f ca="1">VLOOKUP($C45,$C$33:$Y$36,L$31,FALSE)*$C$42*$A45/8760/1000*VLOOKUP(RIGHT($D45,LEN($D45)-FIND(" + ",$D45)-2),'HVAC weighting'!$A$12:$E$18,MATCH($C45,'HVAC weighting'!$B$3:$E$3,0)+1,0)</f>
        <v>0.239390756979946</v>
      </c>
      <c r="M45" s="29">
        <f ca="1">VLOOKUP($C45,$C$33:$Y$36,M$31,FALSE)*$C$42*$A45/8760/1000*VLOOKUP(RIGHT($D45,LEN($D45)-FIND(" + ",$D45)-2),'HVAC weighting'!$A$12:$E$18,MATCH($C45,'HVAC weighting'!$B$3:$E$3,0)+1,0)</f>
        <v>0.27585486923952057</v>
      </c>
      <c r="N45" s="29">
        <f ca="1">VLOOKUP($C45,$C$33:$Y$36,N$31,FALSE)*$C$42*$A45/8760/1000*VLOOKUP(RIGHT($D45,LEN($D45)-FIND(" + ",$D45)-2),'HVAC weighting'!$A$12:$E$18,MATCH($C45,'HVAC weighting'!$B$3:$E$3,0)+1,0)</f>
        <v>0.31481810764353563</v>
      </c>
      <c r="O45" s="29">
        <f ca="1">VLOOKUP($C45,$C$33:$Y$36,O$31,FALSE)*$C$42*$A45/8760/1000*VLOOKUP(RIGHT($D45,LEN($D45)-FIND(" + ",$D45)-2),'HVAC weighting'!$A$12:$E$18,MATCH($C45,'HVAC weighting'!$B$3:$E$3,0)+1,0)</f>
        <v>0.34355813244150163</v>
      </c>
      <c r="P45" s="29">
        <f ca="1">VLOOKUP($C45,$C$33:$Y$36,P$31,FALSE)*$C$42*$A45/8760/1000*VLOOKUP(RIGHT($D45,LEN($D45)-FIND(" + ",$D45)-2),'HVAC weighting'!$A$12:$E$18,MATCH($C45,'HVAC weighting'!$B$3:$E$3,0)+1,0)</f>
        <v>0.35712824223875234</v>
      </c>
      <c r="Q45" s="29">
        <f ca="1">VLOOKUP($C45,$C$33:$Y$36,Q$31,FALSE)*$C$42*$A45/8760/1000*VLOOKUP(RIGHT($D45,LEN($D45)-FIND(" + ",$D45)-2),'HVAC weighting'!$A$12:$E$18,MATCH($C45,'HVAC weighting'!$B$3:$E$3,0)+1,0)</f>
        <v>0.35814202328514155</v>
      </c>
      <c r="R45" s="29">
        <f ca="1">VLOOKUP($C45,$C$33:$Y$36,R$31,FALSE)*$C$42*$A45/8760/1000*VLOOKUP(RIGHT($D45,LEN($D45)-FIND(" + ",$D45)-2),'HVAC weighting'!$A$12:$E$18,MATCH($C45,'HVAC weighting'!$B$3:$E$3,0)+1,0)</f>
        <v>0.36388128002893433</v>
      </c>
      <c r="S45" s="29">
        <f ca="1">VLOOKUP($C45,$C$33:$Y$36,S$31,FALSE)*$C$42*$A45/8760/1000*VLOOKUP(RIGHT($D45,LEN($D45)-FIND(" + ",$D45)-2),'HVAC weighting'!$A$12:$E$18,MATCH($C45,'HVAC weighting'!$B$3:$E$3,0)+1,0)</f>
        <v>0.37045701621912763</v>
      </c>
      <c r="T45" s="29">
        <f ca="1">VLOOKUP($C45,$C$33:$Y$36,T$31,FALSE)*$C$42*$A45/8760/1000*VLOOKUP(RIGHT($D45,LEN($D45)-FIND(" + ",$D45)-2),'HVAC weighting'!$A$12:$E$18,MATCH($C45,'HVAC weighting'!$B$3:$E$3,0)+1,0)</f>
        <v>0.36969192613880242</v>
      </c>
      <c r="U45" s="29">
        <f ca="1">VLOOKUP($C45,$C$33:$Y$36,U$31,FALSE)*$C$42*$A45/8760/1000*VLOOKUP(RIGHT($D45,LEN($D45)-FIND(" + ",$D45)-2),'HVAC weighting'!$A$12:$E$18,MATCH($C45,'HVAC weighting'!$B$3:$E$3,0)+1,0)</f>
        <v>0.35768326633573688</v>
      </c>
      <c r="V45" s="29">
        <f ca="1">VLOOKUP($C45,$C$33:$Y$36,V$31,FALSE)*$C$42*$A45/8760/1000*VLOOKUP(RIGHT($D45,LEN($D45)-FIND(" + ",$D45)-2),'HVAC weighting'!$A$12:$E$18,MATCH($C45,'HVAC weighting'!$B$3:$E$3,0)+1,0)</f>
        <v>0.3571192845239598</v>
      </c>
      <c r="W45" s="29">
        <f ca="1">VLOOKUP($C45,$C$33:$Y$36,W$31,FALSE)*$C$42*$A45/8760/1000*VLOOKUP(RIGHT($D45,LEN($D45)-FIND(" + ",$D45)-2),'HVAC weighting'!$A$12:$E$18,MATCH($C45,'HVAC weighting'!$B$3:$E$3,0)+1,0)</f>
        <v>0.35803414430645841</v>
      </c>
      <c r="X45" s="29">
        <f ca="1">VLOOKUP($C45,$C$33:$Y$36,X$31,FALSE)*$C$42*$A45/8760/1000*VLOOKUP(RIGHT($D45,LEN($D45)-FIND(" + ",$D45)-2),'HVAC weighting'!$A$12:$E$18,MATCH($C45,'HVAC weighting'!$B$3:$E$3,0)+1,0)</f>
        <v>0.36046575224893684</v>
      </c>
      <c r="Y45" s="29">
        <f ca="1">SUM(E45:X45)</f>
        <v>5.1468423645381325</v>
      </c>
      <c r="AA45" s="3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row>
    <row r="46" spans="1:80">
      <c r="A46" s="161">
        <f>VLOOKUP($D46,MeasureOutput,3,FALSE)</f>
        <v>186.73683380023976</v>
      </c>
      <c r="B46" s="161">
        <f>VLOOKUP($D46,MeasureOutput,11,FALSE)</f>
        <v>286.0893097922301</v>
      </c>
      <c r="C46" s="7" t="s">
        <v>51</v>
      </c>
      <c r="D46" s="7" t="s">
        <v>545</v>
      </c>
      <c r="E46" s="29">
        <f ca="1">VLOOKUP($C46,$C$33:$Y$36,E$31,FALSE)*$C$42*$A46/8760/1000*VLOOKUP(RIGHT($D46,LEN($D46)-FIND(" + ",$D46)-2),'HVAC weighting'!$A$12:$E$18,MATCH($C46,'HVAC weighting'!$B$3:$E$3,0)+1,0)</f>
        <v>5.0940094724893419E-5</v>
      </c>
      <c r="F46" s="29">
        <f ca="1">VLOOKUP($C46,$C$33:$Y$36,F$31,FALSE)*$C$42*$A46/8760/1000*VLOOKUP(RIGHT($D46,LEN($D46)-FIND(" + ",$D46)-2),'HVAC weighting'!$A$12:$E$18,MATCH($C46,'HVAC weighting'!$B$3:$E$3,0)+1,0)</f>
        <v>1.1422823649420926E-4</v>
      </c>
      <c r="G46" s="29">
        <f ca="1">VLOOKUP($C46,$C$33:$Y$36,G$31,FALSE)*$C$42*$A46/8760/1000*VLOOKUP(RIGHT($D46,LEN($D46)-FIND(" + ",$D46)-2),'HVAC weighting'!$A$12:$E$18,MATCH($C46,'HVAC weighting'!$B$3:$E$3,0)+1,0)</f>
        <v>1.9811117630586945E-4</v>
      </c>
      <c r="H46" s="29">
        <f ca="1">VLOOKUP($C46,$C$33:$Y$36,H$31,FALSE)*$C$42*$A46/8760/1000*VLOOKUP(RIGHT($D46,LEN($D46)-FIND(" + ",$D46)-2),'HVAC weighting'!$A$12:$E$18,MATCH($C46,'HVAC weighting'!$B$3:$E$3,0)+1,0)</f>
        <v>3.0149021644585496E-4</v>
      </c>
      <c r="I46" s="29">
        <f ca="1">VLOOKUP($C46,$C$33:$Y$36,I$31,FALSE)*$C$42*$A46/8760/1000*VLOOKUP(RIGHT($D46,LEN($D46)-FIND(" + ",$D46)-2),'HVAC weighting'!$A$12:$E$18,MATCH($C46,'HVAC weighting'!$B$3:$E$3,0)+1,0)</f>
        <v>3.9850663598765677E-4</v>
      </c>
      <c r="J46" s="29">
        <f ca="1">VLOOKUP($C46,$C$33:$Y$36,J$31,FALSE)*$C$42*$A46/8760/1000*VLOOKUP(RIGHT($D46,LEN($D46)-FIND(" + ",$D46)-2),'HVAC weighting'!$A$12:$E$18,MATCH($C46,'HVAC weighting'!$B$3:$E$3,0)+1,0)</f>
        <v>5.1443834549736995E-4</v>
      </c>
      <c r="K46" s="29">
        <f ca="1">VLOOKUP($C46,$C$33:$Y$36,K$31,FALSE)*$C$42*$A46/8760/1000*VLOOKUP(RIGHT($D46,LEN($D46)-FIND(" + ",$D46)-2),'HVAC weighting'!$A$12:$E$18,MATCH($C46,'HVAC weighting'!$B$3:$E$3,0)+1,0)</f>
        <v>6.5066565898727028E-4</v>
      </c>
      <c r="L46" s="29">
        <f ca="1">VLOOKUP($C46,$C$33:$Y$36,L$31,FALSE)*$C$42*$A46/8760/1000*VLOOKUP(RIGHT($D46,LEN($D46)-FIND(" + ",$D46)-2),'HVAC weighting'!$A$12:$E$18,MATCH($C46,'HVAC weighting'!$B$3:$E$3,0)+1,0)</f>
        <v>7.9252953660731386E-4</v>
      </c>
      <c r="M46" s="29">
        <f ca="1">VLOOKUP($C46,$C$33:$Y$36,M$31,FALSE)*$C$42*$A46/8760/1000*VLOOKUP(RIGHT($D46,LEN($D46)-FIND(" + ",$D46)-2),'HVAC weighting'!$A$12:$E$18,MATCH($C46,'HVAC weighting'!$B$3:$E$3,0)+1,0)</f>
        <v>9.278292429282176E-4</v>
      </c>
      <c r="N46" s="29">
        <f ca="1">VLOOKUP($C46,$C$33:$Y$36,N$31,FALSE)*$C$42*$A46/8760/1000*VLOOKUP(RIGHT($D46,LEN($D46)-FIND(" + ",$D46)-2),'HVAC weighting'!$A$12:$E$18,MATCH($C46,'HVAC weighting'!$B$3:$E$3,0)+1,0)</f>
        <v>1.041048900877939E-3</v>
      </c>
      <c r="O46" s="29">
        <f ca="1">VLOOKUP($C46,$C$33:$Y$36,O$31,FALSE)*$C$42*$A46/8760/1000*VLOOKUP(RIGHT($D46,LEN($D46)-FIND(" + ",$D46)-2),'HVAC weighting'!$A$12:$E$18,MATCH($C46,'HVAC weighting'!$B$3:$E$3,0)+1,0)</f>
        <v>1.1221186954619192E-3</v>
      </c>
      <c r="P46" s="29">
        <f ca="1">VLOOKUP($C46,$C$33:$Y$36,P$31,FALSE)*$C$42*$A46/8760/1000*VLOOKUP(RIGHT($D46,LEN($D46)-FIND(" + ",$D46)-2),'HVAC weighting'!$A$12:$E$18,MATCH($C46,'HVAC weighting'!$B$3:$E$3,0)+1,0)</f>
        <v>1.1803683302160186E-3</v>
      </c>
      <c r="Q46" s="29">
        <f ca="1">VLOOKUP($C46,$C$33:$Y$36,Q$31,FALSE)*$C$42*$A46/8760/1000*VLOOKUP(RIGHT($D46,LEN($D46)-FIND(" + ",$D46)-2),'HVAC weighting'!$A$12:$E$18,MATCH($C46,'HVAC weighting'!$B$3:$E$3,0)+1,0)</f>
        <v>1.2176594960940585E-3</v>
      </c>
      <c r="R46" s="29">
        <f ca="1">VLOOKUP($C46,$C$33:$Y$36,R$31,FALSE)*$C$42*$A46/8760/1000*VLOOKUP(RIGHT($D46,LEN($D46)-FIND(" + ",$D46)-2),'HVAC weighting'!$A$12:$E$18,MATCH($C46,'HVAC weighting'!$B$3:$E$3,0)+1,0)</f>
        <v>1.2372645395016138E-3</v>
      </c>
      <c r="S46" s="29">
        <f ca="1">VLOOKUP($C46,$C$33:$Y$36,S$31,FALSE)*$C$42*$A46/8760/1000*VLOOKUP(RIGHT($D46,LEN($D46)-FIND(" + ",$D46)-2),'HVAC weighting'!$A$12:$E$18,MATCH($C46,'HVAC weighting'!$B$3:$E$3,0)+1,0)</f>
        <v>1.2455451216676749E-3</v>
      </c>
      <c r="T46" s="29">
        <f ca="1">VLOOKUP($C46,$C$33:$Y$36,T$31,FALSE)*$C$42*$A46/8760/1000*VLOOKUP(RIGHT($D46,LEN($D46)-FIND(" + ",$D46)-2),'HVAC weighting'!$A$12:$E$18,MATCH($C46,'HVAC weighting'!$B$3:$E$3,0)+1,0)</f>
        <v>1.2476831571385115E-3</v>
      </c>
      <c r="U46" s="29">
        <f ca="1">VLOOKUP($C46,$C$33:$Y$36,U$31,FALSE)*$C$42*$A46/8760/1000*VLOOKUP(RIGHT($D46,LEN($D46)-FIND(" + ",$D46)-2),'HVAC weighting'!$A$12:$E$18,MATCH($C46,'HVAC weighting'!$B$3:$E$3,0)+1,0)</f>
        <v>1.2476057900711649E-3</v>
      </c>
      <c r="V46" s="29">
        <f ca="1">VLOOKUP($C46,$C$33:$Y$36,V$31,FALSE)*$C$42*$A46/8760/1000*VLOOKUP(RIGHT($D46,LEN($D46)-FIND(" + ",$D46)-2),'HVAC weighting'!$A$12:$E$18,MATCH($C46,'HVAC weighting'!$B$3:$E$3,0)+1,0)</f>
        <v>1.2479112121587109E-3</v>
      </c>
      <c r="W46" s="29">
        <f ca="1">VLOOKUP($C46,$C$33:$Y$36,W$31,FALSE)*$C$42*$A46/8760/1000*VLOOKUP(RIGHT($D46,LEN($D46)-FIND(" + ",$D46)-2),'HVAC weighting'!$A$12:$E$18,MATCH($C46,'HVAC weighting'!$B$3:$E$3,0)+1,0)</f>
        <v>1.2483178924359425E-3</v>
      </c>
      <c r="X46" s="29">
        <f ca="1">VLOOKUP($C46,$C$33:$Y$36,X$31,FALSE)*$C$42*$A46/8760/1000*VLOOKUP(RIGHT($D46,LEN($D46)-FIND(" + ",$D46)-2),'HVAC weighting'!$A$12:$E$18,MATCH($C46,'HVAC weighting'!$B$3:$E$3,0)+1,0)</f>
        <v>1.2484685460116861E-3</v>
      </c>
      <c r="Y46" s="29">
        <f t="shared" ref="Y46:Y47" ca="1" si="15">SUM(E46:X46)</f>
        <v>1.7232730825613898E-2</v>
      </c>
      <c r="AA46" s="35"/>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row>
    <row r="47" spans="1:80">
      <c r="A47" s="161">
        <f>VLOOKUP($D47,MeasureOutput,3,FALSE)</f>
        <v>479.51566480183698</v>
      </c>
      <c r="B47" s="161">
        <f>VLOOKUP($D47,MeasureOutput,11,FALSE)</f>
        <v>99.07617481935965</v>
      </c>
      <c r="C47" s="7" t="s">
        <v>51</v>
      </c>
      <c r="D47" s="7" t="s">
        <v>546</v>
      </c>
      <c r="E47" s="29">
        <f ca="1">VLOOKUP($C47,$C$33:$Y$36,E$31,FALSE)*$C$42*$A47/8760/1000*VLOOKUP(RIGHT($D47,LEN($D47)-FIND(" + ",$D47)-2),'HVAC weighting'!$A$12:$E$18,MATCH($C47,'HVAC weighting'!$B$3:$E$3,0)+1,0)</f>
        <v>5.5172320755533571E-4</v>
      </c>
      <c r="F47" s="29">
        <f ca="1">VLOOKUP($C47,$C$33:$Y$36,F$31,FALSE)*$C$42*$A47/8760/1000*VLOOKUP(RIGHT($D47,LEN($D47)-FIND(" + ",$D47)-2),'HVAC weighting'!$A$12:$E$18,MATCH($C47,'HVAC weighting'!$B$3:$E$3,0)+1,0)</f>
        <v>1.2371859411006705E-3</v>
      </c>
      <c r="G47" s="29">
        <f ca="1">VLOOKUP($C47,$C$33:$Y$36,G$31,FALSE)*$C$42*$A47/8760/1000*VLOOKUP(RIGHT($D47,LEN($D47)-FIND(" + ",$D47)-2),'HVAC weighting'!$A$12:$E$18,MATCH($C47,'HVAC weighting'!$B$3:$E$3,0)+1,0)</f>
        <v>2.1457073104071186E-3</v>
      </c>
      <c r="H47" s="29">
        <f ca="1">VLOOKUP($C47,$C$33:$Y$36,H$31,FALSE)*$C$42*$A47/8760/1000*VLOOKUP(RIGHT($D47,LEN($D47)-FIND(" + ",$D47)-2),'HVAC weighting'!$A$12:$E$18,MATCH($C47,'HVAC weighting'!$B$3:$E$3,0)+1,0)</f>
        <v>3.2653875137529506E-3</v>
      </c>
      <c r="I47" s="29">
        <f ca="1">VLOOKUP($C47,$C$33:$Y$36,I$31,FALSE)*$C$42*$A47/8760/1000*VLOOKUP(RIGHT($D47,LEN($D47)-FIND(" + ",$D47)-2),'HVAC weighting'!$A$12:$E$18,MATCH($C47,'HVAC weighting'!$B$3:$E$3,0)+1,0)</f>
        <v>4.3161552923409209E-3</v>
      </c>
      <c r="J47" s="29">
        <f ca="1">VLOOKUP($C47,$C$33:$Y$36,J$31,FALSE)*$C$42*$A47/8760/1000*VLOOKUP(RIGHT($D47,LEN($D47)-FIND(" + ",$D47)-2),'HVAC weighting'!$A$12:$E$18,MATCH($C47,'HVAC weighting'!$B$3:$E$3,0)+1,0)</f>
        <v>5.5717912500969097E-3</v>
      </c>
      <c r="K47" s="29">
        <f ca="1">VLOOKUP($C47,$C$33:$Y$36,K$31,FALSE)*$C$42*$A47/8760/1000*VLOOKUP(RIGHT($D47,LEN($D47)-FIND(" + ",$D47)-2),'HVAC weighting'!$A$12:$E$18,MATCH($C47,'HVAC weighting'!$B$3:$E$3,0)+1,0)</f>
        <v>7.047245325343553E-3</v>
      </c>
      <c r="L47" s="29">
        <f ca="1">VLOOKUP($C47,$C$33:$Y$36,L$31,FALSE)*$C$42*$A47/8760/1000*VLOOKUP(RIGHT($D47,LEN($D47)-FIND(" + ",$D47)-2),'HVAC weighting'!$A$12:$E$18,MATCH($C47,'HVAC weighting'!$B$3:$E$3,0)+1,0)</f>
        <v>8.5837480354282129E-3</v>
      </c>
      <c r="M47" s="29">
        <f ca="1">VLOOKUP($C47,$C$33:$Y$36,M$31,FALSE)*$C$42*$A47/8760/1000*VLOOKUP(RIGHT($D47,LEN($D47)-FIND(" + ",$D47)-2),'HVAC weighting'!$A$12:$E$18,MATCH($C47,'HVAC weighting'!$B$3:$E$3,0)+1,0)</f>
        <v>1.0049155360557999E-2</v>
      </c>
      <c r="N47" s="29">
        <f ca="1">VLOOKUP($C47,$C$33:$Y$36,N$31,FALSE)*$C$42*$A47/8760/1000*VLOOKUP(RIGHT($D47,LEN($D47)-FIND(" + ",$D47)-2),'HVAC weighting'!$A$12:$E$18,MATCH($C47,'HVAC weighting'!$B$3:$E$3,0)+1,0)</f>
        <v>1.1275417564813624E-2</v>
      </c>
      <c r="O47" s="29">
        <f ca="1">VLOOKUP($C47,$C$33:$Y$36,O$31,FALSE)*$C$42*$A47/8760/1000*VLOOKUP(RIGHT($D47,LEN($D47)-FIND(" + ",$D47)-2),'HVAC weighting'!$A$12:$E$18,MATCH($C47,'HVAC weighting'!$B$3:$E$3,0)+1,0)</f>
        <v>1.2153470252883479E-2</v>
      </c>
      <c r="P47" s="29">
        <f ca="1">VLOOKUP($C47,$C$33:$Y$36,P$31,FALSE)*$C$42*$A47/8760/1000*VLOOKUP(RIGHT($D47,LEN($D47)-FIND(" + ",$D47)-2),'HVAC weighting'!$A$12:$E$18,MATCH($C47,'HVAC weighting'!$B$3:$E$3,0)+1,0)</f>
        <v>1.278436180302725E-2</v>
      </c>
      <c r="Q47" s="29">
        <f ca="1">VLOOKUP($C47,$C$33:$Y$36,Q$31,FALSE)*$C$42*$A47/8760/1000*VLOOKUP(RIGHT($D47,LEN($D47)-FIND(" + ",$D47)-2),'HVAC weighting'!$A$12:$E$18,MATCH($C47,'HVAC weighting'!$B$3:$E$3,0)+1,0)</f>
        <v>1.3188255862565695E-2</v>
      </c>
      <c r="R47" s="29">
        <f ca="1">VLOOKUP($C47,$C$33:$Y$36,R$31,FALSE)*$C$42*$A47/8760/1000*VLOOKUP(RIGHT($D47,LEN($D47)-FIND(" + ",$D47)-2),'HVAC weighting'!$A$12:$E$18,MATCH($C47,'HVAC weighting'!$B$3:$E$3,0)+1,0)</f>
        <v>1.340059463993731E-2</v>
      </c>
      <c r="S47" s="29">
        <f ca="1">VLOOKUP($C47,$C$33:$Y$36,S$31,FALSE)*$C$42*$A47/8760/1000*VLOOKUP(RIGHT($D47,LEN($D47)-FIND(" + ",$D47)-2),'HVAC weighting'!$A$12:$E$18,MATCH($C47,'HVAC weighting'!$B$3:$E$3,0)+1,0)</f>
        <v>1.3490280169140931E-2</v>
      </c>
      <c r="T47" s="29">
        <f ca="1">VLOOKUP($C47,$C$33:$Y$36,T$31,FALSE)*$C$42*$A47/8760/1000*VLOOKUP(RIGHT($D47,LEN($D47)-FIND(" + ",$D47)-2),'HVAC weighting'!$A$12:$E$18,MATCH($C47,'HVAC weighting'!$B$3:$E$3,0)+1,0)</f>
        <v>1.351343685532708E-2</v>
      </c>
      <c r="U47" s="29">
        <f ca="1">VLOOKUP($C47,$C$33:$Y$36,U$31,FALSE)*$C$42*$A47/8760/1000*VLOOKUP(RIGHT($D47,LEN($D47)-FIND(" + ",$D47)-2),'HVAC weighting'!$A$12:$E$18,MATCH($C47,'HVAC weighting'!$B$3:$E$3,0)+1,0)</f>
        <v>1.3512598906226551E-2</v>
      </c>
      <c r="V47" s="29">
        <f ca="1">VLOOKUP($C47,$C$33:$Y$36,V$31,FALSE)*$C$42*$A47/8760/1000*VLOOKUP(RIGHT($D47,LEN($D47)-FIND(" + ",$D47)-2),'HVAC weighting'!$A$12:$E$18,MATCH($C47,'HVAC weighting'!$B$3:$E$3,0)+1,0)</f>
        <v>1.3515906879144725E-2</v>
      </c>
      <c r="W47" s="29">
        <f ca="1">VLOOKUP($C47,$C$33:$Y$36,W$31,FALSE)*$C$42*$A47/8760/1000*VLOOKUP(RIGHT($D47,LEN($D47)-FIND(" + ",$D47)-2),'HVAC weighting'!$A$12:$E$18,MATCH($C47,'HVAC weighting'!$B$3:$E$3,0)+1,0)</f>
        <v>1.3520311561707946E-2</v>
      </c>
      <c r="X47" s="29">
        <f ca="1">VLOOKUP($C47,$C$33:$Y$36,X$31,FALSE)*$C$42*$A47/8760/1000*VLOOKUP(RIGHT($D47,LEN($D47)-FIND(" + ",$D47)-2),'HVAC weighting'!$A$12:$E$18,MATCH($C47,'HVAC weighting'!$B$3:$E$3,0)+1,0)</f>
        <v>1.352194326409264E-2</v>
      </c>
      <c r="Y47" s="29">
        <f t="shared" ca="1" si="15"/>
        <v>0.1866446769954509</v>
      </c>
      <c r="AA47" s="35"/>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row>
    <row r="48" spans="1:80">
      <c r="E48" s="29"/>
      <c r="F48" s="29"/>
      <c r="G48" s="29"/>
      <c r="H48" s="29"/>
      <c r="I48" s="29"/>
      <c r="J48" s="29"/>
      <c r="K48" s="29"/>
      <c r="L48" s="29"/>
      <c r="M48" s="29"/>
      <c r="N48" s="29"/>
      <c r="O48" s="29"/>
      <c r="P48" s="29"/>
      <c r="Q48" s="29"/>
      <c r="R48" s="29"/>
      <c r="S48" s="29"/>
      <c r="T48" s="29"/>
      <c r="U48" s="29"/>
      <c r="V48" s="29"/>
      <c r="W48" s="29"/>
      <c r="X48" s="29"/>
      <c r="Y48" s="29"/>
      <c r="AA48" s="35"/>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row>
    <row r="49" spans="1:80">
      <c r="E49" s="29"/>
      <c r="F49" s="29"/>
      <c r="G49" s="29"/>
      <c r="H49" s="29"/>
      <c r="I49" s="29"/>
      <c r="J49" s="29"/>
      <c r="K49" s="29"/>
      <c r="L49" s="29"/>
      <c r="M49" s="29"/>
      <c r="N49" s="29"/>
      <c r="O49" s="29"/>
      <c r="P49" s="29"/>
      <c r="Q49" s="29"/>
      <c r="R49" s="29"/>
      <c r="S49" s="29"/>
      <c r="T49" s="29"/>
      <c r="U49" s="29"/>
      <c r="V49" s="29"/>
      <c r="W49" s="29"/>
      <c r="X49" s="29"/>
      <c r="Y49" s="29"/>
      <c r="AA49" s="35"/>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row>
    <row r="50" spans="1:80">
      <c r="B50" s="65">
        <f ca="1">SUMPRODUCT(B44:B48,AA44:AA48)/SUM(AA44:AA48)</f>
        <v>23.109337311549826</v>
      </c>
      <c r="E50" s="29">
        <f t="shared" ref="E50:X50" ca="1" si="16">SUM(E44:E46)</f>
        <v>2.6325836975230006E-2</v>
      </c>
      <c r="F50" s="29">
        <f t="shared" ca="1" si="16"/>
        <v>5.6106843636574047E-2</v>
      </c>
      <c r="G50" s="29">
        <f t="shared" ca="1" si="16"/>
        <v>8.9063154775956957E-2</v>
      </c>
      <c r="H50" s="29">
        <f t="shared" ca="1" si="16"/>
        <v>0.12647431876875495</v>
      </c>
      <c r="I50" s="29">
        <f t="shared" ca="1" si="16"/>
        <v>0.16779977368723478</v>
      </c>
      <c r="J50" s="29">
        <f t="shared" ca="1" si="16"/>
        <v>0.20971803218250934</v>
      </c>
      <c r="K50" s="29">
        <f t="shared" ca="1" si="16"/>
        <v>0.25703191692901156</v>
      </c>
      <c r="L50" s="29">
        <f t="shared" ca="1" si="16"/>
        <v>0.30983743358009358</v>
      </c>
      <c r="M50" s="29">
        <f t="shared" ca="1" si="16"/>
        <v>0.35704659786020487</v>
      </c>
      <c r="N50" s="29">
        <f t="shared" ca="1" si="16"/>
        <v>0.40745996454848049</v>
      </c>
      <c r="O50" s="29">
        <f t="shared" ca="1" si="16"/>
        <v>0.4446433783013104</v>
      </c>
      <c r="P50" s="29">
        <f t="shared" ca="1" si="16"/>
        <v>0.46222015426956964</v>
      </c>
      <c r="Q50" s="29">
        <f t="shared" ca="1" si="16"/>
        <v>0.4635662005024978</v>
      </c>
      <c r="R50" s="29">
        <f t="shared" ca="1" si="16"/>
        <v>0.47099498070388757</v>
      </c>
      <c r="S50" s="29">
        <f t="shared" ca="1" si="16"/>
        <v>0.47949230148773447</v>
      </c>
      <c r="T50" s="29">
        <f t="shared" ca="1" si="16"/>
        <v>0.47850673559744961</v>
      </c>
      <c r="U50" s="29">
        <f t="shared" ca="1" si="16"/>
        <v>0.46300390798493246</v>
      </c>
      <c r="V50" s="29">
        <f t="shared" ca="1" si="16"/>
        <v>0.46227613306214055</v>
      </c>
      <c r="W50" s="29">
        <f t="shared" ca="1" si="16"/>
        <v>0.46345759099628558</v>
      </c>
      <c r="X50" s="29">
        <f t="shared" ca="1" si="16"/>
        <v>0.46659686052284927</v>
      </c>
      <c r="Y50" s="29"/>
      <c r="AA50" s="35">
        <f t="shared" ca="1" si="14"/>
        <v>6.6616221163727083</v>
      </c>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row>
    <row r="51" spans="1:80">
      <c r="E51" s="29"/>
      <c r="F51" s="29"/>
      <c r="G51" s="29"/>
      <c r="H51" s="29"/>
      <c r="I51" s="29"/>
      <c r="J51" s="29"/>
      <c r="K51" s="29"/>
      <c r="L51" s="29"/>
      <c r="M51" s="29"/>
      <c r="N51" s="29"/>
      <c r="O51" s="29"/>
      <c r="P51" s="29"/>
      <c r="Q51" s="29"/>
      <c r="R51" s="29"/>
      <c r="S51" s="29"/>
      <c r="T51" s="29"/>
      <c r="U51" s="29"/>
      <c r="V51" s="29"/>
      <c r="W51" s="29"/>
      <c r="X51" s="29"/>
      <c r="Y51" s="29"/>
      <c r="AA51" s="35"/>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row>
    <row r="52" spans="1:80">
      <c r="E52" s="29"/>
      <c r="F52" s="29"/>
      <c r="G52" s="29"/>
      <c r="H52" s="29"/>
      <c r="I52" s="29"/>
      <c r="J52" s="29"/>
      <c r="K52" s="29"/>
      <c r="L52" s="29"/>
      <c r="M52" s="29"/>
      <c r="N52" s="29"/>
      <c r="O52" s="29"/>
      <c r="P52" s="29"/>
      <c r="Q52" s="29"/>
      <c r="R52" s="29"/>
      <c r="S52" s="29"/>
      <c r="T52" s="29"/>
      <c r="U52" s="29"/>
      <c r="V52" s="29"/>
      <c r="W52" s="29"/>
      <c r="X52" s="29"/>
      <c r="Y52" s="29"/>
      <c r="AA52" s="35"/>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row>
    <row r="53" spans="1:80" ht="15">
      <c r="A53" s="62" t="s">
        <v>65</v>
      </c>
      <c r="B53" s="62"/>
      <c r="AA53" s="35"/>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row>
    <row r="54" spans="1:80" ht="15">
      <c r="E54" s="56">
        <f t="shared" ref="E54:X54" si="17">E11</f>
        <v>2016</v>
      </c>
      <c r="F54" s="57">
        <f t="shared" si="17"/>
        <v>2017</v>
      </c>
      <c r="G54" s="57">
        <f t="shared" si="17"/>
        <v>2018</v>
      </c>
      <c r="H54" s="57">
        <f t="shared" si="17"/>
        <v>2019</v>
      </c>
      <c r="I54" s="57">
        <f t="shared" si="17"/>
        <v>2020</v>
      </c>
      <c r="J54" s="57">
        <f t="shared" si="17"/>
        <v>2021</v>
      </c>
      <c r="K54" s="57">
        <f t="shared" si="17"/>
        <v>2022</v>
      </c>
      <c r="L54" s="57">
        <f t="shared" si="17"/>
        <v>2023</v>
      </c>
      <c r="M54" s="57">
        <f t="shared" si="17"/>
        <v>2024</v>
      </c>
      <c r="N54" s="57">
        <f t="shared" si="17"/>
        <v>2025</v>
      </c>
      <c r="O54" s="57">
        <f t="shared" si="17"/>
        <v>2026</v>
      </c>
      <c r="P54" s="57">
        <f t="shared" si="17"/>
        <v>2027</v>
      </c>
      <c r="Q54" s="57">
        <f t="shared" si="17"/>
        <v>2028</v>
      </c>
      <c r="R54" s="57">
        <f t="shared" si="17"/>
        <v>2029</v>
      </c>
      <c r="S54" s="57">
        <f t="shared" si="17"/>
        <v>2030</v>
      </c>
      <c r="T54" s="57">
        <f t="shared" si="17"/>
        <v>2031</v>
      </c>
      <c r="U54" s="57">
        <f t="shared" si="17"/>
        <v>2032</v>
      </c>
      <c r="V54" s="57">
        <f t="shared" si="17"/>
        <v>2033</v>
      </c>
      <c r="W54" s="57">
        <f t="shared" si="17"/>
        <v>2034</v>
      </c>
      <c r="X54" s="57">
        <f t="shared" si="17"/>
        <v>2035</v>
      </c>
      <c r="Y54" s="58"/>
      <c r="AA54" s="35"/>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row>
    <row r="55" spans="1:80" ht="15">
      <c r="C55" s="7" t="s">
        <v>62</v>
      </c>
      <c r="D55" s="7" t="s">
        <v>62</v>
      </c>
      <c r="E55" s="59" t="str">
        <f>CONCATENATE("aMW_",E54)</f>
        <v>aMW_2016</v>
      </c>
      <c r="F55" s="60" t="str">
        <f t="shared" ref="F55:X55" si="18">CONCATENATE("aMW_",F54)</f>
        <v>aMW_2017</v>
      </c>
      <c r="G55" s="60" t="str">
        <f t="shared" si="18"/>
        <v>aMW_2018</v>
      </c>
      <c r="H55" s="60" t="str">
        <f t="shared" si="18"/>
        <v>aMW_2019</v>
      </c>
      <c r="I55" s="60" t="str">
        <f t="shared" si="18"/>
        <v>aMW_2020</v>
      </c>
      <c r="J55" s="60" t="str">
        <f t="shared" si="18"/>
        <v>aMW_2021</v>
      </c>
      <c r="K55" s="60" t="str">
        <f t="shared" si="18"/>
        <v>aMW_2022</v>
      </c>
      <c r="L55" s="60" t="str">
        <f t="shared" si="18"/>
        <v>aMW_2023</v>
      </c>
      <c r="M55" s="60" t="str">
        <f t="shared" si="18"/>
        <v>aMW_2024</v>
      </c>
      <c r="N55" s="60" t="str">
        <f t="shared" si="18"/>
        <v>aMW_2025</v>
      </c>
      <c r="O55" s="60" t="str">
        <f t="shared" si="18"/>
        <v>aMW_2026</v>
      </c>
      <c r="P55" s="60" t="str">
        <f t="shared" si="18"/>
        <v>aMW_2027</v>
      </c>
      <c r="Q55" s="60" t="str">
        <f t="shared" si="18"/>
        <v>aMW_2028</v>
      </c>
      <c r="R55" s="60" t="str">
        <f t="shared" si="18"/>
        <v>aMW_2029</v>
      </c>
      <c r="S55" s="60" t="str">
        <f t="shared" si="18"/>
        <v>aMW_2030</v>
      </c>
      <c r="T55" s="60" t="str">
        <f t="shared" si="18"/>
        <v>aMW_2031</v>
      </c>
      <c r="U55" s="60" t="str">
        <f t="shared" si="18"/>
        <v>aMW_2032</v>
      </c>
      <c r="V55" s="60" t="str">
        <f t="shared" si="18"/>
        <v>aMW_2033</v>
      </c>
      <c r="W55" s="60" t="str">
        <f t="shared" si="18"/>
        <v>aMW_2034</v>
      </c>
      <c r="X55" s="60" t="str">
        <f t="shared" si="18"/>
        <v>aMW_2035</v>
      </c>
      <c r="Y55" s="61"/>
      <c r="AA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row>
    <row r="56" spans="1:80">
      <c r="B56" s="7" t="s">
        <v>66</v>
      </c>
      <c r="C56" s="48" t="s">
        <v>67</v>
      </c>
      <c r="D56" s="48" t="s">
        <v>68</v>
      </c>
      <c r="E56" s="29">
        <f>DSUM($B$43:$X$48,E$43,$C$55:$D56)</f>
        <v>0</v>
      </c>
      <c r="F56" s="29">
        <f>DSUM($B$43:$X$48,F$43,$C$55:$D56)</f>
        <v>0</v>
      </c>
      <c r="G56" s="29">
        <f>DSUM($B$43:$X$48,G$43,$C$55:$D56)</f>
        <v>0</v>
      </c>
      <c r="H56" s="29">
        <f>DSUM($B$43:$X$48,H$43,$C$55:$D56)</f>
        <v>0</v>
      </c>
      <c r="I56" s="29">
        <f>DSUM($B$43:$X$48,I$43,$C$55:$D56)</f>
        <v>0</v>
      </c>
      <c r="J56" s="29">
        <f>DSUM($B$43:$X$48,J$43,$C$55:$D56)</f>
        <v>0</v>
      </c>
      <c r="K56" s="29">
        <f>DSUM($B$43:$X$48,K$43,$C$55:$D56)</f>
        <v>0</v>
      </c>
      <c r="L56" s="29">
        <f>DSUM($B$43:$X$48,L$43,$C$55:$D56)</f>
        <v>0</v>
      </c>
      <c r="M56" s="29">
        <f>DSUM($B$43:$X$48,M$43,$C$55:$D56)</f>
        <v>0</v>
      </c>
      <c r="N56" s="29">
        <f>DSUM($B$43:$X$48,N$43,$C$55:$D56)</f>
        <v>0</v>
      </c>
      <c r="O56" s="29">
        <f>DSUM($B$43:$X$48,O$43,$C$55:$D56)</f>
        <v>0</v>
      </c>
      <c r="P56" s="29">
        <f>DSUM($B$43:$X$48,P$43,$C$55:$D56)</f>
        <v>0</v>
      </c>
      <c r="Q56" s="29">
        <f>DSUM($B$43:$X$48,Q$43,$C$55:$D56)</f>
        <v>0</v>
      </c>
      <c r="R56" s="29">
        <f>DSUM($B$43:$X$48,R$43,$C$55:$D56)</f>
        <v>0</v>
      </c>
      <c r="S56" s="29">
        <f>DSUM($B$43:$X$48,S$43,$C$55:$D56)</f>
        <v>0</v>
      </c>
      <c r="T56" s="29">
        <f>DSUM($B$43:$X$48,T$43,$C$55:$D56)</f>
        <v>0</v>
      </c>
      <c r="U56" s="29">
        <f>DSUM($B$43:$X$48,U$43,$C$55:$D56)</f>
        <v>0</v>
      </c>
      <c r="V56" s="29">
        <f>DSUM($B$43:$X$48,V$43,$C$55:$D56)</f>
        <v>0</v>
      </c>
      <c r="W56" s="29">
        <f>DSUM($B$43:$X$48,W$43,$C$55:$D56)</f>
        <v>0</v>
      </c>
      <c r="X56" s="29">
        <f>DSUM($B$43:$X$48,X$43,$C$55:$D56)</f>
        <v>0</v>
      </c>
      <c r="AA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row>
    <row r="57" spans="1:80">
      <c r="B57" s="7" t="s">
        <v>483</v>
      </c>
      <c r="C57" s="49" t="s">
        <v>70</v>
      </c>
      <c r="D57" s="49" t="s">
        <v>71</v>
      </c>
      <c r="E57" s="29">
        <f>DSUM($B$43:$X$48,E$43,$C$55:$D57)</f>
        <v>0</v>
      </c>
      <c r="F57" s="29">
        <f>DSUM($B$43:$X$48,F$43,$C$55:$D57)</f>
        <v>0</v>
      </c>
      <c r="G57" s="29">
        <f>DSUM($B$43:$X$48,G$43,$C$55:$D57)</f>
        <v>0</v>
      </c>
      <c r="H57" s="29">
        <f>DSUM($B$43:$X$48,H$43,$C$55:$D57)</f>
        <v>0</v>
      </c>
      <c r="I57" s="29">
        <f>DSUM($B$43:$X$48,I$43,$C$55:$D57)</f>
        <v>0</v>
      </c>
      <c r="J57" s="29">
        <f>DSUM($B$43:$X$48,J$43,$C$55:$D57)</f>
        <v>0</v>
      </c>
      <c r="K57" s="29">
        <f>DSUM($B$43:$X$48,K$43,$C$55:$D57)</f>
        <v>0</v>
      </c>
      <c r="L57" s="29">
        <f>DSUM($B$43:$X$48,L$43,$C$55:$D57)</f>
        <v>0</v>
      </c>
      <c r="M57" s="29">
        <f>DSUM($B$43:$X$48,M$43,$C$55:$D57)</f>
        <v>0</v>
      </c>
      <c r="N57" s="29">
        <f>DSUM($B$43:$X$48,N$43,$C$55:$D57)</f>
        <v>0</v>
      </c>
      <c r="O57" s="29">
        <f>DSUM($B$43:$X$48,O$43,$C$55:$D57)</f>
        <v>0</v>
      </c>
      <c r="P57" s="29">
        <f>DSUM($B$43:$X$48,P$43,$C$55:$D57)</f>
        <v>0</v>
      </c>
      <c r="Q57" s="29">
        <f>DSUM($B$43:$X$48,Q$43,$C$55:$D57)</f>
        <v>0</v>
      </c>
      <c r="R57" s="29">
        <f>DSUM($B$43:$X$48,R$43,$C$55:$D57)</f>
        <v>0</v>
      </c>
      <c r="S57" s="29">
        <f>DSUM($B$43:$X$48,S$43,$C$55:$D57)</f>
        <v>0</v>
      </c>
      <c r="T57" s="29">
        <f>DSUM($B$43:$X$48,T$43,$C$55:$D57)</f>
        <v>0</v>
      </c>
      <c r="U57" s="29">
        <f>DSUM($B$43:$X$48,U$43,$C$55:$D57)</f>
        <v>0</v>
      </c>
      <c r="V57" s="29">
        <f>DSUM($B$43:$X$48,V$43,$C$55:$D57)</f>
        <v>0</v>
      </c>
      <c r="W57" s="29">
        <f>DSUM($B$43:$X$48,W$43,$C$55:$D57)</f>
        <v>0</v>
      </c>
      <c r="X57" s="29">
        <f>DSUM($B$43:$X$48,X$43,$C$55:$D57)</f>
        <v>0</v>
      </c>
      <c r="Y57" s="29"/>
      <c r="AA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row>
    <row r="58" spans="1:80">
      <c r="B58" s="7" t="s">
        <v>72</v>
      </c>
      <c r="C58" s="49" t="s">
        <v>73</v>
      </c>
      <c r="D58" s="49" t="s">
        <v>74</v>
      </c>
      <c r="E58" s="29">
        <f>DSUM($B$43:$X$48,E$43,$C$55:$D58)</f>
        <v>0</v>
      </c>
      <c r="F58" s="29">
        <f>DSUM($B$43:$X$48,F$43,$C$55:$D58)</f>
        <v>0</v>
      </c>
      <c r="G58" s="29">
        <f>DSUM($B$43:$X$48,G$43,$C$55:$D58)</f>
        <v>0</v>
      </c>
      <c r="H58" s="29">
        <f>DSUM($B$43:$X$48,H$43,$C$55:$D58)</f>
        <v>0</v>
      </c>
      <c r="I58" s="29">
        <f>DSUM($B$43:$X$48,I$43,$C$55:$D58)</f>
        <v>0</v>
      </c>
      <c r="J58" s="29">
        <f>DSUM($B$43:$X$48,J$43,$C$55:$D58)</f>
        <v>0</v>
      </c>
      <c r="K58" s="29">
        <f>DSUM($B$43:$X$48,K$43,$C$55:$D58)</f>
        <v>0</v>
      </c>
      <c r="L58" s="29">
        <f>DSUM($B$43:$X$48,L$43,$C$55:$D58)</f>
        <v>0</v>
      </c>
      <c r="M58" s="29">
        <f>DSUM($B$43:$X$48,M$43,$C$55:$D58)</f>
        <v>0</v>
      </c>
      <c r="N58" s="29">
        <f>DSUM($B$43:$X$48,N$43,$C$55:$D58)</f>
        <v>0</v>
      </c>
      <c r="O58" s="29">
        <f>DSUM($B$43:$X$48,O$43,$C$55:$D58)</f>
        <v>0</v>
      </c>
      <c r="P58" s="29">
        <f>DSUM($B$43:$X$48,P$43,$C$55:$D58)</f>
        <v>0</v>
      </c>
      <c r="Q58" s="29">
        <f>DSUM($B$43:$X$48,Q$43,$C$55:$D58)</f>
        <v>0</v>
      </c>
      <c r="R58" s="29">
        <f>DSUM($B$43:$X$48,R$43,$C$55:$D58)</f>
        <v>0</v>
      </c>
      <c r="S58" s="29">
        <f>DSUM($B$43:$X$48,S$43,$C$55:$D58)</f>
        <v>0</v>
      </c>
      <c r="T58" s="29">
        <f>DSUM($B$43:$X$48,T$43,$C$55:$D58)</f>
        <v>0</v>
      </c>
      <c r="U58" s="29">
        <f>DSUM($B$43:$X$48,U$43,$C$55:$D58)</f>
        <v>0</v>
      </c>
      <c r="V58" s="29">
        <f>DSUM($B$43:$X$48,V$43,$C$55:$D58)</f>
        <v>0</v>
      </c>
      <c r="W58" s="29">
        <f>DSUM($B$43:$X$48,W$43,$C$55:$D58)</f>
        <v>0</v>
      </c>
      <c r="X58" s="29">
        <f>DSUM($B$43:$X$48,X$43,$C$55:$D58)</f>
        <v>0</v>
      </c>
      <c r="Y58" s="29"/>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row>
    <row r="59" spans="1:80">
      <c r="B59" s="7" t="s">
        <v>75</v>
      </c>
      <c r="C59" s="48" t="s">
        <v>76</v>
      </c>
      <c r="D59" s="48" t="s">
        <v>77</v>
      </c>
      <c r="E59" s="29">
        <f ca="1">DSUM($B$43:$X$48,E$43,$C$55:$D59)</f>
        <v>5.9219728507043561E-3</v>
      </c>
      <c r="F59" s="29">
        <f ca="1">DSUM($B$43:$X$48,F$43,$C$55:$D59)</f>
        <v>1.2619906740156501E-2</v>
      </c>
      <c r="G59" s="29">
        <f ca="1">DSUM($B$43:$X$48,G$43,$C$55:$D59)</f>
        <v>2.0028865497251601E-2</v>
      </c>
      <c r="H59" s="29">
        <f ca="1">DSUM($B$43:$X$48,H$43,$C$55:$D59)</f>
        <v>2.8437488016850629E-2</v>
      </c>
      <c r="I59" s="29">
        <f ca="1">DSUM($B$43:$X$48,I$43,$C$55:$D59)</f>
        <v>3.7729767814485039E-2</v>
      </c>
      <c r="J59" s="29">
        <f ca="1">DSUM($B$43:$X$48,J$43,$C$55:$D59)</f>
        <v>4.7151393537600408E-2</v>
      </c>
      <c r="K59" s="29">
        <f ca="1">DSUM($B$43:$X$48,K$43,$C$55:$D59)</f>
        <v>5.7784539226001637E-2</v>
      </c>
      <c r="L59" s="29">
        <f ca="1">DSUM($B$43:$X$48,L$43,$C$55:$D59)</f>
        <v>6.965414706354027E-2</v>
      </c>
      <c r="M59" s="29">
        <f ca="1">DSUM($B$43:$X$48,M$43,$C$55:$D59)</f>
        <v>8.0263899377756048E-2</v>
      </c>
      <c r="N59" s="29">
        <f ca="1">DSUM($B$43:$X$48,N$43,$C$55:$D59)</f>
        <v>9.1600808004066947E-2</v>
      </c>
      <c r="O59" s="29">
        <f ca="1">DSUM($B$43:$X$48,O$43,$C$55:$D59)</f>
        <v>9.9963127164346868E-2</v>
      </c>
      <c r="P59" s="29">
        <f ca="1">DSUM($B$43:$X$48,P$43,$C$55:$D59)</f>
        <v>0.10391154370060131</v>
      </c>
      <c r="Q59" s="29">
        <f ca="1">DSUM($B$43:$X$48,Q$43,$C$55:$D59)</f>
        <v>0.10420651772126219</v>
      </c>
      <c r="R59" s="29">
        <f ca="1">DSUM($B$43:$X$48,R$43,$C$55:$D59)</f>
        <v>0.10587643613545163</v>
      </c>
      <c r="S59" s="29">
        <f ca="1">DSUM($B$43:$X$48,S$43,$C$55:$D59)</f>
        <v>0.10778974014693916</v>
      </c>
      <c r="T59" s="29">
        <f ca="1">DSUM($B$43:$X$48,T$43,$C$55:$D59)</f>
        <v>0.10756712630150864</v>
      </c>
      <c r="U59" s="29">
        <f ca="1">DSUM($B$43:$X$48,U$43,$C$55:$D59)</f>
        <v>0.10407303585912445</v>
      </c>
      <c r="V59" s="29">
        <f ca="1">DSUM($B$43:$X$48,V$43,$C$55:$D59)</f>
        <v>0.10390893732602204</v>
      </c>
      <c r="W59" s="29">
        <f ca="1">DSUM($B$43:$X$48,W$43,$C$55:$D59)</f>
        <v>0.10417512879739123</v>
      </c>
      <c r="X59" s="29">
        <f ca="1">DSUM($B$43:$X$48,X$43,$C$55:$D59)</f>
        <v>0.10488263972790075</v>
      </c>
      <c r="Y59" s="2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row>
    <row r="60" spans="1:80">
      <c r="B60" s="7" t="s">
        <v>78</v>
      </c>
      <c r="C60" s="49" t="s">
        <v>79</v>
      </c>
      <c r="D60" s="49" t="s">
        <v>80</v>
      </c>
      <c r="E60" s="29">
        <f ca="1">DSUM($B$43:$X$48,E$43,$C$55:$D60)</f>
        <v>5.9219728507043561E-3</v>
      </c>
      <c r="F60" s="29">
        <f ca="1">DSUM($B$43:$X$48,F$43,$C$55:$D60)</f>
        <v>1.2619906740156501E-2</v>
      </c>
      <c r="G60" s="29">
        <f ca="1">DSUM($B$43:$X$48,G$43,$C$55:$D60)</f>
        <v>2.0028865497251601E-2</v>
      </c>
      <c r="H60" s="29">
        <f ca="1">DSUM($B$43:$X$48,H$43,$C$55:$D60)</f>
        <v>2.8437488016850629E-2</v>
      </c>
      <c r="I60" s="29">
        <f ca="1">DSUM($B$43:$X$48,I$43,$C$55:$D60)</f>
        <v>3.7729767814485039E-2</v>
      </c>
      <c r="J60" s="29">
        <f ca="1">DSUM($B$43:$X$48,J$43,$C$55:$D60)</f>
        <v>4.7151393537600408E-2</v>
      </c>
      <c r="K60" s="29">
        <f ca="1">DSUM($B$43:$X$48,K$43,$C$55:$D60)</f>
        <v>5.7784539226001637E-2</v>
      </c>
      <c r="L60" s="29">
        <f ca="1">DSUM($B$43:$X$48,L$43,$C$55:$D60)</f>
        <v>6.965414706354027E-2</v>
      </c>
      <c r="M60" s="29">
        <f ca="1">DSUM($B$43:$X$48,M$43,$C$55:$D60)</f>
        <v>8.0263899377756048E-2</v>
      </c>
      <c r="N60" s="29">
        <f ca="1">DSUM($B$43:$X$48,N$43,$C$55:$D60)</f>
        <v>9.1600808004066947E-2</v>
      </c>
      <c r="O60" s="29">
        <f ca="1">DSUM($B$43:$X$48,O$43,$C$55:$D60)</f>
        <v>9.9963127164346868E-2</v>
      </c>
      <c r="P60" s="29">
        <f ca="1">DSUM($B$43:$X$48,P$43,$C$55:$D60)</f>
        <v>0.10391154370060131</v>
      </c>
      <c r="Q60" s="29">
        <f ca="1">DSUM($B$43:$X$48,Q$43,$C$55:$D60)</f>
        <v>0.10420651772126219</v>
      </c>
      <c r="R60" s="29">
        <f ca="1">DSUM($B$43:$X$48,R$43,$C$55:$D60)</f>
        <v>0.10587643613545163</v>
      </c>
      <c r="S60" s="29">
        <f ca="1">DSUM($B$43:$X$48,S$43,$C$55:$D60)</f>
        <v>0.10778974014693916</v>
      </c>
      <c r="T60" s="29">
        <f ca="1">DSUM($B$43:$X$48,T$43,$C$55:$D60)</f>
        <v>0.10756712630150864</v>
      </c>
      <c r="U60" s="29">
        <f ca="1">DSUM($B$43:$X$48,U$43,$C$55:$D60)</f>
        <v>0.10407303585912445</v>
      </c>
      <c r="V60" s="29">
        <f ca="1">DSUM($B$43:$X$48,V$43,$C$55:$D60)</f>
        <v>0.10390893732602204</v>
      </c>
      <c r="W60" s="29">
        <f ca="1">DSUM($B$43:$X$48,W$43,$C$55:$D60)</f>
        <v>0.10417512879739123</v>
      </c>
      <c r="X60" s="29">
        <f ca="1">DSUM($B$43:$X$48,X$43,$C$55:$D60)</f>
        <v>0.10488263972790075</v>
      </c>
      <c r="Y60" s="29"/>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row>
    <row r="61" spans="1:80">
      <c r="B61" s="7" t="s">
        <v>81</v>
      </c>
      <c r="C61" s="49" t="s">
        <v>82</v>
      </c>
      <c r="D61" s="49" t="s">
        <v>83</v>
      </c>
      <c r="E61" s="29">
        <f ca="1">DSUM($B$43:$X$48,E$43,$C$55:$D61)</f>
        <v>2.6274896880505112E-2</v>
      </c>
      <c r="F61" s="29">
        <f ca="1">DSUM($B$43:$X$48,F$43,$C$55:$D61)</f>
        <v>5.599261540007984E-2</v>
      </c>
      <c r="G61" s="29">
        <f ca="1">DSUM($B$43:$X$48,G$43,$C$55:$D61)</f>
        <v>8.8865043599651083E-2</v>
      </c>
      <c r="H61" s="29">
        <f ca="1">DSUM($B$43:$X$48,H$43,$C$55:$D61)</f>
        <v>0.1261728285523091</v>
      </c>
      <c r="I61" s="29">
        <f ca="1">DSUM($B$43:$X$48,I$43,$C$55:$D61)</f>
        <v>0.16740126705124714</v>
      </c>
      <c r="J61" s="29">
        <f ca="1">DSUM($B$43:$X$48,J$43,$C$55:$D61)</f>
        <v>0.20920359383701198</v>
      </c>
      <c r="K61" s="29">
        <f ca="1">DSUM($B$43:$X$48,K$43,$C$55:$D61)</f>
        <v>0.25638125127002431</v>
      </c>
      <c r="L61" s="29">
        <f ca="1">DSUM($B$43:$X$48,L$43,$C$55:$D61)</f>
        <v>0.30904490404348628</v>
      </c>
      <c r="M61" s="29">
        <f ca="1">DSUM($B$43:$X$48,M$43,$C$55:$D61)</f>
        <v>0.35611876861727665</v>
      </c>
      <c r="N61" s="29">
        <f ca="1">DSUM($B$43:$X$48,N$43,$C$55:$D61)</f>
        <v>0.40641891564760257</v>
      </c>
      <c r="O61" s="29">
        <f ca="1">DSUM($B$43:$X$48,O$43,$C$55:$D61)</f>
        <v>0.44352125960584848</v>
      </c>
      <c r="P61" s="29">
        <f ca="1">DSUM($B$43:$X$48,P$43,$C$55:$D61)</f>
        <v>0.46103978593935363</v>
      </c>
      <c r="Q61" s="29">
        <f ca="1">DSUM($B$43:$X$48,Q$43,$C$55:$D61)</f>
        <v>0.46234854100640377</v>
      </c>
      <c r="R61" s="29">
        <f ca="1">DSUM($B$43:$X$48,R$43,$C$55:$D61)</f>
        <v>0.46975771616438594</v>
      </c>
      <c r="S61" s="29">
        <f ca="1">DSUM($B$43:$X$48,S$43,$C$55:$D61)</f>
        <v>0.47824675636606678</v>
      </c>
      <c r="T61" s="29">
        <f ca="1">DSUM($B$43:$X$48,T$43,$C$55:$D61)</f>
        <v>0.47725905244031108</v>
      </c>
      <c r="U61" s="29">
        <f ca="1">DSUM($B$43:$X$48,U$43,$C$55:$D61)</f>
        <v>0.4617563021948613</v>
      </c>
      <c r="V61" s="29">
        <f ca="1">DSUM($B$43:$X$48,V$43,$C$55:$D61)</f>
        <v>0.46102822184998182</v>
      </c>
      <c r="W61" s="29">
        <f ca="1">DSUM($B$43:$X$48,W$43,$C$55:$D61)</f>
        <v>0.46220927310384963</v>
      </c>
      <c r="X61" s="29">
        <f ca="1">DSUM($B$43:$X$48,X$43,$C$55:$D61)</f>
        <v>0.46534839197683758</v>
      </c>
      <c r="Y61" s="29"/>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row>
    <row r="62" spans="1:80">
      <c r="B62" s="7" t="s">
        <v>84</v>
      </c>
      <c r="C62" s="49" t="s">
        <v>85</v>
      </c>
      <c r="D62" s="49" t="s">
        <v>86</v>
      </c>
      <c r="E62" s="29">
        <f ca="1">DSUM($B$43:$X$48,E$43,$C$55:$D62)</f>
        <v>2.6274896880505112E-2</v>
      </c>
      <c r="F62" s="29">
        <f ca="1">DSUM($B$43:$X$48,F$43,$C$55:$D62)</f>
        <v>5.599261540007984E-2</v>
      </c>
      <c r="G62" s="29">
        <f ca="1">DSUM($B$43:$X$48,G$43,$C$55:$D62)</f>
        <v>8.8865043599651083E-2</v>
      </c>
      <c r="H62" s="29">
        <f ca="1">DSUM($B$43:$X$48,H$43,$C$55:$D62)</f>
        <v>0.1261728285523091</v>
      </c>
      <c r="I62" s="29">
        <f ca="1">DSUM($B$43:$X$48,I$43,$C$55:$D62)</f>
        <v>0.16740126705124714</v>
      </c>
      <c r="J62" s="29">
        <f ca="1">DSUM($B$43:$X$48,J$43,$C$55:$D62)</f>
        <v>0.20920359383701198</v>
      </c>
      <c r="K62" s="29">
        <f ca="1">DSUM($B$43:$X$48,K$43,$C$55:$D62)</f>
        <v>0.25638125127002431</v>
      </c>
      <c r="L62" s="29">
        <f ca="1">DSUM($B$43:$X$48,L$43,$C$55:$D62)</f>
        <v>0.30904490404348628</v>
      </c>
      <c r="M62" s="29">
        <f ca="1">DSUM($B$43:$X$48,M$43,$C$55:$D62)</f>
        <v>0.35611876861727665</v>
      </c>
      <c r="N62" s="29">
        <f ca="1">DSUM($B$43:$X$48,N$43,$C$55:$D62)</f>
        <v>0.40641891564760257</v>
      </c>
      <c r="O62" s="29">
        <f ca="1">DSUM($B$43:$X$48,O$43,$C$55:$D62)</f>
        <v>0.44352125960584848</v>
      </c>
      <c r="P62" s="29">
        <f ca="1">DSUM($B$43:$X$48,P$43,$C$55:$D62)</f>
        <v>0.46103978593935363</v>
      </c>
      <c r="Q62" s="29">
        <f ca="1">DSUM($B$43:$X$48,Q$43,$C$55:$D62)</f>
        <v>0.46234854100640377</v>
      </c>
      <c r="R62" s="29">
        <f ca="1">DSUM($B$43:$X$48,R$43,$C$55:$D62)</f>
        <v>0.46975771616438594</v>
      </c>
      <c r="S62" s="29">
        <f ca="1">DSUM($B$43:$X$48,S$43,$C$55:$D62)</f>
        <v>0.47824675636606678</v>
      </c>
      <c r="T62" s="29">
        <f ca="1">DSUM($B$43:$X$48,T$43,$C$55:$D62)</f>
        <v>0.47725905244031108</v>
      </c>
      <c r="U62" s="29">
        <f ca="1">DSUM($B$43:$X$48,U$43,$C$55:$D62)</f>
        <v>0.4617563021948613</v>
      </c>
      <c r="V62" s="29">
        <f ca="1">DSUM($B$43:$X$48,V$43,$C$55:$D62)</f>
        <v>0.46102822184998182</v>
      </c>
      <c r="W62" s="29">
        <f ca="1">DSUM($B$43:$X$48,W$43,$C$55:$D62)</f>
        <v>0.46220927310384963</v>
      </c>
      <c r="X62" s="29">
        <f ca="1">DSUM($B$43:$X$48,X$43,$C$55:$D62)</f>
        <v>0.46534839197683758</v>
      </c>
      <c r="Y62" s="29"/>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row>
    <row r="63" spans="1:80">
      <c r="B63" s="7" t="s">
        <v>87</v>
      </c>
      <c r="C63" s="49" t="s">
        <v>88</v>
      </c>
      <c r="D63" s="49" t="s">
        <v>89</v>
      </c>
      <c r="E63" s="29">
        <f ca="1">DSUM($B$43:$X$48,E$43,$C$55:$D63)</f>
        <v>2.6274896880505112E-2</v>
      </c>
      <c r="F63" s="29">
        <f ca="1">DSUM($B$43:$X$48,F$43,$C$55:$D63)</f>
        <v>5.599261540007984E-2</v>
      </c>
      <c r="G63" s="29">
        <f ca="1">DSUM($B$43:$X$48,G$43,$C$55:$D63)</f>
        <v>8.8865043599651083E-2</v>
      </c>
      <c r="H63" s="29">
        <f ca="1">DSUM($B$43:$X$48,H$43,$C$55:$D63)</f>
        <v>0.1261728285523091</v>
      </c>
      <c r="I63" s="29">
        <f ca="1">DSUM($B$43:$X$48,I$43,$C$55:$D63)</f>
        <v>0.16740126705124714</v>
      </c>
      <c r="J63" s="29">
        <f ca="1">DSUM($B$43:$X$48,J$43,$C$55:$D63)</f>
        <v>0.20920359383701198</v>
      </c>
      <c r="K63" s="29">
        <f ca="1">DSUM($B$43:$X$48,K$43,$C$55:$D63)</f>
        <v>0.25638125127002431</v>
      </c>
      <c r="L63" s="29">
        <f ca="1">DSUM($B$43:$X$48,L$43,$C$55:$D63)</f>
        <v>0.30904490404348628</v>
      </c>
      <c r="M63" s="29">
        <f ca="1">DSUM($B$43:$X$48,M$43,$C$55:$D63)</f>
        <v>0.35611876861727665</v>
      </c>
      <c r="N63" s="29">
        <f ca="1">DSUM($B$43:$X$48,N$43,$C$55:$D63)</f>
        <v>0.40641891564760257</v>
      </c>
      <c r="O63" s="29">
        <f ca="1">DSUM($B$43:$X$48,O$43,$C$55:$D63)</f>
        <v>0.44352125960584848</v>
      </c>
      <c r="P63" s="29">
        <f ca="1">DSUM($B$43:$X$48,P$43,$C$55:$D63)</f>
        <v>0.46103978593935363</v>
      </c>
      <c r="Q63" s="29">
        <f ca="1">DSUM($B$43:$X$48,Q$43,$C$55:$D63)</f>
        <v>0.46234854100640377</v>
      </c>
      <c r="R63" s="29">
        <f ca="1">DSUM($B$43:$X$48,R$43,$C$55:$D63)</f>
        <v>0.46975771616438594</v>
      </c>
      <c r="S63" s="29">
        <f ca="1">DSUM($B$43:$X$48,S$43,$C$55:$D63)</f>
        <v>0.47824675636606678</v>
      </c>
      <c r="T63" s="29">
        <f ca="1">DSUM($B$43:$X$48,T$43,$C$55:$D63)</f>
        <v>0.47725905244031108</v>
      </c>
      <c r="U63" s="29">
        <f ca="1">DSUM($B$43:$X$48,U$43,$C$55:$D63)</f>
        <v>0.4617563021948613</v>
      </c>
      <c r="V63" s="29">
        <f ca="1">DSUM($B$43:$X$48,V$43,$C$55:$D63)</f>
        <v>0.46102822184998182</v>
      </c>
      <c r="W63" s="29">
        <f ca="1">DSUM($B$43:$X$48,W$43,$C$55:$D63)</f>
        <v>0.46220927310384963</v>
      </c>
      <c r="X63" s="29">
        <f ca="1">DSUM($B$43:$X$48,X$43,$C$55:$D63)</f>
        <v>0.46534839197683758</v>
      </c>
      <c r="Y63" s="29"/>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row>
    <row r="64" spans="1:80">
      <c r="B64" s="7" t="s">
        <v>90</v>
      </c>
      <c r="C64" s="49" t="s">
        <v>91</v>
      </c>
      <c r="D64" s="49" t="s">
        <v>92</v>
      </c>
      <c r="E64" s="29">
        <f ca="1">DSUM($B$43:$X$48,E$43,$C$55:$D64)</f>
        <v>2.6274896880505112E-2</v>
      </c>
      <c r="F64" s="29">
        <f ca="1">DSUM($B$43:$X$48,F$43,$C$55:$D64)</f>
        <v>5.599261540007984E-2</v>
      </c>
      <c r="G64" s="29">
        <f ca="1">DSUM($B$43:$X$48,G$43,$C$55:$D64)</f>
        <v>8.8865043599651083E-2</v>
      </c>
      <c r="H64" s="29">
        <f ca="1">DSUM($B$43:$X$48,H$43,$C$55:$D64)</f>
        <v>0.1261728285523091</v>
      </c>
      <c r="I64" s="29">
        <f ca="1">DSUM($B$43:$X$48,I$43,$C$55:$D64)</f>
        <v>0.16740126705124714</v>
      </c>
      <c r="J64" s="29">
        <f ca="1">DSUM($B$43:$X$48,J$43,$C$55:$D64)</f>
        <v>0.20920359383701198</v>
      </c>
      <c r="K64" s="29">
        <f ca="1">DSUM($B$43:$X$48,K$43,$C$55:$D64)</f>
        <v>0.25638125127002431</v>
      </c>
      <c r="L64" s="29">
        <f ca="1">DSUM($B$43:$X$48,L$43,$C$55:$D64)</f>
        <v>0.30904490404348628</v>
      </c>
      <c r="M64" s="29">
        <f ca="1">DSUM($B$43:$X$48,M$43,$C$55:$D64)</f>
        <v>0.35611876861727665</v>
      </c>
      <c r="N64" s="29">
        <f ca="1">DSUM($B$43:$X$48,N$43,$C$55:$D64)</f>
        <v>0.40641891564760257</v>
      </c>
      <c r="O64" s="29">
        <f ca="1">DSUM($B$43:$X$48,O$43,$C$55:$D64)</f>
        <v>0.44352125960584848</v>
      </c>
      <c r="P64" s="29">
        <f ca="1">DSUM($B$43:$X$48,P$43,$C$55:$D64)</f>
        <v>0.46103978593935363</v>
      </c>
      <c r="Q64" s="29">
        <f ca="1">DSUM($B$43:$X$48,Q$43,$C$55:$D64)</f>
        <v>0.46234854100640377</v>
      </c>
      <c r="R64" s="29">
        <f ca="1">DSUM($B$43:$X$48,R$43,$C$55:$D64)</f>
        <v>0.46975771616438594</v>
      </c>
      <c r="S64" s="29">
        <f ca="1">DSUM($B$43:$X$48,S$43,$C$55:$D64)</f>
        <v>0.47824675636606678</v>
      </c>
      <c r="T64" s="29">
        <f ca="1">DSUM($B$43:$X$48,T$43,$C$55:$D64)</f>
        <v>0.47725905244031108</v>
      </c>
      <c r="U64" s="29">
        <f ca="1">DSUM($B$43:$X$48,U$43,$C$55:$D64)</f>
        <v>0.4617563021948613</v>
      </c>
      <c r="V64" s="29">
        <f ca="1">DSUM($B$43:$X$48,V$43,$C$55:$D64)</f>
        <v>0.46102822184998182</v>
      </c>
      <c r="W64" s="29">
        <f ca="1">DSUM($B$43:$X$48,W$43,$C$55:$D64)</f>
        <v>0.46220927310384963</v>
      </c>
      <c r="X64" s="29">
        <f ca="1">DSUM($B$43:$X$48,X$43,$C$55:$D64)</f>
        <v>0.46534839197683758</v>
      </c>
      <c r="Y64" s="29"/>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row>
    <row r="65" spans="1:80">
      <c r="B65" s="7" t="s">
        <v>93</v>
      </c>
      <c r="C65" s="49" t="s">
        <v>94</v>
      </c>
      <c r="D65" s="49" t="s">
        <v>95</v>
      </c>
      <c r="E65" s="29">
        <f ca="1">DSUM($B$43:$X$48,E$43,$C$55:$D65)</f>
        <v>2.6274896880505112E-2</v>
      </c>
      <c r="F65" s="29">
        <f ca="1">DSUM($B$43:$X$48,F$43,$C$55:$D65)</f>
        <v>5.599261540007984E-2</v>
      </c>
      <c r="G65" s="29">
        <f ca="1">DSUM($B$43:$X$48,G$43,$C$55:$D65)</f>
        <v>8.8865043599651083E-2</v>
      </c>
      <c r="H65" s="29">
        <f ca="1">DSUM($B$43:$X$48,H$43,$C$55:$D65)</f>
        <v>0.1261728285523091</v>
      </c>
      <c r="I65" s="29">
        <f ca="1">DSUM($B$43:$X$48,I$43,$C$55:$D65)</f>
        <v>0.16740126705124714</v>
      </c>
      <c r="J65" s="29">
        <f ca="1">DSUM($B$43:$X$48,J$43,$C$55:$D65)</f>
        <v>0.20920359383701198</v>
      </c>
      <c r="K65" s="29">
        <f ca="1">DSUM($B$43:$X$48,K$43,$C$55:$D65)</f>
        <v>0.25638125127002431</v>
      </c>
      <c r="L65" s="29">
        <f ca="1">DSUM($B$43:$X$48,L$43,$C$55:$D65)</f>
        <v>0.30904490404348628</v>
      </c>
      <c r="M65" s="29">
        <f ca="1">DSUM($B$43:$X$48,M$43,$C$55:$D65)</f>
        <v>0.35611876861727665</v>
      </c>
      <c r="N65" s="29">
        <f ca="1">DSUM($B$43:$X$48,N$43,$C$55:$D65)</f>
        <v>0.40641891564760257</v>
      </c>
      <c r="O65" s="29">
        <f ca="1">DSUM($B$43:$X$48,O$43,$C$55:$D65)</f>
        <v>0.44352125960584848</v>
      </c>
      <c r="P65" s="29">
        <f ca="1">DSUM($B$43:$X$48,P$43,$C$55:$D65)</f>
        <v>0.46103978593935363</v>
      </c>
      <c r="Q65" s="29">
        <f ca="1">DSUM($B$43:$X$48,Q$43,$C$55:$D65)</f>
        <v>0.46234854100640377</v>
      </c>
      <c r="R65" s="29">
        <f ca="1">DSUM($B$43:$X$48,R$43,$C$55:$D65)</f>
        <v>0.46975771616438594</v>
      </c>
      <c r="S65" s="29">
        <f ca="1">DSUM($B$43:$X$48,S$43,$C$55:$D65)</f>
        <v>0.47824675636606678</v>
      </c>
      <c r="T65" s="29">
        <f ca="1">DSUM($B$43:$X$48,T$43,$C$55:$D65)</f>
        <v>0.47725905244031108</v>
      </c>
      <c r="U65" s="29">
        <f ca="1">DSUM($B$43:$X$48,U$43,$C$55:$D65)</f>
        <v>0.4617563021948613</v>
      </c>
      <c r="V65" s="29">
        <f ca="1">DSUM($B$43:$X$48,V$43,$C$55:$D65)</f>
        <v>0.46102822184998182</v>
      </c>
      <c r="W65" s="29">
        <f ca="1">DSUM($B$43:$X$48,W$43,$C$55:$D65)</f>
        <v>0.46220927310384963</v>
      </c>
      <c r="X65" s="29">
        <f ca="1">DSUM($B$43:$X$48,X$43,$C$55:$D65)</f>
        <v>0.46534839197683758</v>
      </c>
      <c r="Y65" s="29"/>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row>
    <row r="66" spans="1:80">
      <c r="B66" s="7" t="s">
        <v>96</v>
      </c>
      <c r="C66" s="49" t="s">
        <v>97</v>
      </c>
      <c r="D66" s="49" t="s">
        <v>98</v>
      </c>
      <c r="E66" s="29">
        <f ca="1">DSUM($B$43:$X$48,E$43,$C$55:$D66)</f>
        <v>2.6826620088060447E-2</v>
      </c>
      <c r="F66" s="29">
        <f ca="1">DSUM($B$43:$X$48,F$43,$C$55:$D66)</f>
        <v>5.7229801341180511E-2</v>
      </c>
      <c r="G66" s="29">
        <f ca="1">DSUM($B$43:$X$48,G$43,$C$55:$D66)</f>
        <v>9.1010750910058197E-2</v>
      </c>
      <c r="H66" s="29">
        <f ca="1">DSUM($B$43:$X$48,H$43,$C$55:$D66)</f>
        <v>0.12943821606606204</v>
      </c>
      <c r="I66" s="29">
        <f ca="1">DSUM($B$43:$X$48,I$43,$C$55:$D66)</f>
        <v>0.17171742234358806</v>
      </c>
      <c r="J66" s="29">
        <f ca="1">DSUM($B$43:$X$48,J$43,$C$55:$D66)</f>
        <v>0.21477538508710889</v>
      </c>
      <c r="K66" s="29">
        <f ca="1">DSUM($B$43:$X$48,K$43,$C$55:$D66)</f>
        <v>0.26342849659536788</v>
      </c>
      <c r="L66" s="29">
        <f ca="1">DSUM($B$43:$X$48,L$43,$C$55:$D66)</f>
        <v>0.3176286520789145</v>
      </c>
      <c r="M66" s="29">
        <f ca="1">DSUM($B$43:$X$48,M$43,$C$55:$D66)</f>
        <v>0.36616792397783465</v>
      </c>
      <c r="N66" s="29">
        <f ca="1">DSUM($B$43:$X$48,N$43,$C$55:$D66)</f>
        <v>0.41769433321241622</v>
      </c>
      <c r="O66" s="29">
        <f ca="1">DSUM($B$43:$X$48,O$43,$C$55:$D66)</f>
        <v>0.45567472985873197</v>
      </c>
      <c r="P66" s="29">
        <f ca="1">DSUM($B$43:$X$48,P$43,$C$55:$D66)</f>
        <v>0.47382414774238091</v>
      </c>
      <c r="Q66" s="29">
        <f ca="1">DSUM($B$43:$X$48,Q$43,$C$55:$D66)</f>
        <v>0.47553679686896944</v>
      </c>
      <c r="R66" s="29">
        <f ca="1">DSUM($B$43:$X$48,R$43,$C$55:$D66)</f>
        <v>0.48315831080432325</v>
      </c>
      <c r="S66" s="29">
        <f ca="1">DSUM($B$43:$X$48,S$43,$C$55:$D66)</f>
        <v>0.49173703653520773</v>
      </c>
      <c r="T66" s="29">
        <f ca="1">DSUM($B$43:$X$48,T$43,$C$55:$D66)</f>
        <v>0.49077248929563816</v>
      </c>
      <c r="U66" s="29">
        <f ca="1">DSUM($B$43:$X$48,U$43,$C$55:$D66)</f>
        <v>0.47526890110108783</v>
      </c>
      <c r="V66" s="29">
        <f ca="1">DSUM($B$43:$X$48,V$43,$C$55:$D66)</f>
        <v>0.47454412872912655</v>
      </c>
      <c r="W66" s="29">
        <f ca="1">DSUM($B$43:$X$48,W$43,$C$55:$D66)</f>
        <v>0.47572958466555759</v>
      </c>
      <c r="X66" s="29">
        <f ca="1">DSUM($B$43:$X$48,X$43,$C$55:$D66)</f>
        <v>0.4788703352409302</v>
      </c>
      <c r="Y66" s="29"/>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row>
    <row r="67" spans="1:80">
      <c r="B67" s="7" t="s">
        <v>99</v>
      </c>
      <c r="C67" s="49" t="s">
        <v>100</v>
      </c>
      <c r="D67" s="49" t="s">
        <v>101</v>
      </c>
      <c r="E67" s="29">
        <f ca="1">DSUM($B$43:$X$48,E$43,$C$55:$D67)</f>
        <v>2.6826620088060447E-2</v>
      </c>
      <c r="F67" s="29">
        <f ca="1">DSUM($B$43:$X$48,F$43,$C$55:$D67)</f>
        <v>5.7229801341180511E-2</v>
      </c>
      <c r="G67" s="29">
        <f ca="1">DSUM($B$43:$X$48,G$43,$C$55:$D67)</f>
        <v>9.1010750910058197E-2</v>
      </c>
      <c r="H67" s="29">
        <f ca="1">DSUM($B$43:$X$48,H$43,$C$55:$D67)</f>
        <v>0.12943821606606204</v>
      </c>
      <c r="I67" s="29">
        <f ca="1">DSUM($B$43:$X$48,I$43,$C$55:$D67)</f>
        <v>0.17171742234358806</v>
      </c>
      <c r="J67" s="29">
        <f ca="1">DSUM($B$43:$X$48,J$43,$C$55:$D67)</f>
        <v>0.21477538508710889</v>
      </c>
      <c r="K67" s="29">
        <f ca="1">DSUM($B$43:$X$48,K$43,$C$55:$D67)</f>
        <v>0.26342849659536788</v>
      </c>
      <c r="L67" s="29">
        <f ca="1">DSUM($B$43:$X$48,L$43,$C$55:$D67)</f>
        <v>0.3176286520789145</v>
      </c>
      <c r="M67" s="29">
        <f ca="1">DSUM($B$43:$X$48,M$43,$C$55:$D67)</f>
        <v>0.36616792397783465</v>
      </c>
      <c r="N67" s="29">
        <f ca="1">DSUM($B$43:$X$48,N$43,$C$55:$D67)</f>
        <v>0.41769433321241622</v>
      </c>
      <c r="O67" s="29">
        <f ca="1">DSUM($B$43:$X$48,O$43,$C$55:$D67)</f>
        <v>0.45567472985873197</v>
      </c>
      <c r="P67" s="29">
        <f ca="1">DSUM($B$43:$X$48,P$43,$C$55:$D67)</f>
        <v>0.47382414774238091</v>
      </c>
      <c r="Q67" s="29">
        <f ca="1">DSUM($B$43:$X$48,Q$43,$C$55:$D67)</f>
        <v>0.47553679686896944</v>
      </c>
      <c r="R67" s="29">
        <f ca="1">DSUM($B$43:$X$48,R$43,$C$55:$D67)</f>
        <v>0.48315831080432325</v>
      </c>
      <c r="S67" s="29">
        <f ca="1">DSUM($B$43:$X$48,S$43,$C$55:$D67)</f>
        <v>0.49173703653520773</v>
      </c>
      <c r="T67" s="29">
        <f ca="1">DSUM($B$43:$X$48,T$43,$C$55:$D67)</f>
        <v>0.49077248929563816</v>
      </c>
      <c r="U67" s="29">
        <f ca="1">DSUM($B$43:$X$48,U$43,$C$55:$D67)</f>
        <v>0.47526890110108783</v>
      </c>
      <c r="V67" s="29">
        <f ca="1">DSUM($B$43:$X$48,V$43,$C$55:$D67)</f>
        <v>0.47454412872912655</v>
      </c>
      <c r="W67" s="29">
        <f ca="1">DSUM($B$43:$X$48,W$43,$C$55:$D67)</f>
        <v>0.47572958466555759</v>
      </c>
      <c r="X67" s="29">
        <f ca="1">DSUM($B$43:$X$48,X$43,$C$55:$D67)</f>
        <v>0.4788703352409302</v>
      </c>
      <c r="Y67" s="29"/>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row>
    <row r="68" spans="1:80">
      <c r="B68" s="7" t="s">
        <v>102</v>
      </c>
      <c r="C68" s="49" t="s">
        <v>103</v>
      </c>
      <c r="D68" s="49" t="s">
        <v>104</v>
      </c>
      <c r="E68" s="29">
        <f ca="1">DSUM($B$43:$X$48,E$43,$C$55:$D68)</f>
        <v>2.6826620088060447E-2</v>
      </c>
      <c r="F68" s="29">
        <f ca="1">DSUM($B$43:$X$48,F$43,$C$55:$D68)</f>
        <v>5.7229801341180511E-2</v>
      </c>
      <c r="G68" s="29">
        <f ca="1">DSUM($B$43:$X$48,G$43,$C$55:$D68)</f>
        <v>9.1010750910058197E-2</v>
      </c>
      <c r="H68" s="29">
        <f ca="1">DSUM($B$43:$X$48,H$43,$C$55:$D68)</f>
        <v>0.12943821606606204</v>
      </c>
      <c r="I68" s="29">
        <f ca="1">DSUM($B$43:$X$48,I$43,$C$55:$D68)</f>
        <v>0.17171742234358806</v>
      </c>
      <c r="J68" s="29">
        <f ca="1">DSUM($B$43:$X$48,J$43,$C$55:$D68)</f>
        <v>0.21477538508710889</v>
      </c>
      <c r="K68" s="29">
        <f ca="1">DSUM($B$43:$X$48,K$43,$C$55:$D68)</f>
        <v>0.26342849659536788</v>
      </c>
      <c r="L68" s="29">
        <f ca="1">DSUM($B$43:$X$48,L$43,$C$55:$D68)</f>
        <v>0.3176286520789145</v>
      </c>
      <c r="M68" s="29">
        <f ca="1">DSUM($B$43:$X$48,M$43,$C$55:$D68)</f>
        <v>0.36616792397783465</v>
      </c>
      <c r="N68" s="29">
        <f ca="1">DSUM($B$43:$X$48,N$43,$C$55:$D68)</f>
        <v>0.41769433321241622</v>
      </c>
      <c r="O68" s="29">
        <f ca="1">DSUM($B$43:$X$48,O$43,$C$55:$D68)</f>
        <v>0.45567472985873197</v>
      </c>
      <c r="P68" s="29">
        <f ca="1">DSUM($B$43:$X$48,P$43,$C$55:$D68)</f>
        <v>0.47382414774238091</v>
      </c>
      <c r="Q68" s="29">
        <f ca="1">DSUM($B$43:$X$48,Q$43,$C$55:$D68)</f>
        <v>0.47553679686896944</v>
      </c>
      <c r="R68" s="29">
        <f ca="1">DSUM($B$43:$X$48,R$43,$C$55:$D68)</f>
        <v>0.48315831080432325</v>
      </c>
      <c r="S68" s="29">
        <f ca="1">DSUM($B$43:$X$48,S$43,$C$55:$D68)</f>
        <v>0.49173703653520773</v>
      </c>
      <c r="T68" s="29">
        <f ca="1">DSUM($B$43:$X$48,T$43,$C$55:$D68)</f>
        <v>0.49077248929563816</v>
      </c>
      <c r="U68" s="29">
        <f ca="1">DSUM($B$43:$X$48,U$43,$C$55:$D68)</f>
        <v>0.47526890110108783</v>
      </c>
      <c r="V68" s="29">
        <f ca="1">DSUM($B$43:$X$48,V$43,$C$55:$D68)</f>
        <v>0.47454412872912655</v>
      </c>
      <c r="W68" s="29">
        <f ca="1">DSUM($B$43:$X$48,W$43,$C$55:$D68)</f>
        <v>0.47572958466555759</v>
      </c>
      <c r="X68" s="29">
        <f ca="1">DSUM($B$43:$X$48,X$43,$C$55:$D68)</f>
        <v>0.4788703352409302</v>
      </c>
      <c r="Y68" s="29"/>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row>
    <row r="69" spans="1:80">
      <c r="B69" s="7" t="s">
        <v>105</v>
      </c>
      <c r="C69" s="49" t="s">
        <v>106</v>
      </c>
      <c r="D69" s="49" t="s">
        <v>107</v>
      </c>
      <c r="E69" s="29">
        <f ca="1">DSUM($B$43:$X$48,E$43,$C$55:$D69)</f>
        <v>2.6826620088060447E-2</v>
      </c>
      <c r="F69" s="29">
        <f ca="1">DSUM($B$43:$X$48,F$43,$C$55:$D69)</f>
        <v>5.7229801341180511E-2</v>
      </c>
      <c r="G69" s="29">
        <f ca="1">DSUM($B$43:$X$48,G$43,$C$55:$D69)</f>
        <v>9.1010750910058197E-2</v>
      </c>
      <c r="H69" s="29">
        <f ca="1">DSUM($B$43:$X$48,H$43,$C$55:$D69)</f>
        <v>0.12943821606606204</v>
      </c>
      <c r="I69" s="29">
        <f ca="1">DSUM($B$43:$X$48,I$43,$C$55:$D69)</f>
        <v>0.17171742234358806</v>
      </c>
      <c r="J69" s="29">
        <f ca="1">DSUM($B$43:$X$48,J$43,$C$55:$D69)</f>
        <v>0.21477538508710889</v>
      </c>
      <c r="K69" s="29">
        <f ca="1">DSUM($B$43:$X$48,K$43,$C$55:$D69)</f>
        <v>0.26342849659536788</v>
      </c>
      <c r="L69" s="29">
        <f ca="1">DSUM($B$43:$X$48,L$43,$C$55:$D69)</f>
        <v>0.3176286520789145</v>
      </c>
      <c r="M69" s="29">
        <f ca="1">DSUM($B$43:$X$48,M$43,$C$55:$D69)</f>
        <v>0.36616792397783465</v>
      </c>
      <c r="N69" s="29">
        <f ca="1">DSUM($B$43:$X$48,N$43,$C$55:$D69)</f>
        <v>0.41769433321241622</v>
      </c>
      <c r="O69" s="29">
        <f ca="1">DSUM($B$43:$X$48,O$43,$C$55:$D69)</f>
        <v>0.45567472985873197</v>
      </c>
      <c r="P69" s="29">
        <f ca="1">DSUM($B$43:$X$48,P$43,$C$55:$D69)</f>
        <v>0.47382414774238091</v>
      </c>
      <c r="Q69" s="29">
        <f ca="1">DSUM($B$43:$X$48,Q$43,$C$55:$D69)</f>
        <v>0.47553679686896944</v>
      </c>
      <c r="R69" s="29">
        <f ca="1">DSUM($B$43:$X$48,R$43,$C$55:$D69)</f>
        <v>0.48315831080432325</v>
      </c>
      <c r="S69" s="29">
        <f ca="1">DSUM($B$43:$X$48,S$43,$C$55:$D69)</f>
        <v>0.49173703653520773</v>
      </c>
      <c r="T69" s="29">
        <f ca="1">DSUM($B$43:$X$48,T$43,$C$55:$D69)</f>
        <v>0.49077248929563816</v>
      </c>
      <c r="U69" s="29">
        <f ca="1">DSUM($B$43:$X$48,U$43,$C$55:$D69)</f>
        <v>0.47526890110108783</v>
      </c>
      <c r="V69" s="29">
        <f ca="1">DSUM($B$43:$X$48,V$43,$C$55:$D69)</f>
        <v>0.47454412872912655</v>
      </c>
      <c r="W69" s="29">
        <f ca="1">DSUM($B$43:$X$48,W$43,$C$55:$D69)</f>
        <v>0.47572958466555759</v>
      </c>
      <c r="X69" s="29">
        <f ca="1">DSUM($B$43:$X$48,X$43,$C$55:$D69)</f>
        <v>0.4788703352409302</v>
      </c>
      <c r="Y69" s="2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row>
    <row r="70" spans="1:80">
      <c r="B70" s="7" t="s">
        <v>108</v>
      </c>
      <c r="C70" s="49" t="s">
        <v>109</v>
      </c>
      <c r="D70" s="49" t="s">
        <v>110</v>
      </c>
      <c r="E70" s="29">
        <f ca="1">DSUM($B$43:$X$48,E$43,$C$55:$D70)</f>
        <v>2.6826620088060447E-2</v>
      </c>
      <c r="F70" s="29">
        <f ca="1">DSUM($B$43:$X$48,F$43,$C$55:$D70)</f>
        <v>5.7229801341180511E-2</v>
      </c>
      <c r="G70" s="29">
        <f ca="1">DSUM($B$43:$X$48,G$43,$C$55:$D70)</f>
        <v>9.1010750910058197E-2</v>
      </c>
      <c r="H70" s="29">
        <f ca="1">DSUM($B$43:$X$48,H$43,$C$55:$D70)</f>
        <v>0.12943821606606204</v>
      </c>
      <c r="I70" s="29">
        <f ca="1">DSUM($B$43:$X$48,I$43,$C$55:$D70)</f>
        <v>0.17171742234358806</v>
      </c>
      <c r="J70" s="29">
        <f ca="1">DSUM($B$43:$X$48,J$43,$C$55:$D70)</f>
        <v>0.21477538508710889</v>
      </c>
      <c r="K70" s="29">
        <f ca="1">DSUM($B$43:$X$48,K$43,$C$55:$D70)</f>
        <v>0.26342849659536788</v>
      </c>
      <c r="L70" s="29">
        <f ca="1">DSUM($B$43:$X$48,L$43,$C$55:$D70)</f>
        <v>0.3176286520789145</v>
      </c>
      <c r="M70" s="29">
        <f ca="1">DSUM($B$43:$X$48,M$43,$C$55:$D70)</f>
        <v>0.36616792397783465</v>
      </c>
      <c r="N70" s="29">
        <f ca="1">DSUM($B$43:$X$48,N$43,$C$55:$D70)</f>
        <v>0.41769433321241622</v>
      </c>
      <c r="O70" s="29">
        <f ca="1">DSUM($B$43:$X$48,O$43,$C$55:$D70)</f>
        <v>0.45567472985873197</v>
      </c>
      <c r="P70" s="29">
        <f ca="1">DSUM($B$43:$X$48,P$43,$C$55:$D70)</f>
        <v>0.47382414774238091</v>
      </c>
      <c r="Q70" s="29">
        <f ca="1">DSUM($B$43:$X$48,Q$43,$C$55:$D70)</f>
        <v>0.47553679686896944</v>
      </c>
      <c r="R70" s="29">
        <f ca="1">DSUM($B$43:$X$48,R$43,$C$55:$D70)</f>
        <v>0.48315831080432325</v>
      </c>
      <c r="S70" s="29">
        <f ca="1">DSUM($B$43:$X$48,S$43,$C$55:$D70)</f>
        <v>0.49173703653520773</v>
      </c>
      <c r="T70" s="29">
        <f ca="1">DSUM($B$43:$X$48,T$43,$C$55:$D70)</f>
        <v>0.49077248929563816</v>
      </c>
      <c r="U70" s="29">
        <f ca="1">DSUM($B$43:$X$48,U$43,$C$55:$D70)</f>
        <v>0.47526890110108783</v>
      </c>
      <c r="V70" s="29">
        <f ca="1">DSUM($B$43:$X$48,V$43,$C$55:$D70)</f>
        <v>0.47454412872912655</v>
      </c>
      <c r="W70" s="29">
        <f ca="1">DSUM($B$43:$X$48,W$43,$C$55:$D70)</f>
        <v>0.47572958466555759</v>
      </c>
      <c r="X70" s="29">
        <f ca="1">DSUM($B$43:$X$48,X$43,$C$55:$D70)</f>
        <v>0.4788703352409302</v>
      </c>
      <c r="Y70" s="29"/>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row>
    <row r="71" spans="1:80">
      <c r="B71" s="7" t="s">
        <v>111</v>
      </c>
      <c r="C71" s="49" t="s">
        <v>112</v>
      </c>
      <c r="D71" s="49" t="s">
        <v>113</v>
      </c>
      <c r="E71" s="29">
        <f ca="1">DSUM($B$43:$X$48,E$43,$C$55:$D71)</f>
        <v>2.6826620088060447E-2</v>
      </c>
      <c r="F71" s="29">
        <f ca="1">DSUM($B$43:$X$48,F$43,$C$55:$D71)</f>
        <v>5.7229801341180511E-2</v>
      </c>
      <c r="G71" s="29">
        <f ca="1">DSUM($B$43:$X$48,G$43,$C$55:$D71)</f>
        <v>9.1010750910058197E-2</v>
      </c>
      <c r="H71" s="29">
        <f ca="1">DSUM($B$43:$X$48,H$43,$C$55:$D71)</f>
        <v>0.12943821606606204</v>
      </c>
      <c r="I71" s="29">
        <f ca="1">DSUM($B$43:$X$48,I$43,$C$55:$D71)</f>
        <v>0.17171742234358806</v>
      </c>
      <c r="J71" s="29">
        <f ca="1">DSUM($B$43:$X$48,J$43,$C$55:$D71)</f>
        <v>0.21477538508710889</v>
      </c>
      <c r="K71" s="29">
        <f ca="1">DSUM($B$43:$X$48,K$43,$C$55:$D71)</f>
        <v>0.26342849659536788</v>
      </c>
      <c r="L71" s="29">
        <f ca="1">DSUM($B$43:$X$48,L$43,$C$55:$D71)</f>
        <v>0.3176286520789145</v>
      </c>
      <c r="M71" s="29">
        <f ca="1">DSUM($B$43:$X$48,M$43,$C$55:$D71)</f>
        <v>0.36616792397783465</v>
      </c>
      <c r="N71" s="29">
        <f ca="1">DSUM($B$43:$X$48,N$43,$C$55:$D71)</f>
        <v>0.41769433321241622</v>
      </c>
      <c r="O71" s="29">
        <f ca="1">DSUM($B$43:$X$48,O$43,$C$55:$D71)</f>
        <v>0.45567472985873197</v>
      </c>
      <c r="P71" s="29">
        <f ca="1">DSUM($B$43:$X$48,P$43,$C$55:$D71)</f>
        <v>0.47382414774238091</v>
      </c>
      <c r="Q71" s="29">
        <f ca="1">DSUM($B$43:$X$48,Q$43,$C$55:$D71)</f>
        <v>0.47553679686896944</v>
      </c>
      <c r="R71" s="29">
        <f ca="1">DSUM($B$43:$X$48,R$43,$C$55:$D71)</f>
        <v>0.48315831080432325</v>
      </c>
      <c r="S71" s="29">
        <f ca="1">DSUM($B$43:$X$48,S$43,$C$55:$D71)</f>
        <v>0.49173703653520773</v>
      </c>
      <c r="T71" s="29">
        <f ca="1">DSUM($B$43:$X$48,T$43,$C$55:$D71)</f>
        <v>0.49077248929563816</v>
      </c>
      <c r="U71" s="29">
        <f ca="1">DSUM($B$43:$X$48,U$43,$C$55:$D71)</f>
        <v>0.47526890110108783</v>
      </c>
      <c r="V71" s="29">
        <f ca="1">DSUM($B$43:$X$48,V$43,$C$55:$D71)</f>
        <v>0.47454412872912655</v>
      </c>
      <c r="W71" s="29">
        <f ca="1">DSUM($B$43:$X$48,W$43,$C$55:$D71)</f>
        <v>0.47572958466555759</v>
      </c>
      <c r="X71" s="29">
        <f ca="1">DSUM($B$43:$X$48,X$43,$C$55:$D71)</f>
        <v>0.4788703352409302</v>
      </c>
      <c r="Y71" s="29"/>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row>
    <row r="72" spans="1:80">
      <c r="B72" s="7" t="s">
        <v>114</v>
      </c>
      <c r="C72" s="49" t="s">
        <v>115</v>
      </c>
      <c r="D72" s="49" t="s">
        <v>116</v>
      </c>
      <c r="E72" s="29">
        <f ca="1">DSUM($B$43:$X$48,E$43,$C$55:$D72)</f>
        <v>2.6826620088060447E-2</v>
      </c>
      <c r="F72" s="29">
        <f ca="1">DSUM($B$43:$X$48,F$43,$C$55:$D72)</f>
        <v>5.7229801341180511E-2</v>
      </c>
      <c r="G72" s="29">
        <f ca="1">DSUM($B$43:$X$48,G$43,$C$55:$D72)</f>
        <v>9.1010750910058197E-2</v>
      </c>
      <c r="H72" s="29">
        <f ca="1">DSUM($B$43:$X$48,H$43,$C$55:$D72)</f>
        <v>0.12943821606606204</v>
      </c>
      <c r="I72" s="29">
        <f ca="1">DSUM($B$43:$X$48,I$43,$C$55:$D72)</f>
        <v>0.17171742234358806</v>
      </c>
      <c r="J72" s="29">
        <f ca="1">DSUM($B$43:$X$48,J$43,$C$55:$D72)</f>
        <v>0.21477538508710889</v>
      </c>
      <c r="K72" s="29">
        <f ca="1">DSUM($B$43:$X$48,K$43,$C$55:$D72)</f>
        <v>0.26342849659536788</v>
      </c>
      <c r="L72" s="29">
        <f ca="1">DSUM($B$43:$X$48,L$43,$C$55:$D72)</f>
        <v>0.3176286520789145</v>
      </c>
      <c r="M72" s="29">
        <f ca="1">DSUM($B$43:$X$48,M$43,$C$55:$D72)</f>
        <v>0.36616792397783465</v>
      </c>
      <c r="N72" s="29">
        <f ca="1">DSUM($B$43:$X$48,N$43,$C$55:$D72)</f>
        <v>0.41769433321241622</v>
      </c>
      <c r="O72" s="29">
        <f ca="1">DSUM($B$43:$X$48,O$43,$C$55:$D72)</f>
        <v>0.45567472985873197</v>
      </c>
      <c r="P72" s="29">
        <f ca="1">DSUM($B$43:$X$48,P$43,$C$55:$D72)</f>
        <v>0.47382414774238091</v>
      </c>
      <c r="Q72" s="29">
        <f ca="1">DSUM($B$43:$X$48,Q$43,$C$55:$D72)</f>
        <v>0.47553679686896944</v>
      </c>
      <c r="R72" s="29">
        <f ca="1">DSUM($B$43:$X$48,R$43,$C$55:$D72)</f>
        <v>0.48315831080432325</v>
      </c>
      <c r="S72" s="29">
        <f ca="1">DSUM($B$43:$X$48,S$43,$C$55:$D72)</f>
        <v>0.49173703653520773</v>
      </c>
      <c r="T72" s="29">
        <f ca="1">DSUM($B$43:$X$48,T$43,$C$55:$D72)</f>
        <v>0.49077248929563816</v>
      </c>
      <c r="U72" s="29">
        <f ca="1">DSUM($B$43:$X$48,U$43,$C$55:$D72)</f>
        <v>0.47526890110108783</v>
      </c>
      <c r="V72" s="29">
        <f ca="1">DSUM($B$43:$X$48,V$43,$C$55:$D72)</f>
        <v>0.47454412872912655</v>
      </c>
      <c r="W72" s="29">
        <f ca="1">DSUM($B$43:$X$48,W$43,$C$55:$D72)</f>
        <v>0.47572958466555759</v>
      </c>
      <c r="X72" s="29">
        <f ca="1">DSUM($B$43:$X$48,X$43,$C$55:$D72)</f>
        <v>0.4788703352409302</v>
      </c>
      <c r="Y72" s="29"/>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row>
    <row r="73" spans="1:80">
      <c r="B73" s="7" t="s">
        <v>117</v>
      </c>
      <c r="C73" s="49" t="s">
        <v>118</v>
      </c>
      <c r="D73" s="49" t="s">
        <v>119</v>
      </c>
      <c r="E73" s="29">
        <f ca="1">DSUM($B$43:$X$48,E$43,$C$55:$D73)</f>
        <v>2.6826620088060447E-2</v>
      </c>
      <c r="F73" s="29">
        <f ca="1">DSUM($B$43:$X$48,F$43,$C$55:$D73)</f>
        <v>5.7229801341180511E-2</v>
      </c>
      <c r="G73" s="29">
        <f ca="1">DSUM($B$43:$X$48,G$43,$C$55:$D73)</f>
        <v>9.1010750910058197E-2</v>
      </c>
      <c r="H73" s="29">
        <f ca="1">DSUM($B$43:$X$48,H$43,$C$55:$D73)</f>
        <v>0.12943821606606204</v>
      </c>
      <c r="I73" s="29">
        <f ca="1">DSUM($B$43:$X$48,I$43,$C$55:$D73)</f>
        <v>0.17171742234358806</v>
      </c>
      <c r="J73" s="29">
        <f ca="1">DSUM($B$43:$X$48,J$43,$C$55:$D73)</f>
        <v>0.21477538508710889</v>
      </c>
      <c r="K73" s="29">
        <f ca="1">DSUM($B$43:$X$48,K$43,$C$55:$D73)</f>
        <v>0.26342849659536788</v>
      </c>
      <c r="L73" s="29">
        <f ca="1">DSUM($B$43:$X$48,L$43,$C$55:$D73)</f>
        <v>0.3176286520789145</v>
      </c>
      <c r="M73" s="29">
        <f ca="1">DSUM($B$43:$X$48,M$43,$C$55:$D73)</f>
        <v>0.36616792397783465</v>
      </c>
      <c r="N73" s="29">
        <f ca="1">DSUM($B$43:$X$48,N$43,$C$55:$D73)</f>
        <v>0.41769433321241622</v>
      </c>
      <c r="O73" s="29">
        <f ca="1">DSUM($B$43:$X$48,O$43,$C$55:$D73)</f>
        <v>0.45567472985873197</v>
      </c>
      <c r="P73" s="29">
        <f ca="1">DSUM($B$43:$X$48,P$43,$C$55:$D73)</f>
        <v>0.47382414774238091</v>
      </c>
      <c r="Q73" s="29">
        <f ca="1">DSUM($B$43:$X$48,Q$43,$C$55:$D73)</f>
        <v>0.47553679686896944</v>
      </c>
      <c r="R73" s="29">
        <f ca="1">DSUM($B$43:$X$48,R$43,$C$55:$D73)</f>
        <v>0.48315831080432325</v>
      </c>
      <c r="S73" s="29">
        <f ca="1">DSUM($B$43:$X$48,S$43,$C$55:$D73)</f>
        <v>0.49173703653520773</v>
      </c>
      <c r="T73" s="29">
        <f ca="1">DSUM($B$43:$X$48,T$43,$C$55:$D73)</f>
        <v>0.49077248929563816</v>
      </c>
      <c r="U73" s="29">
        <f ca="1">DSUM($B$43:$X$48,U$43,$C$55:$D73)</f>
        <v>0.47526890110108783</v>
      </c>
      <c r="V73" s="29">
        <f ca="1">DSUM($B$43:$X$48,V$43,$C$55:$D73)</f>
        <v>0.47454412872912655</v>
      </c>
      <c r="W73" s="29">
        <f ca="1">DSUM($B$43:$X$48,W$43,$C$55:$D73)</f>
        <v>0.47572958466555759</v>
      </c>
      <c r="X73" s="29">
        <f ca="1">DSUM($B$43:$X$48,X$43,$C$55:$D73)</f>
        <v>0.4788703352409302</v>
      </c>
      <c r="Y73" s="29"/>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row>
    <row r="74" spans="1:80">
      <c r="B74" s="7" t="s">
        <v>120</v>
      </c>
      <c r="C74" s="49" t="s">
        <v>121</v>
      </c>
      <c r="D74" s="49" t="s">
        <v>122</v>
      </c>
      <c r="E74" s="29">
        <f ca="1">DSUM($B$43:$X$48,E$43,$C$55:$D74)</f>
        <v>2.6826620088060447E-2</v>
      </c>
      <c r="F74" s="29">
        <f ca="1">DSUM($B$43:$X$48,F$43,$C$55:$D74)</f>
        <v>5.7229801341180511E-2</v>
      </c>
      <c r="G74" s="29">
        <f ca="1">DSUM($B$43:$X$48,G$43,$C$55:$D74)</f>
        <v>9.1010750910058197E-2</v>
      </c>
      <c r="H74" s="29">
        <f ca="1">DSUM($B$43:$X$48,H$43,$C$55:$D74)</f>
        <v>0.12943821606606204</v>
      </c>
      <c r="I74" s="29">
        <f ca="1">DSUM($B$43:$X$48,I$43,$C$55:$D74)</f>
        <v>0.17171742234358806</v>
      </c>
      <c r="J74" s="29">
        <f ca="1">DSUM($B$43:$X$48,J$43,$C$55:$D74)</f>
        <v>0.21477538508710889</v>
      </c>
      <c r="K74" s="29">
        <f ca="1">DSUM($B$43:$X$48,K$43,$C$55:$D74)</f>
        <v>0.26342849659536788</v>
      </c>
      <c r="L74" s="29">
        <f ca="1">DSUM($B$43:$X$48,L$43,$C$55:$D74)</f>
        <v>0.3176286520789145</v>
      </c>
      <c r="M74" s="29">
        <f ca="1">DSUM($B$43:$X$48,M$43,$C$55:$D74)</f>
        <v>0.36616792397783465</v>
      </c>
      <c r="N74" s="29">
        <f ca="1">DSUM($B$43:$X$48,N$43,$C$55:$D74)</f>
        <v>0.41769433321241622</v>
      </c>
      <c r="O74" s="29">
        <f ca="1">DSUM($B$43:$X$48,O$43,$C$55:$D74)</f>
        <v>0.45567472985873197</v>
      </c>
      <c r="P74" s="29">
        <f ca="1">DSUM($B$43:$X$48,P$43,$C$55:$D74)</f>
        <v>0.47382414774238091</v>
      </c>
      <c r="Q74" s="29">
        <f ca="1">DSUM($B$43:$X$48,Q$43,$C$55:$D74)</f>
        <v>0.47553679686896944</v>
      </c>
      <c r="R74" s="29">
        <f ca="1">DSUM($B$43:$X$48,R$43,$C$55:$D74)</f>
        <v>0.48315831080432325</v>
      </c>
      <c r="S74" s="29">
        <f ca="1">DSUM($B$43:$X$48,S$43,$C$55:$D74)</f>
        <v>0.49173703653520773</v>
      </c>
      <c r="T74" s="29">
        <f ca="1">DSUM($B$43:$X$48,T$43,$C$55:$D74)</f>
        <v>0.49077248929563816</v>
      </c>
      <c r="U74" s="29">
        <f ca="1">DSUM($B$43:$X$48,U$43,$C$55:$D74)</f>
        <v>0.47526890110108783</v>
      </c>
      <c r="V74" s="29">
        <f ca="1">DSUM($B$43:$X$48,V$43,$C$55:$D74)</f>
        <v>0.47454412872912655</v>
      </c>
      <c r="W74" s="29">
        <f ca="1">DSUM($B$43:$X$48,W$43,$C$55:$D74)</f>
        <v>0.47572958466555759</v>
      </c>
      <c r="X74" s="29">
        <f ca="1">DSUM($B$43:$X$48,X$43,$C$55:$D74)</f>
        <v>0.4788703352409302</v>
      </c>
      <c r="Y74" s="29"/>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row>
    <row r="75" spans="1:80">
      <c r="B75" s="7" t="s">
        <v>123</v>
      </c>
      <c r="C75" s="49" t="s">
        <v>124</v>
      </c>
      <c r="D75" s="49" t="s">
        <v>125</v>
      </c>
      <c r="E75" s="29">
        <f ca="1">DSUM($B$43:$X$48,E$43,$C$55:$D75)</f>
        <v>2.6826620088060447E-2</v>
      </c>
      <c r="F75" s="29">
        <f ca="1">DSUM($B$43:$X$48,F$43,$C$55:$D75)</f>
        <v>5.7229801341180511E-2</v>
      </c>
      <c r="G75" s="29">
        <f ca="1">DSUM($B$43:$X$48,G$43,$C$55:$D75)</f>
        <v>9.1010750910058197E-2</v>
      </c>
      <c r="H75" s="29">
        <f ca="1">DSUM($B$43:$X$48,H$43,$C$55:$D75)</f>
        <v>0.12943821606606204</v>
      </c>
      <c r="I75" s="29">
        <f ca="1">DSUM($B$43:$X$48,I$43,$C$55:$D75)</f>
        <v>0.17171742234358806</v>
      </c>
      <c r="J75" s="29">
        <f ca="1">DSUM($B$43:$X$48,J$43,$C$55:$D75)</f>
        <v>0.21477538508710889</v>
      </c>
      <c r="K75" s="29">
        <f ca="1">DSUM($B$43:$X$48,K$43,$C$55:$D75)</f>
        <v>0.26342849659536788</v>
      </c>
      <c r="L75" s="29">
        <f ca="1">DSUM($B$43:$X$48,L$43,$C$55:$D75)</f>
        <v>0.3176286520789145</v>
      </c>
      <c r="M75" s="29">
        <f ca="1">DSUM($B$43:$X$48,M$43,$C$55:$D75)</f>
        <v>0.36616792397783465</v>
      </c>
      <c r="N75" s="29">
        <f ca="1">DSUM($B$43:$X$48,N$43,$C$55:$D75)</f>
        <v>0.41769433321241622</v>
      </c>
      <c r="O75" s="29">
        <f ca="1">DSUM($B$43:$X$48,O$43,$C$55:$D75)</f>
        <v>0.45567472985873197</v>
      </c>
      <c r="P75" s="29">
        <f ca="1">DSUM($B$43:$X$48,P$43,$C$55:$D75)</f>
        <v>0.47382414774238091</v>
      </c>
      <c r="Q75" s="29">
        <f ca="1">DSUM($B$43:$X$48,Q$43,$C$55:$D75)</f>
        <v>0.47553679686896944</v>
      </c>
      <c r="R75" s="29">
        <f ca="1">DSUM($B$43:$X$48,R$43,$C$55:$D75)</f>
        <v>0.48315831080432325</v>
      </c>
      <c r="S75" s="29">
        <f ca="1">DSUM($B$43:$X$48,S$43,$C$55:$D75)</f>
        <v>0.49173703653520773</v>
      </c>
      <c r="T75" s="29">
        <f ca="1">DSUM($B$43:$X$48,T$43,$C$55:$D75)</f>
        <v>0.49077248929563816</v>
      </c>
      <c r="U75" s="29">
        <f ca="1">DSUM($B$43:$X$48,U$43,$C$55:$D75)</f>
        <v>0.47526890110108783</v>
      </c>
      <c r="V75" s="29">
        <f ca="1">DSUM($B$43:$X$48,V$43,$C$55:$D75)</f>
        <v>0.47454412872912655</v>
      </c>
      <c r="W75" s="29">
        <f ca="1">DSUM($B$43:$X$48,W$43,$C$55:$D75)</f>
        <v>0.47572958466555759</v>
      </c>
      <c r="X75" s="29">
        <f ca="1">DSUM($B$43:$X$48,X$43,$C$55:$D75)</f>
        <v>0.4788703352409302</v>
      </c>
      <c r="Y75" s="29"/>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row>
    <row r="76" spans="1:80">
      <c r="B76" s="7" t="s">
        <v>126</v>
      </c>
      <c r="C76" s="49" t="s">
        <v>127</v>
      </c>
      <c r="D76" s="49" t="s">
        <v>128</v>
      </c>
      <c r="E76" s="29">
        <f ca="1">DSUM($B$43:$X$48,E$43,$C$55:$D76)</f>
        <v>2.6826620088060447E-2</v>
      </c>
      <c r="F76" s="29">
        <f ca="1">DSUM($B$43:$X$48,F$43,$C$55:$D76)</f>
        <v>5.7229801341180511E-2</v>
      </c>
      <c r="G76" s="29">
        <f ca="1">DSUM($B$43:$X$48,G$43,$C$55:$D76)</f>
        <v>9.1010750910058197E-2</v>
      </c>
      <c r="H76" s="29">
        <f ca="1">DSUM($B$43:$X$48,H$43,$C$55:$D76)</f>
        <v>0.12943821606606204</v>
      </c>
      <c r="I76" s="29">
        <f ca="1">DSUM($B$43:$X$48,I$43,$C$55:$D76)</f>
        <v>0.17171742234358806</v>
      </c>
      <c r="J76" s="29">
        <f ca="1">DSUM($B$43:$X$48,J$43,$C$55:$D76)</f>
        <v>0.21477538508710889</v>
      </c>
      <c r="K76" s="29">
        <f ca="1">DSUM($B$43:$X$48,K$43,$C$55:$D76)</f>
        <v>0.26342849659536788</v>
      </c>
      <c r="L76" s="29">
        <f ca="1">DSUM($B$43:$X$48,L$43,$C$55:$D76)</f>
        <v>0.3176286520789145</v>
      </c>
      <c r="M76" s="29">
        <f ca="1">DSUM($B$43:$X$48,M$43,$C$55:$D76)</f>
        <v>0.36616792397783465</v>
      </c>
      <c r="N76" s="29">
        <f ca="1">DSUM($B$43:$X$48,N$43,$C$55:$D76)</f>
        <v>0.41769433321241622</v>
      </c>
      <c r="O76" s="29">
        <f ca="1">DSUM($B$43:$X$48,O$43,$C$55:$D76)</f>
        <v>0.45567472985873197</v>
      </c>
      <c r="P76" s="29">
        <f ca="1">DSUM($B$43:$X$48,P$43,$C$55:$D76)</f>
        <v>0.47382414774238091</v>
      </c>
      <c r="Q76" s="29">
        <f ca="1">DSUM($B$43:$X$48,Q$43,$C$55:$D76)</f>
        <v>0.47553679686896944</v>
      </c>
      <c r="R76" s="29">
        <f ca="1">DSUM($B$43:$X$48,R$43,$C$55:$D76)</f>
        <v>0.48315831080432325</v>
      </c>
      <c r="S76" s="29">
        <f ca="1">DSUM($B$43:$X$48,S$43,$C$55:$D76)</f>
        <v>0.49173703653520773</v>
      </c>
      <c r="T76" s="29">
        <f ca="1">DSUM($B$43:$X$48,T$43,$C$55:$D76)</f>
        <v>0.49077248929563816</v>
      </c>
      <c r="U76" s="29">
        <f ca="1">DSUM($B$43:$X$48,U$43,$C$55:$D76)</f>
        <v>0.47526890110108783</v>
      </c>
      <c r="V76" s="29">
        <f ca="1">DSUM($B$43:$X$48,V$43,$C$55:$D76)</f>
        <v>0.47454412872912655</v>
      </c>
      <c r="W76" s="29">
        <f ca="1">DSUM($B$43:$X$48,W$43,$C$55:$D76)</f>
        <v>0.47572958466555759</v>
      </c>
      <c r="X76" s="29">
        <f ca="1">DSUM($B$43:$X$48,X$43,$C$55:$D76)</f>
        <v>0.4788703352409302</v>
      </c>
      <c r="Y76" s="29"/>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row>
    <row r="77" spans="1:80">
      <c r="B77" s="7" t="s">
        <v>363</v>
      </c>
      <c r="C77" s="49" t="s">
        <v>130</v>
      </c>
      <c r="D77" s="49" t="s">
        <v>353</v>
      </c>
      <c r="E77" s="29">
        <f ca="1">DSUM($B$43:$X$48,E$43,$C$55:$D77)</f>
        <v>2.6826620088060447E-2</v>
      </c>
      <c r="F77" s="29">
        <f ca="1">DSUM($B$43:$X$48,F$43,$C$55:$D77)</f>
        <v>5.7229801341180511E-2</v>
      </c>
      <c r="G77" s="29">
        <f ca="1">DSUM($B$43:$X$48,G$43,$C$55:$D77)</f>
        <v>9.1010750910058197E-2</v>
      </c>
      <c r="H77" s="29">
        <f ca="1">DSUM($B$43:$X$48,H$43,$C$55:$D77)</f>
        <v>0.12943821606606204</v>
      </c>
      <c r="I77" s="29">
        <f ca="1">DSUM($B$43:$X$48,I$43,$C$55:$D77)</f>
        <v>0.17171742234358806</v>
      </c>
      <c r="J77" s="29">
        <f ca="1">DSUM($B$43:$X$48,J$43,$C$55:$D77)</f>
        <v>0.21477538508710889</v>
      </c>
      <c r="K77" s="29">
        <f ca="1">DSUM($B$43:$X$48,K$43,$C$55:$D77)</f>
        <v>0.26342849659536788</v>
      </c>
      <c r="L77" s="29">
        <f ca="1">DSUM($B$43:$X$48,L$43,$C$55:$D77)</f>
        <v>0.3176286520789145</v>
      </c>
      <c r="M77" s="29">
        <f ca="1">DSUM($B$43:$X$48,M$43,$C$55:$D77)</f>
        <v>0.36616792397783465</v>
      </c>
      <c r="N77" s="29">
        <f ca="1">DSUM($B$43:$X$48,N$43,$C$55:$D77)</f>
        <v>0.41769433321241622</v>
      </c>
      <c r="O77" s="29">
        <f ca="1">DSUM($B$43:$X$48,O$43,$C$55:$D77)</f>
        <v>0.45567472985873197</v>
      </c>
      <c r="P77" s="29">
        <f ca="1">DSUM($B$43:$X$48,P$43,$C$55:$D77)</f>
        <v>0.47382414774238091</v>
      </c>
      <c r="Q77" s="29">
        <f ca="1">DSUM($B$43:$X$48,Q$43,$C$55:$D77)</f>
        <v>0.47553679686896944</v>
      </c>
      <c r="R77" s="29">
        <f ca="1">DSUM($B$43:$X$48,R$43,$C$55:$D77)</f>
        <v>0.48315831080432325</v>
      </c>
      <c r="S77" s="29">
        <f ca="1">DSUM($B$43:$X$48,S$43,$C$55:$D77)</f>
        <v>0.49173703653520773</v>
      </c>
      <c r="T77" s="29">
        <f ca="1">DSUM($B$43:$X$48,T$43,$C$55:$D77)</f>
        <v>0.49077248929563816</v>
      </c>
      <c r="U77" s="29">
        <f ca="1">DSUM($B$43:$X$48,U$43,$C$55:$D77)</f>
        <v>0.47526890110108783</v>
      </c>
      <c r="V77" s="29">
        <f ca="1">DSUM($B$43:$X$48,V$43,$C$55:$D77)</f>
        <v>0.47454412872912655</v>
      </c>
      <c r="W77" s="29">
        <f ca="1">DSUM($B$43:$X$48,W$43,$C$55:$D77)</f>
        <v>0.47572958466555759</v>
      </c>
      <c r="X77" s="29">
        <f ca="1">DSUM($B$43:$X$48,X$43,$C$55:$D77)</f>
        <v>0.4788703352409302</v>
      </c>
      <c r="Y77" s="29"/>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row>
    <row r="78" spans="1:80" customFormat="1">
      <c r="A78" s="7"/>
      <c r="B78" s="7" t="s">
        <v>364</v>
      </c>
      <c r="C78" s="49" t="s">
        <v>343</v>
      </c>
      <c r="D78" s="49" t="s">
        <v>354</v>
      </c>
      <c r="E78" s="29">
        <f ca="1">DSUM($B$43:$X$48,E$43,$C$55:$D78)</f>
        <v>2.6826620088060447E-2</v>
      </c>
      <c r="F78" s="29">
        <f ca="1">DSUM($B$43:$X$48,F$43,$C$55:$D78)</f>
        <v>5.7229801341180511E-2</v>
      </c>
      <c r="G78" s="29">
        <f ca="1">DSUM($B$43:$X$48,G$43,$C$55:$D78)</f>
        <v>9.1010750910058197E-2</v>
      </c>
      <c r="H78" s="29">
        <f ca="1">DSUM($B$43:$X$48,H$43,$C$55:$D78)</f>
        <v>0.12943821606606204</v>
      </c>
      <c r="I78" s="29">
        <f ca="1">DSUM($B$43:$X$48,I$43,$C$55:$D78)</f>
        <v>0.17171742234358806</v>
      </c>
      <c r="J78" s="29">
        <f ca="1">DSUM($B$43:$X$48,J$43,$C$55:$D78)</f>
        <v>0.21477538508710889</v>
      </c>
      <c r="K78" s="29">
        <f ca="1">DSUM($B$43:$X$48,K$43,$C$55:$D78)</f>
        <v>0.26342849659536788</v>
      </c>
      <c r="L78" s="29">
        <f ca="1">DSUM($B$43:$X$48,L$43,$C$55:$D78)</f>
        <v>0.3176286520789145</v>
      </c>
      <c r="M78" s="29">
        <f ca="1">DSUM($B$43:$X$48,M$43,$C$55:$D78)</f>
        <v>0.36616792397783465</v>
      </c>
      <c r="N78" s="29">
        <f ca="1">DSUM($B$43:$X$48,N$43,$C$55:$D78)</f>
        <v>0.41769433321241622</v>
      </c>
      <c r="O78" s="29">
        <f ca="1">DSUM($B$43:$X$48,O$43,$C$55:$D78)</f>
        <v>0.45567472985873197</v>
      </c>
      <c r="P78" s="29">
        <f ca="1">DSUM($B$43:$X$48,P$43,$C$55:$D78)</f>
        <v>0.47382414774238091</v>
      </c>
      <c r="Q78" s="29">
        <f ca="1">DSUM($B$43:$X$48,Q$43,$C$55:$D78)</f>
        <v>0.47553679686896944</v>
      </c>
      <c r="R78" s="29">
        <f ca="1">DSUM($B$43:$X$48,R$43,$C$55:$D78)</f>
        <v>0.48315831080432325</v>
      </c>
      <c r="S78" s="29">
        <f ca="1">DSUM($B$43:$X$48,S$43,$C$55:$D78)</f>
        <v>0.49173703653520773</v>
      </c>
      <c r="T78" s="29">
        <f ca="1">DSUM($B$43:$X$48,T$43,$C$55:$D78)</f>
        <v>0.49077248929563816</v>
      </c>
      <c r="U78" s="29">
        <f ca="1">DSUM($B$43:$X$48,U$43,$C$55:$D78)</f>
        <v>0.47526890110108783</v>
      </c>
      <c r="V78" s="29">
        <f ca="1">DSUM($B$43:$X$48,V$43,$C$55:$D78)</f>
        <v>0.47454412872912655</v>
      </c>
      <c r="W78" s="29">
        <f ca="1">DSUM($B$43:$X$48,W$43,$C$55:$D78)</f>
        <v>0.47572958466555759</v>
      </c>
      <c r="X78" s="29">
        <f ca="1">DSUM($B$43:$X$48,X$43,$C$55:$D78)</f>
        <v>0.4788703352409302</v>
      </c>
      <c r="Y78" s="35"/>
      <c r="Z78" s="7"/>
      <c r="AA78" s="7"/>
      <c r="AB78" s="7"/>
      <c r="AC78" s="7"/>
    </row>
    <row r="79" spans="1:80" customFormat="1">
      <c r="A79" s="7"/>
      <c r="B79" s="7" t="s">
        <v>365</v>
      </c>
      <c r="C79" s="49" t="s">
        <v>344</v>
      </c>
      <c r="D79" s="49" t="s">
        <v>355</v>
      </c>
      <c r="E79" s="29">
        <f ca="1">DSUM($B$43:$X$48,E$43,$C$55:$D79)</f>
        <v>2.6826620088060447E-2</v>
      </c>
      <c r="F79" s="29">
        <f ca="1">DSUM($B$43:$X$48,F$43,$C$55:$D79)</f>
        <v>5.7229801341180511E-2</v>
      </c>
      <c r="G79" s="29">
        <f ca="1">DSUM($B$43:$X$48,G$43,$C$55:$D79)</f>
        <v>9.1010750910058197E-2</v>
      </c>
      <c r="H79" s="29">
        <f ca="1">DSUM($B$43:$X$48,H$43,$C$55:$D79)</f>
        <v>0.12943821606606204</v>
      </c>
      <c r="I79" s="29">
        <f ca="1">DSUM($B$43:$X$48,I$43,$C$55:$D79)</f>
        <v>0.17171742234358806</v>
      </c>
      <c r="J79" s="29">
        <f ca="1">DSUM($B$43:$X$48,J$43,$C$55:$D79)</f>
        <v>0.21477538508710889</v>
      </c>
      <c r="K79" s="29">
        <f ca="1">DSUM($B$43:$X$48,K$43,$C$55:$D79)</f>
        <v>0.26342849659536788</v>
      </c>
      <c r="L79" s="29">
        <f ca="1">DSUM($B$43:$X$48,L$43,$C$55:$D79)</f>
        <v>0.3176286520789145</v>
      </c>
      <c r="M79" s="29">
        <f ca="1">DSUM($B$43:$X$48,M$43,$C$55:$D79)</f>
        <v>0.36616792397783465</v>
      </c>
      <c r="N79" s="29">
        <f ca="1">DSUM($B$43:$X$48,N$43,$C$55:$D79)</f>
        <v>0.41769433321241622</v>
      </c>
      <c r="O79" s="29">
        <f ca="1">DSUM($B$43:$X$48,O$43,$C$55:$D79)</f>
        <v>0.45567472985873197</v>
      </c>
      <c r="P79" s="29">
        <f ca="1">DSUM($B$43:$X$48,P$43,$C$55:$D79)</f>
        <v>0.47382414774238091</v>
      </c>
      <c r="Q79" s="29">
        <f ca="1">DSUM($B$43:$X$48,Q$43,$C$55:$D79)</f>
        <v>0.47553679686896944</v>
      </c>
      <c r="R79" s="29">
        <f ca="1">DSUM($B$43:$X$48,R$43,$C$55:$D79)</f>
        <v>0.48315831080432325</v>
      </c>
      <c r="S79" s="29">
        <f ca="1">DSUM($B$43:$X$48,S$43,$C$55:$D79)</f>
        <v>0.49173703653520773</v>
      </c>
      <c r="T79" s="29">
        <f ca="1">DSUM($B$43:$X$48,T$43,$C$55:$D79)</f>
        <v>0.49077248929563816</v>
      </c>
      <c r="U79" s="29">
        <f ca="1">DSUM($B$43:$X$48,U$43,$C$55:$D79)</f>
        <v>0.47526890110108783</v>
      </c>
      <c r="V79" s="29">
        <f ca="1">DSUM($B$43:$X$48,V$43,$C$55:$D79)</f>
        <v>0.47454412872912655</v>
      </c>
      <c r="W79" s="29">
        <f ca="1">DSUM($B$43:$X$48,W$43,$C$55:$D79)</f>
        <v>0.47572958466555759</v>
      </c>
      <c r="X79" s="29">
        <f ca="1">DSUM($B$43:$X$48,X$43,$C$55:$D79)</f>
        <v>0.4788703352409302</v>
      </c>
      <c r="Y79" s="35"/>
      <c r="Z79" s="7"/>
      <c r="AA79" s="7"/>
      <c r="AB79" s="7"/>
      <c r="AC79" s="7"/>
    </row>
    <row r="80" spans="1:80" customFormat="1">
      <c r="A80" s="7"/>
      <c r="B80" s="7" t="s">
        <v>366</v>
      </c>
      <c r="C80" s="49" t="s">
        <v>345</v>
      </c>
      <c r="D80" s="49" t="s">
        <v>356</v>
      </c>
      <c r="E80" s="29">
        <f ca="1">DSUM($B$43:$X$48,E$43,$C$55:$D80)</f>
        <v>2.6826620088060447E-2</v>
      </c>
      <c r="F80" s="29">
        <f ca="1">DSUM($B$43:$X$48,F$43,$C$55:$D80)</f>
        <v>5.7229801341180511E-2</v>
      </c>
      <c r="G80" s="29">
        <f ca="1">DSUM($B$43:$X$48,G$43,$C$55:$D80)</f>
        <v>9.1010750910058197E-2</v>
      </c>
      <c r="H80" s="29">
        <f ca="1">DSUM($B$43:$X$48,H$43,$C$55:$D80)</f>
        <v>0.12943821606606204</v>
      </c>
      <c r="I80" s="29">
        <f ca="1">DSUM($B$43:$X$48,I$43,$C$55:$D80)</f>
        <v>0.17171742234358806</v>
      </c>
      <c r="J80" s="29">
        <f ca="1">DSUM($B$43:$X$48,J$43,$C$55:$D80)</f>
        <v>0.21477538508710889</v>
      </c>
      <c r="K80" s="29">
        <f ca="1">DSUM($B$43:$X$48,K$43,$C$55:$D80)</f>
        <v>0.26342849659536788</v>
      </c>
      <c r="L80" s="29">
        <f ca="1">DSUM($B$43:$X$48,L$43,$C$55:$D80)</f>
        <v>0.3176286520789145</v>
      </c>
      <c r="M80" s="29">
        <f ca="1">DSUM($B$43:$X$48,M$43,$C$55:$D80)</f>
        <v>0.36616792397783465</v>
      </c>
      <c r="N80" s="29">
        <f ca="1">DSUM($B$43:$X$48,N$43,$C$55:$D80)</f>
        <v>0.41769433321241622</v>
      </c>
      <c r="O80" s="29">
        <f ca="1">DSUM($B$43:$X$48,O$43,$C$55:$D80)</f>
        <v>0.45567472985873197</v>
      </c>
      <c r="P80" s="29">
        <f ca="1">DSUM($B$43:$X$48,P$43,$C$55:$D80)</f>
        <v>0.47382414774238091</v>
      </c>
      <c r="Q80" s="29">
        <f ca="1">DSUM($B$43:$X$48,Q$43,$C$55:$D80)</f>
        <v>0.47553679686896944</v>
      </c>
      <c r="R80" s="29">
        <f ca="1">DSUM($B$43:$X$48,R$43,$C$55:$D80)</f>
        <v>0.48315831080432325</v>
      </c>
      <c r="S80" s="29">
        <f ca="1">DSUM($B$43:$X$48,S$43,$C$55:$D80)</f>
        <v>0.49173703653520773</v>
      </c>
      <c r="T80" s="29">
        <f ca="1">DSUM($B$43:$X$48,T$43,$C$55:$D80)</f>
        <v>0.49077248929563816</v>
      </c>
      <c r="U80" s="29">
        <f ca="1">DSUM($B$43:$X$48,U$43,$C$55:$D80)</f>
        <v>0.47526890110108783</v>
      </c>
      <c r="V80" s="29">
        <f ca="1">DSUM($B$43:$X$48,V$43,$C$55:$D80)</f>
        <v>0.47454412872912655</v>
      </c>
      <c r="W80" s="29">
        <f ca="1">DSUM($B$43:$X$48,W$43,$C$55:$D80)</f>
        <v>0.47572958466555759</v>
      </c>
      <c r="X80" s="29">
        <f ca="1">DSUM($B$43:$X$48,X$43,$C$55:$D80)</f>
        <v>0.4788703352409302</v>
      </c>
      <c r="Y80" s="35"/>
      <c r="Z80" s="7"/>
      <c r="AA80" s="7"/>
      <c r="AB80" s="7"/>
      <c r="AC80" s="7"/>
    </row>
    <row r="81" spans="1:80" customFormat="1">
      <c r="A81" s="7"/>
      <c r="B81" s="7" t="s">
        <v>367</v>
      </c>
      <c r="C81" s="49" t="s">
        <v>346</v>
      </c>
      <c r="D81" s="49" t="s">
        <v>357</v>
      </c>
      <c r="E81" s="29">
        <f ca="1">DSUM($B$43:$X$48,E$43,$C$55:$D81)</f>
        <v>2.6826620088060447E-2</v>
      </c>
      <c r="F81" s="29">
        <f ca="1">DSUM($B$43:$X$48,F$43,$C$55:$D81)</f>
        <v>5.7229801341180511E-2</v>
      </c>
      <c r="G81" s="29">
        <f ca="1">DSUM($B$43:$X$48,G$43,$C$55:$D81)</f>
        <v>9.1010750910058197E-2</v>
      </c>
      <c r="H81" s="29">
        <f ca="1">DSUM($B$43:$X$48,H$43,$C$55:$D81)</f>
        <v>0.12943821606606204</v>
      </c>
      <c r="I81" s="29">
        <f ca="1">DSUM($B$43:$X$48,I$43,$C$55:$D81)</f>
        <v>0.17171742234358806</v>
      </c>
      <c r="J81" s="29">
        <f ca="1">DSUM($B$43:$X$48,J$43,$C$55:$D81)</f>
        <v>0.21477538508710889</v>
      </c>
      <c r="K81" s="29">
        <f ca="1">DSUM($B$43:$X$48,K$43,$C$55:$D81)</f>
        <v>0.26342849659536788</v>
      </c>
      <c r="L81" s="29">
        <f ca="1">DSUM($B$43:$X$48,L$43,$C$55:$D81)</f>
        <v>0.3176286520789145</v>
      </c>
      <c r="M81" s="29">
        <f ca="1">DSUM($B$43:$X$48,M$43,$C$55:$D81)</f>
        <v>0.36616792397783465</v>
      </c>
      <c r="N81" s="29">
        <f ca="1">DSUM($B$43:$X$48,N$43,$C$55:$D81)</f>
        <v>0.41769433321241622</v>
      </c>
      <c r="O81" s="29">
        <f ca="1">DSUM($B$43:$X$48,O$43,$C$55:$D81)</f>
        <v>0.45567472985873197</v>
      </c>
      <c r="P81" s="29">
        <f ca="1">DSUM($B$43:$X$48,P$43,$C$55:$D81)</f>
        <v>0.47382414774238091</v>
      </c>
      <c r="Q81" s="29">
        <f ca="1">DSUM($B$43:$X$48,Q$43,$C$55:$D81)</f>
        <v>0.47553679686896944</v>
      </c>
      <c r="R81" s="29">
        <f ca="1">DSUM($B$43:$X$48,R$43,$C$55:$D81)</f>
        <v>0.48315831080432325</v>
      </c>
      <c r="S81" s="29">
        <f ca="1">DSUM($B$43:$X$48,S$43,$C$55:$D81)</f>
        <v>0.49173703653520773</v>
      </c>
      <c r="T81" s="29">
        <f ca="1">DSUM($B$43:$X$48,T$43,$C$55:$D81)</f>
        <v>0.49077248929563816</v>
      </c>
      <c r="U81" s="29">
        <f ca="1">DSUM($B$43:$X$48,U$43,$C$55:$D81)</f>
        <v>0.47526890110108783</v>
      </c>
      <c r="V81" s="29">
        <f ca="1">DSUM($B$43:$X$48,V$43,$C$55:$D81)</f>
        <v>0.47454412872912655</v>
      </c>
      <c r="W81" s="29">
        <f ca="1">DSUM($B$43:$X$48,W$43,$C$55:$D81)</f>
        <v>0.47572958466555759</v>
      </c>
      <c r="X81" s="29">
        <f ca="1">DSUM($B$43:$X$48,X$43,$C$55:$D81)</f>
        <v>0.4788703352409302</v>
      </c>
      <c r="Y81" s="35"/>
      <c r="Z81" s="7"/>
      <c r="AA81" s="7"/>
      <c r="AB81" s="7"/>
      <c r="AC81" s="7"/>
    </row>
    <row r="82" spans="1:80" customFormat="1">
      <c r="A82" s="7"/>
      <c r="B82" s="7" t="s">
        <v>368</v>
      </c>
      <c r="C82" s="49" t="s">
        <v>347</v>
      </c>
      <c r="D82" s="49" t="s">
        <v>358</v>
      </c>
      <c r="E82" s="29">
        <f ca="1">DSUM($B$43:$X$48,E$43,$C$55:$D82)</f>
        <v>2.6826620088060447E-2</v>
      </c>
      <c r="F82" s="29">
        <f ca="1">DSUM($B$43:$X$48,F$43,$C$55:$D82)</f>
        <v>5.7229801341180511E-2</v>
      </c>
      <c r="G82" s="29">
        <f ca="1">DSUM($B$43:$X$48,G$43,$C$55:$D82)</f>
        <v>9.1010750910058197E-2</v>
      </c>
      <c r="H82" s="29">
        <f ca="1">DSUM($B$43:$X$48,H$43,$C$55:$D82)</f>
        <v>0.12943821606606204</v>
      </c>
      <c r="I82" s="29">
        <f ca="1">DSUM($B$43:$X$48,I$43,$C$55:$D82)</f>
        <v>0.17171742234358806</v>
      </c>
      <c r="J82" s="29">
        <f ca="1">DSUM($B$43:$X$48,J$43,$C$55:$D82)</f>
        <v>0.21477538508710889</v>
      </c>
      <c r="K82" s="29">
        <f ca="1">DSUM($B$43:$X$48,K$43,$C$55:$D82)</f>
        <v>0.26342849659536788</v>
      </c>
      <c r="L82" s="29">
        <f ca="1">DSUM($B$43:$X$48,L$43,$C$55:$D82)</f>
        <v>0.3176286520789145</v>
      </c>
      <c r="M82" s="29">
        <f ca="1">DSUM($B$43:$X$48,M$43,$C$55:$D82)</f>
        <v>0.36616792397783465</v>
      </c>
      <c r="N82" s="29">
        <f ca="1">DSUM($B$43:$X$48,N$43,$C$55:$D82)</f>
        <v>0.41769433321241622</v>
      </c>
      <c r="O82" s="29">
        <f ca="1">DSUM($B$43:$X$48,O$43,$C$55:$D82)</f>
        <v>0.45567472985873197</v>
      </c>
      <c r="P82" s="29">
        <f ca="1">DSUM($B$43:$X$48,P$43,$C$55:$D82)</f>
        <v>0.47382414774238091</v>
      </c>
      <c r="Q82" s="29">
        <f ca="1">DSUM($B$43:$X$48,Q$43,$C$55:$D82)</f>
        <v>0.47553679686896944</v>
      </c>
      <c r="R82" s="29">
        <f ca="1">DSUM($B$43:$X$48,R$43,$C$55:$D82)</f>
        <v>0.48315831080432325</v>
      </c>
      <c r="S82" s="29">
        <f ca="1">DSUM($B$43:$X$48,S$43,$C$55:$D82)</f>
        <v>0.49173703653520773</v>
      </c>
      <c r="T82" s="29">
        <f ca="1">DSUM($B$43:$X$48,T$43,$C$55:$D82)</f>
        <v>0.49077248929563816</v>
      </c>
      <c r="U82" s="29">
        <f ca="1">DSUM($B$43:$X$48,U$43,$C$55:$D82)</f>
        <v>0.47526890110108783</v>
      </c>
      <c r="V82" s="29">
        <f ca="1">DSUM($B$43:$X$48,V$43,$C$55:$D82)</f>
        <v>0.47454412872912655</v>
      </c>
      <c r="W82" s="29">
        <f ca="1">DSUM($B$43:$X$48,W$43,$C$55:$D82)</f>
        <v>0.47572958466555759</v>
      </c>
      <c r="X82" s="29">
        <f ca="1">DSUM($B$43:$X$48,X$43,$C$55:$D82)</f>
        <v>0.4788703352409302</v>
      </c>
      <c r="Y82" s="35"/>
      <c r="Z82" s="7"/>
      <c r="AA82" s="7"/>
      <c r="AB82" s="7"/>
      <c r="AC82" s="7"/>
    </row>
    <row r="83" spans="1:80" customFormat="1">
      <c r="A83" s="7"/>
      <c r="B83" s="7" t="s">
        <v>369</v>
      </c>
      <c r="C83" s="49" t="s">
        <v>348</v>
      </c>
      <c r="D83" s="49" t="s">
        <v>359</v>
      </c>
      <c r="E83" s="29">
        <f ca="1">DSUM($B$43:$X$48,E$43,$C$55:$D83)</f>
        <v>2.6826620088060447E-2</v>
      </c>
      <c r="F83" s="29">
        <f ca="1">DSUM($B$43:$X$48,F$43,$C$55:$D83)</f>
        <v>5.7229801341180511E-2</v>
      </c>
      <c r="G83" s="29">
        <f ca="1">DSUM($B$43:$X$48,G$43,$C$55:$D83)</f>
        <v>9.1010750910058197E-2</v>
      </c>
      <c r="H83" s="29">
        <f ca="1">DSUM($B$43:$X$48,H$43,$C$55:$D83)</f>
        <v>0.12943821606606204</v>
      </c>
      <c r="I83" s="29">
        <f ca="1">DSUM($B$43:$X$48,I$43,$C$55:$D83)</f>
        <v>0.17171742234358806</v>
      </c>
      <c r="J83" s="29">
        <f ca="1">DSUM($B$43:$X$48,J$43,$C$55:$D83)</f>
        <v>0.21477538508710889</v>
      </c>
      <c r="K83" s="29">
        <f ca="1">DSUM($B$43:$X$48,K$43,$C$55:$D83)</f>
        <v>0.26342849659536788</v>
      </c>
      <c r="L83" s="29">
        <f ca="1">DSUM($B$43:$X$48,L$43,$C$55:$D83)</f>
        <v>0.3176286520789145</v>
      </c>
      <c r="M83" s="29">
        <f ca="1">DSUM($B$43:$X$48,M$43,$C$55:$D83)</f>
        <v>0.36616792397783465</v>
      </c>
      <c r="N83" s="29">
        <f ca="1">DSUM($B$43:$X$48,N$43,$C$55:$D83)</f>
        <v>0.41769433321241622</v>
      </c>
      <c r="O83" s="29">
        <f ca="1">DSUM($B$43:$X$48,O$43,$C$55:$D83)</f>
        <v>0.45567472985873197</v>
      </c>
      <c r="P83" s="29">
        <f ca="1">DSUM($B$43:$X$48,P$43,$C$55:$D83)</f>
        <v>0.47382414774238091</v>
      </c>
      <c r="Q83" s="29">
        <f ca="1">DSUM($B$43:$X$48,Q$43,$C$55:$D83)</f>
        <v>0.47553679686896944</v>
      </c>
      <c r="R83" s="29">
        <f ca="1">DSUM($B$43:$X$48,R$43,$C$55:$D83)</f>
        <v>0.48315831080432325</v>
      </c>
      <c r="S83" s="29">
        <f ca="1">DSUM($B$43:$X$48,S$43,$C$55:$D83)</f>
        <v>0.49173703653520773</v>
      </c>
      <c r="T83" s="29">
        <f ca="1">DSUM($B$43:$X$48,T$43,$C$55:$D83)</f>
        <v>0.49077248929563816</v>
      </c>
      <c r="U83" s="29">
        <f ca="1">DSUM($B$43:$X$48,U$43,$C$55:$D83)</f>
        <v>0.47526890110108783</v>
      </c>
      <c r="V83" s="29">
        <f ca="1">DSUM($B$43:$X$48,V$43,$C$55:$D83)</f>
        <v>0.47454412872912655</v>
      </c>
      <c r="W83" s="29">
        <f ca="1">DSUM($B$43:$X$48,W$43,$C$55:$D83)</f>
        <v>0.47572958466555759</v>
      </c>
      <c r="X83" s="29">
        <f ca="1">DSUM($B$43:$X$48,X$43,$C$55:$D83)</f>
        <v>0.4788703352409302</v>
      </c>
      <c r="Y83" s="35"/>
      <c r="Z83" s="7"/>
      <c r="AA83" s="7"/>
      <c r="AB83" s="7"/>
      <c r="AC83" s="7"/>
    </row>
    <row r="84" spans="1:80" customFormat="1">
      <c r="A84" s="7"/>
      <c r="B84" s="7" t="s">
        <v>370</v>
      </c>
      <c r="C84" s="49" t="s">
        <v>349</v>
      </c>
      <c r="D84" s="49" t="s">
        <v>360</v>
      </c>
      <c r="E84" s="29">
        <f ca="1">DSUM($B$43:$X$48,E$43,$C$55:$D84)</f>
        <v>2.6826620088060447E-2</v>
      </c>
      <c r="F84" s="29">
        <f ca="1">DSUM($B$43:$X$48,F$43,$C$55:$D84)</f>
        <v>5.7229801341180511E-2</v>
      </c>
      <c r="G84" s="29">
        <f ca="1">DSUM($B$43:$X$48,G$43,$C$55:$D84)</f>
        <v>9.1010750910058197E-2</v>
      </c>
      <c r="H84" s="29">
        <f ca="1">DSUM($B$43:$X$48,H$43,$C$55:$D84)</f>
        <v>0.12943821606606204</v>
      </c>
      <c r="I84" s="29">
        <f ca="1">DSUM($B$43:$X$48,I$43,$C$55:$D84)</f>
        <v>0.17171742234358806</v>
      </c>
      <c r="J84" s="29">
        <f ca="1">DSUM($B$43:$X$48,J$43,$C$55:$D84)</f>
        <v>0.21477538508710889</v>
      </c>
      <c r="K84" s="29">
        <f ca="1">DSUM($B$43:$X$48,K$43,$C$55:$D84)</f>
        <v>0.26342849659536788</v>
      </c>
      <c r="L84" s="29">
        <f ca="1">DSUM($B$43:$X$48,L$43,$C$55:$D84)</f>
        <v>0.3176286520789145</v>
      </c>
      <c r="M84" s="29">
        <f ca="1">DSUM($B$43:$X$48,M$43,$C$55:$D84)</f>
        <v>0.36616792397783465</v>
      </c>
      <c r="N84" s="29">
        <f ca="1">DSUM($B$43:$X$48,N$43,$C$55:$D84)</f>
        <v>0.41769433321241622</v>
      </c>
      <c r="O84" s="29">
        <f ca="1">DSUM($B$43:$X$48,O$43,$C$55:$D84)</f>
        <v>0.45567472985873197</v>
      </c>
      <c r="P84" s="29">
        <f ca="1">DSUM($B$43:$X$48,P$43,$C$55:$D84)</f>
        <v>0.47382414774238091</v>
      </c>
      <c r="Q84" s="29">
        <f ca="1">DSUM($B$43:$X$48,Q$43,$C$55:$D84)</f>
        <v>0.47553679686896944</v>
      </c>
      <c r="R84" s="29">
        <f ca="1">DSUM($B$43:$X$48,R$43,$C$55:$D84)</f>
        <v>0.48315831080432325</v>
      </c>
      <c r="S84" s="29">
        <f ca="1">DSUM($B$43:$X$48,S$43,$C$55:$D84)</f>
        <v>0.49173703653520773</v>
      </c>
      <c r="T84" s="29">
        <f ca="1">DSUM($B$43:$X$48,T$43,$C$55:$D84)</f>
        <v>0.49077248929563816</v>
      </c>
      <c r="U84" s="29">
        <f ca="1">DSUM($B$43:$X$48,U$43,$C$55:$D84)</f>
        <v>0.47526890110108783</v>
      </c>
      <c r="V84" s="29">
        <f ca="1">DSUM($B$43:$X$48,V$43,$C$55:$D84)</f>
        <v>0.47454412872912655</v>
      </c>
      <c r="W84" s="29">
        <f ca="1">DSUM($B$43:$X$48,W$43,$C$55:$D84)</f>
        <v>0.47572958466555759</v>
      </c>
      <c r="X84" s="29">
        <f ca="1">DSUM($B$43:$X$48,X$43,$C$55:$D84)</f>
        <v>0.4788703352409302</v>
      </c>
      <c r="Y84" s="35"/>
      <c r="Z84" s="7"/>
      <c r="AA84" s="7"/>
      <c r="AB84" s="7"/>
      <c r="AC84" s="7"/>
    </row>
    <row r="85" spans="1:80" customFormat="1">
      <c r="A85" s="7"/>
      <c r="B85" s="7" t="s">
        <v>371</v>
      </c>
      <c r="C85" s="49" t="s">
        <v>350</v>
      </c>
      <c r="D85" s="49" t="s">
        <v>361</v>
      </c>
      <c r="E85" s="29">
        <f ca="1">DSUM($B$43:$X$48,E$43,$C$55:$D85)</f>
        <v>2.6877560182785341E-2</v>
      </c>
      <c r="F85" s="29">
        <f ca="1">DSUM($B$43:$X$48,F$43,$C$55:$D85)</f>
        <v>5.7344029577674718E-2</v>
      </c>
      <c r="G85" s="29">
        <f ca="1">DSUM($B$43:$X$48,G$43,$C$55:$D85)</f>
        <v>9.120886208636407E-2</v>
      </c>
      <c r="H85" s="29">
        <f ca="1">DSUM($B$43:$X$48,H$43,$C$55:$D85)</f>
        <v>0.12973970628250789</v>
      </c>
      <c r="I85" s="29">
        <f ca="1">DSUM($B$43:$X$48,I$43,$C$55:$D85)</f>
        <v>0.1721159289795757</v>
      </c>
      <c r="J85" s="29">
        <f ca="1">DSUM($B$43:$X$48,J$43,$C$55:$D85)</f>
        <v>0.21528982343260625</v>
      </c>
      <c r="K85" s="29">
        <f ca="1">DSUM($B$43:$X$48,K$43,$C$55:$D85)</f>
        <v>0.26407916225435513</v>
      </c>
      <c r="L85" s="29">
        <f ca="1">DSUM($B$43:$X$48,L$43,$C$55:$D85)</f>
        <v>0.3184211816155218</v>
      </c>
      <c r="M85" s="29">
        <f ca="1">DSUM($B$43:$X$48,M$43,$C$55:$D85)</f>
        <v>0.36709575322076288</v>
      </c>
      <c r="N85" s="29">
        <f ca="1">DSUM($B$43:$X$48,N$43,$C$55:$D85)</f>
        <v>0.41873538211329414</v>
      </c>
      <c r="O85" s="29">
        <f ca="1">DSUM($B$43:$X$48,O$43,$C$55:$D85)</f>
        <v>0.45679684855419389</v>
      </c>
      <c r="P85" s="29">
        <f ca="1">DSUM($B$43:$X$48,P$43,$C$55:$D85)</f>
        <v>0.47500451607259686</v>
      </c>
      <c r="Q85" s="29">
        <f ca="1">DSUM($B$43:$X$48,Q$43,$C$55:$D85)</f>
        <v>0.47675445636506353</v>
      </c>
      <c r="R85" s="29">
        <f ca="1">DSUM($B$43:$X$48,R$43,$C$55:$D85)</f>
        <v>0.48439557534382488</v>
      </c>
      <c r="S85" s="29">
        <f ca="1">DSUM($B$43:$X$48,S$43,$C$55:$D85)</f>
        <v>0.49298258165687542</v>
      </c>
      <c r="T85" s="29">
        <f ca="1">DSUM($B$43:$X$48,T$43,$C$55:$D85)</f>
        <v>0.49202017245277668</v>
      </c>
      <c r="U85" s="29">
        <f ca="1">DSUM($B$43:$X$48,U$43,$C$55:$D85)</f>
        <v>0.47651650689115899</v>
      </c>
      <c r="V85" s="29">
        <f ca="1">DSUM($B$43:$X$48,V$43,$C$55:$D85)</f>
        <v>0.47579203994128527</v>
      </c>
      <c r="W85" s="29">
        <f ca="1">DSUM($B$43:$X$48,W$43,$C$55:$D85)</f>
        <v>0.47697790255799355</v>
      </c>
      <c r="X85" s="29">
        <f ca="1">DSUM($B$43:$X$48,X$43,$C$55:$D85)</f>
        <v>0.48011880378694188</v>
      </c>
      <c r="Y85" s="35"/>
      <c r="Z85" s="7"/>
      <c r="AA85" s="7"/>
      <c r="AB85" s="7"/>
      <c r="AC85" s="7"/>
    </row>
    <row r="86" spans="1:80" customFormat="1">
      <c r="A86" s="7"/>
      <c r="B86" s="7" t="s">
        <v>372</v>
      </c>
      <c r="C86" s="49" t="s">
        <v>351</v>
      </c>
      <c r="D86" s="49" t="s">
        <v>362</v>
      </c>
      <c r="E86" s="29">
        <f ca="1">DSUM($B$43:$X$48,E$43,$C$55:$D86)</f>
        <v>2.6877560182785341E-2</v>
      </c>
      <c r="F86" s="29">
        <f ca="1">DSUM($B$43:$X$48,F$43,$C$55:$D86)</f>
        <v>5.7344029577674718E-2</v>
      </c>
      <c r="G86" s="29">
        <f ca="1">DSUM($B$43:$X$48,G$43,$C$55:$D86)</f>
        <v>9.120886208636407E-2</v>
      </c>
      <c r="H86" s="29">
        <f ca="1">DSUM($B$43:$X$48,H$43,$C$55:$D86)</f>
        <v>0.12973970628250789</v>
      </c>
      <c r="I86" s="29">
        <f ca="1">DSUM($B$43:$X$48,I$43,$C$55:$D86)</f>
        <v>0.1721159289795757</v>
      </c>
      <c r="J86" s="29">
        <f ca="1">DSUM($B$43:$X$48,J$43,$C$55:$D86)</f>
        <v>0.21528982343260625</v>
      </c>
      <c r="K86" s="29">
        <f ca="1">DSUM($B$43:$X$48,K$43,$C$55:$D86)</f>
        <v>0.26407916225435513</v>
      </c>
      <c r="L86" s="29">
        <f ca="1">DSUM($B$43:$X$48,L$43,$C$55:$D86)</f>
        <v>0.3184211816155218</v>
      </c>
      <c r="M86" s="29">
        <f ca="1">DSUM($B$43:$X$48,M$43,$C$55:$D86)</f>
        <v>0.36709575322076288</v>
      </c>
      <c r="N86" s="29">
        <f ca="1">DSUM($B$43:$X$48,N$43,$C$55:$D86)</f>
        <v>0.41873538211329414</v>
      </c>
      <c r="O86" s="29">
        <f ca="1">DSUM($B$43:$X$48,O$43,$C$55:$D86)</f>
        <v>0.45679684855419389</v>
      </c>
      <c r="P86" s="29">
        <f ca="1">DSUM($B$43:$X$48,P$43,$C$55:$D86)</f>
        <v>0.47500451607259686</v>
      </c>
      <c r="Q86" s="29">
        <f ca="1">DSUM($B$43:$X$48,Q$43,$C$55:$D86)</f>
        <v>0.47675445636506353</v>
      </c>
      <c r="R86" s="29">
        <f ca="1">DSUM($B$43:$X$48,R$43,$C$55:$D86)</f>
        <v>0.48439557534382488</v>
      </c>
      <c r="S86" s="29">
        <f ca="1">DSUM($B$43:$X$48,S$43,$C$55:$D86)</f>
        <v>0.49298258165687542</v>
      </c>
      <c r="T86" s="29">
        <f ca="1">DSUM($B$43:$X$48,T$43,$C$55:$D86)</f>
        <v>0.49202017245277668</v>
      </c>
      <c r="U86" s="29">
        <f ca="1">DSUM($B$43:$X$48,U$43,$C$55:$D86)</f>
        <v>0.47651650689115899</v>
      </c>
      <c r="V86" s="29">
        <f ca="1">DSUM($B$43:$X$48,V$43,$C$55:$D86)</f>
        <v>0.47579203994128527</v>
      </c>
      <c r="W86" s="29">
        <f ca="1">DSUM($B$43:$X$48,W$43,$C$55:$D86)</f>
        <v>0.47697790255799355</v>
      </c>
      <c r="X86" s="29">
        <f ca="1">DSUM($B$43:$X$48,X$43,$C$55:$D86)</f>
        <v>0.48011880378694188</v>
      </c>
      <c r="Y86" s="35"/>
      <c r="Z86" s="7"/>
      <c r="AA86" s="7"/>
      <c r="AB86" s="7"/>
      <c r="AC86" s="7"/>
    </row>
    <row r="87" spans="1:80" customFormat="1">
      <c r="A87" s="7"/>
      <c r="B87" s="7" t="s">
        <v>373</v>
      </c>
      <c r="C87" s="49" t="s">
        <v>352</v>
      </c>
      <c r="D87" s="49" t="s">
        <v>131</v>
      </c>
      <c r="E87" s="29">
        <f ca="1">DSUM($B$43:$X$48,E$43,$C$55:$D87)</f>
        <v>2.6877560182785341E-2</v>
      </c>
      <c r="F87" s="29">
        <f ca="1">DSUM($B$43:$X$48,F$43,$C$55:$D87)</f>
        <v>5.7344029577674718E-2</v>
      </c>
      <c r="G87" s="29">
        <f ca="1">DSUM($B$43:$X$48,G$43,$C$55:$D87)</f>
        <v>9.120886208636407E-2</v>
      </c>
      <c r="H87" s="29">
        <f ca="1">DSUM($B$43:$X$48,H$43,$C$55:$D87)</f>
        <v>0.12973970628250789</v>
      </c>
      <c r="I87" s="29">
        <f ca="1">DSUM($B$43:$X$48,I$43,$C$55:$D87)</f>
        <v>0.1721159289795757</v>
      </c>
      <c r="J87" s="29">
        <f ca="1">DSUM($B$43:$X$48,J$43,$C$55:$D87)</f>
        <v>0.21528982343260625</v>
      </c>
      <c r="K87" s="29">
        <f ca="1">DSUM($B$43:$X$48,K$43,$C$55:$D87)</f>
        <v>0.26407916225435513</v>
      </c>
      <c r="L87" s="29">
        <f ca="1">DSUM($B$43:$X$48,L$43,$C$55:$D87)</f>
        <v>0.3184211816155218</v>
      </c>
      <c r="M87" s="29">
        <f ca="1">DSUM($B$43:$X$48,M$43,$C$55:$D87)</f>
        <v>0.36709575322076288</v>
      </c>
      <c r="N87" s="29">
        <f ca="1">DSUM($B$43:$X$48,N$43,$C$55:$D87)</f>
        <v>0.41873538211329414</v>
      </c>
      <c r="O87" s="29">
        <f ca="1">DSUM($B$43:$X$48,O$43,$C$55:$D87)</f>
        <v>0.45679684855419389</v>
      </c>
      <c r="P87" s="29">
        <f ca="1">DSUM($B$43:$X$48,P$43,$C$55:$D87)</f>
        <v>0.47500451607259686</v>
      </c>
      <c r="Q87" s="29">
        <f ca="1">DSUM($B$43:$X$48,Q$43,$C$55:$D87)</f>
        <v>0.47675445636506353</v>
      </c>
      <c r="R87" s="29">
        <f ca="1">DSUM($B$43:$X$48,R$43,$C$55:$D87)</f>
        <v>0.48439557534382488</v>
      </c>
      <c r="S87" s="29">
        <f ca="1">DSUM($B$43:$X$48,S$43,$C$55:$D87)</f>
        <v>0.49298258165687542</v>
      </c>
      <c r="T87" s="29">
        <f ca="1">DSUM($B$43:$X$48,T$43,$C$55:$D87)</f>
        <v>0.49202017245277668</v>
      </c>
      <c r="U87" s="29">
        <f ca="1">DSUM($B$43:$X$48,U$43,$C$55:$D87)</f>
        <v>0.47651650689115899</v>
      </c>
      <c r="V87" s="29">
        <f ca="1">DSUM($B$43:$X$48,V$43,$C$55:$D87)</f>
        <v>0.47579203994128527</v>
      </c>
      <c r="W87" s="29">
        <f ca="1">DSUM($B$43:$X$48,W$43,$C$55:$D87)</f>
        <v>0.47697790255799355</v>
      </c>
      <c r="X87" s="29">
        <f ca="1">DSUM($B$43:$X$48,X$43,$C$55:$D87)</f>
        <v>0.48011880378694188</v>
      </c>
      <c r="Y87" s="35"/>
      <c r="Z87" s="7"/>
      <c r="AA87" s="7"/>
      <c r="AB87" s="7"/>
      <c r="AC87" s="7"/>
    </row>
    <row r="88" spans="1:80">
      <c r="C88" s="49"/>
      <c r="D88" s="49"/>
      <c r="E88" s="29"/>
      <c r="F88" s="29"/>
      <c r="G88" s="29"/>
      <c r="H88" s="29"/>
      <c r="I88" s="29"/>
      <c r="J88" s="29"/>
      <c r="K88" s="29"/>
      <c r="L88" s="29"/>
      <c r="M88" s="29"/>
      <c r="N88" s="29"/>
      <c r="O88" s="29"/>
      <c r="P88" s="29"/>
      <c r="Q88" s="29"/>
      <c r="R88" s="29"/>
      <c r="S88" s="29"/>
      <c r="T88" s="29"/>
      <c r="U88" s="29"/>
      <c r="V88" s="29"/>
      <c r="W88" s="29"/>
      <c r="X88" s="29"/>
      <c r="Y88" s="29"/>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row>
    <row r="89" spans="1:80">
      <c r="C89" s="49"/>
      <c r="D89" s="49"/>
      <c r="E89" s="29"/>
      <c r="F89" s="29"/>
      <c r="G89" s="29"/>
      <c r="H89" s="29"/>
      <c r="I89" s="29"/>
      <c r="J89" s="29"/>
      <c r="K89" s="29"/>
      <c r="L89" s="29"/>
      <c r="M89" s="29"/>
      <c r="N89" s="29"/>
      <c r="O89" s="29"/>
      <c r="P89" s="29"/>
      <c r="Q89" s="29"/>
      <c r="R89" s="29"/>
      <c r="S89" s="29"/>
      <c r="T89" s="29"/>
      <c r="U89" s="29"/>
      <c r="V89" s="29"/>
      <c r="W89" s="29"/>
      <c r="X89" s="29"/>
      <c r="Y89" s="2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row>
    <row r="90" spans="1:80" ht="15">
      <c r="A90" s="62" t="s">
        <v>132</v>
      </c>
      <c r="B90" s="62"/>
      <c r="C90" s="49"/>
      <c r="D90" s="49"/>
      <c r="E90" s="29"/>
      <c r="F90" s="29"/>
      <c r="G90" s="29"/>
      <c r="H90" s="29"/>
      <c r="I90" s="29"/>
      <c r="J90" s="29"/>
      <c r="K90" s="29"/>
      <c r="L90" s="29"/>
      <c r="M90" s="29"/>
      <c r="N90" s="29"/>
      <c r="O90" s="29"/>
      <c r="P90" s="29"/>
      <c r="Q90" s="29"/>
      <c r="R90" s="29"/>
      <c r="S90" s="29"/>
      <c r="T90" s="29"/>
      <c r="U90" s="29"/>
      <c r="V90" s="29"/>
      <c r="W90" s="29"/>
      <c r="X90" s="29"/>
      <c r="Y90" s="29"/>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row>
    <row r="91" spans="1:80" ht="15">
      <c r="C91" s="49" t="s">
        <v>508</v>
      </c>
      <c r="D91" s="49"/>
      <c r="E91" s="56">
        <f t="shared" ref="E91:X91" si="19">E11</f>
        <v>2016</v>
      </c>
      <c r="F91" s="57">
        <f t="shared" si="19"/>
        <v>2017</v>
      </c>
      <c r="G91" s="57">
        <f t="shared" si="19"/>
        <v>2018</v>
      </c>
      <c r="H91" s="57">
        <f t="shared" si="19"/>
        <v>2019</v>
      </c>
      <c r="I91" s="57">
        <f t="shared" si="19"/>
        <v>2020</v>
      </c>
      <c r="J91" s="57">
        <f t="shared" si="19"/>
        <v>2021</v>
      </c>
      <c r="K91" s="57">
        <f t="shared" si="19"/>
        <v>2022</v>
      </c>
      <c r="L91" s="57">
        <f t="shared" si="19"/>
        <v>2023</v>
      </c>
      <c r="M91" s="57">
        <f t="shared" si="19"/>
        <v>2024</v>
      </c>
      <c r="N91" s="57">
        <f t="shared" si="19"/>
        <v>2025</v>
      </c>
      <c r="O91" s="57">
        <f t="shared" si="19"/>
        <v>2026</v>
      </c>
      <c r="P91" s="57">
        <f t="shared" si="19"/>
        <v>2027</v>
      </c>
      <c r="Q91" s="57">
        <f t="shared" si="19"/>
        <v>2028</v>
      </c>
      <c r="R91" s="57">
        <f t="shared" si="19"/>
        <v>2029</v>
      </c>
      <c r="S91" s="57">
        <f t="shared" si="19"/>
        <v>2030</v>
      </c>
      <c r="T91" s="57">
        <f t="shared" si="19"/>
        <v>2031</v>
      </c>
      <c r="U91" s="57">
        <f t="shared" si="19"/>
        <v>2032</v>
      </c>
      <c r="V91" s="57">
        <f t="shared" si="19"/>
        <v>2033</v>
      </c>
      <c r="W91" s="57">
        <f t="shared" si="19"/>
        <v>2034</v>
      </c>
      <c r="X91" s="57">
        <f t="shared" si="19"/>
        <v>2035</v>
      </c>
      <c r="Y91" s="58" t="s">
        <v>58</v>
      </c>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row>
    <row r="92" spans="1:80" ht="15">
      <c r="C92" s="7" t="str">
        <f>C8</f>
        <v>Controls Commissioning and Sizing</v>
      </c>
      <c r="E92" s="59" t="str">
        <f>CONCATENATE("aMW_",E91)</f>
        <v>aMW_2016</v>
      </c>
      <c r="F92" s="60" t="str">
        <f t="shared" ref="F92:X92" si="20">CONCATENATE("aMW_",F91)</f>
        <v>aMW_2017</v>
      </c>
      <c r="G92" s="60" t="str">
        <f t="shared" si="20"/>
        <v>aMW_2018</v>
      </c>
      <c r="H92" s="60" t="str">
        <f t="shared" si="20"/>
        <v>aMW_2019</v>
      </c>
      <c r="I92" s="60" t="str">
        <f t="shared" si="20"/>
        <v>aMW_2020</v>
      </c>
      <c r="J92" s="60" t="str">
        <f t="shared" si="20"/>
        <v>aMW_2021</v>
      </c>
      <c r="K92" s="60" t="str">
        <f t="shared" si="20"/>
        <v>aMW_2022</v>
      </c>
      <c r="L92" s="60" t="str">
        <f t="shared" si="20"/>
        <v>aMW_2023</v>
      </c>
      <c r="M92" s="60" t="str">
        <f t="shared" si="20"/>
        <v>aMW_2024</v>
      </c>
      <c r="N92" s="60" t="str">
        <f t="shared" si="20"/>
        <v>aMW_2025</v>
      </c>
      <c r="O92" s="60" t="str">
        <f t="shared" si="20"/>
        <v>aMW_2026</v>
      </c>
      <c r="P92" s="60" t="str">
        <f t="shared" si="20"/>
        <v>aMW_2027</v>
      </c>
      <c r="Q92" s="60" t="str">
        <f t="shared" si="20"/>
        <v>aMW_2028</v>
      </c>
      <c r="R92" s="60" t="str">
        <f t="shared" si="20"/>
        <v>aMW_2029</v>
      </c>
      <c r="S92" s="60" t="str">
        <f t="shared" si="20"/>
        <v>aMW_2030</v>
      </c>
      <c r="T92" s="60" t="str">
        <f t="shared" si="20"/>
        <v>aMW_2031</v>
      </c>
      <c r="U92" s="60" t="str">
        <f t="shared" si="20"/>
        <v>aMW_2032</v>
      </c>
      <c r="V92" s="60" t="str">
        <f t="shared" si="20"/>
        <v>aMW_2033</v>
      </c>
      <c r="W92" s="60" t="str">
        <f t="shared" si="20"/>
        <v>aMW_2034</v>
      </c>
      <c r="X92" s="60" t="str">
        <f t="shared" si="20"/>
        <v>aMW_2035</v>
      </c>
      <c r="Y92" s="61" t="s">
        <v>58</v>
      </c>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row>
    <row r="93" spans="1:80">
      <c r="C93" s="7" t="s">
        <v>66</v>
      </c>
      <c r="E93" s="7">
        <f t="shared" ref="E93:X93" si="21">E56</f>
        <v>0</v>
      </c>
      <c r="F93" s="7">
        <f t="shared" si="21"/>
        <v>0</v>
      </c>
      <c r="G93" s="7">
        <f t="shared" si="21"/>
        <v>0</v>
      </c>
      <c r="H93" s="7">
        <f t="shared" si="21"/>
        <v>0</v>
      </c>
      <c r="I93" s="7">
        <f t="shared" si="21"/>
        <v>0</v>
      </c>
      <c r="J93" s="7">
        <f t="shared" si="21"/>
        <v>0</v>
      </c>
      <c r="K93" s="7">
        <f t="shared" si="21"/>
        <v>0</v>
      </c>
      <c r="L93" s="7">
        <f t="shared" si="21"/>
        <v>0</v>
      </c>
      <c r="M93" s="7">
        <f t="shared" si="21"/>
        <v>0</v>
      </c>
      <c r="N93" s="7">
        <f t="shared" si="21"/>
        <v>0</v>
      </c>
      <c r="O93" s="7">
        <f t="shared" si="21"/>
        <v>0</v>
      </c>
      <c r="P93" s="7">
        <f t="shared" si="21"/>
        <v>0</v>
      </c>
      <c r="Q93" s="7">
        <f t="shared" si="21"/>
        <v>0</v>
      </c>
      <c r="R93" s="7">
        <f t="shared" si="21"/>
        <v>0</v>
      </c>
      <c r="S93" s="7">
        <f t="shared" si="21"/>
        <v>0</v>
      </c>
      <c r="T93" s="7">
        <f t="shared" si="21"/>
        <v>0</v>
      </c>
      <c r="U93" s="7">
        <f t="shared" si="21"/>
        <v>0</v>
      </c>
      <c r="V93" s="7">
        <f t="shared" si="21"/>
        <v>0</v>
      </c>
      <c r="W93" s="7">
        <f t="shared" si="21"/>
        <v>0</v>
      </c>
      <c r="X93" s="7">
        <f t="shared" si="21"/>
        <v>0</v>
      </c>
      <c r="Y93" s="29">
        <f>SUM(E93:X93)</f>
        <v>0</v>
      </c>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row>
    <row r="94" spans="1:80">
      <c r="C94" s="7" t="s">
        <v>483</v>
      </c>
      <c r="E94" s="29">
        <f t="shared" ref="E94:X106" si="22">E57-E56</f>
        <v>0</v>
      </c>
      <c r="F94" s="29">
        <f t="shared" si="22"/>
        <v>0</v>
      </c>
      <c r="G94" s="29">
        <f t="shared" si="22"/>
        <v>0</v>
      </c>
      <c r="H94" s="29">
        <f t="shared" si="22"/>
        <v>0</v>
      </c>
      <c r="I94" s="29">
        <f t="shared" si="22"/>
        <v>0</v>
      </c>
      <c r="J94" s="29">
        <f t="shared" si="22"/>
        <v>0</v>
      </c>
      <c r="K94" s="29">
        <f t="shared" si="22"/>
        <v>0</v>
      </c>
      <c r="L94" s="29">
        <f t="shared" si="22"/>
        <v>0</v>
      </c>
      <c r="M94" s="29">
        <f t="shared" si="22"/>
        <v>0</v>
      </c>
      <c r="N94" s="29">
        <f t="shared" si="22"/>
        <v>0</v>
      </c>
      <c r="O94" s="29">
        <f t="shared" si="22"/>
        <v>0</v>
      </c>
      <c r="P94" s="29">
        <f t="shared" si="22"/>
        <v>0</v>
      </c>
      <c r="Q94" s="29">
        <f t="shared" si="22"/>
        <v>0</v>
      </c>
      <c r="R94" s="29">
        <f t="shared" si="22"/>
        <v>0</v>
      </c>
      <c r="S94" s="29">
        <f t="shared" si="22"/>
        <v>0</v>
      </c>
      <c r="T94" s="29">
        <f t="shared" si="22"/>
        <v>0</v>
      </c>
      <c r="U94" s="29">
        <f t="shared" si="22"/>
        <v>0</v>
      </c>
      <c r="V94" s="29">
        <f t="shared" si="22"/>
        <v>0</v>
      </c>
      <c r="W94" s="29">
        <f t="shared" si="22"/>
        <v>0</v>
      </c>
      <c r="X94" s="29">
        <f t="shared" si="22"/>
        <v>0</v>
      </c>
      <c r="Y94" s="29">
        <f t="shared" ref="Y94:Y123" si="23">SUM(E94:X94)</f>
        <v>0</v>
      </c>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row>
    <row r="95" spans="1:80">
      <c r="C95" s="7" t="s">
        <v>72</v>
      </c>
      <c r="E95" s="29">
        <f t="shared" si="22"/>
        <v>0</v>
      </c>
      <c r="F95" s="29">
        <f t="shared" si="22"/>
        <v>0</v>
      </c>
      <c r="G95" s="29">
        <f t="shared" si="22"/>
        <v>0</v>
      </c>
      <c r="H95" s="29">
        <f t="shared" si="22"/>
        <v>0</v>
      </c>
      <c r="I95" s="29">
        <f t="shared" si="22"/>
        <v>0</v>
      </c>
      <c r="J95" s="29">
        <f t="shared" si="22"/>
        <v>0</v>
      </c>
      <c r="K95" s="29">
        <f t="shared" si="22"/>
        <v>0</v>
      </c>
      <c r="L95" s="29">
        <f t="shared" si="22"/>
        <v>0</v>
      </c>
      <c r="M95" s="29">
        <f t="shared" si="22"/>
        <v>0</v>
      </c>
      <c r="N95" s="29">
        <f t="shared" si="22"/>
        <v>0</v>
      </c>
      <c r="O95" s="29">
        <f t="shared" si="22"/>
        <v>0</v>
      </c>
      <c r="P95" s="29">
        <f t="shared" si="22"/>
        <v>0</v>
      </c>
      <c r="Q95" s="29">
        <f t="shared" si="22"/>
        <v>0</v>
      </c>
      <c r="R95" s="29">
        <f t="shared" si="22"/>
        <v>0</v>
      </c>
      <c r="S95" s="29">
        <f t="shared" si="22"/>
        <v>0</v>
      </c>
      <c r="T95" s="29">
        <f t="shared" si="22"/>
        <v>0</v>
      </c>
      <c r="U95" s="29">
        <f t="shared" si="22"/>
        <v>0</v>
      </c>
      <c r="V95" s="29">
        <f t="shared" si="22"/>
        <v>0</v>
      </c>
      <c r="W95" s="29">
        <f t="shared" si="22"/>
        <v>0</v>
      </c>
      <c r="X95" s="29">
        <f t="shared" si="22"/>
        <v>0</v>
      </c>
      <c r="Y95" s="29">
        <f t="shared" si="23"/>
        <v>0</v>
      </c>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row>
    <row r="96" spans="1:80">
      <c r="C96" s="7" t="s">
        <v>75</v>
      </c>
      <c r="E96" s="29">
        <f t="shared" ca="1" si="22"/>
        <v>5.9219728507043561E-3</v>
      </c>
      <c r="F96" s="29">
        <f t="shared" ca="1" si="22"/>
        <v>1.2619906740156501E-2</v>
      </c>
      <c r="G96" s="29">
        <f t="shared" ca="1" si="22"/>
        <v>2.0028865497251601E-2</v>
      </c>
      <c r="H96" s="29">
        <f t="shared" ca="1" si="22"/>
        <v>2.8437488016850629E-2</v>
      </c>
      <c r="I96" s="29">
        <f t="shared" ca="1" si="22"/>
        <v>3.7729767814485039E-2</v>
      </c>
      <c r="J96" s="29">
        <f t="shared" ca="1" si="22"/>
        <v>4.7151393537600408E-2</v>
      </c>
      <c r="K96" s="29">
        <f t="shared" ca="1" si="22"/>
        <v>5.7784539226001637E-2</v>
      </c>
      <c r="L96" s="29">
        <f t="shared" ca="1" si="22"/>
        <v>6.965414706354027E-2</v>
      </c>
      <c r="M96" s="29">
        <f t="shared" ca="1" si="22"/>
        <v>8.0263899377756048E-2</v>
      </c>
      <c r="N96" s="29">
        <f t="shared" ca="1" si="22"/>
        <v>9.1600808004066947E-2</v>
      </c>
      <c r="O96" s="29">
        <f t="shared" ca="1" si="22"/>
        <v>9.9963127164346868E-2</v>
      </c>
      <c r="P96" s="29">
        <f t="shared" ca="1" si="22"/>
        <v>0.10391154370060131</v>
      </c>
      <c r="Q96" s="29">
        <f t="shared" ca="1" si="22"/>
        <v>0.10420651772126219</v>
      </c>
      <c r="R96" s="29">
        <f t="shared" ca="1" si="22"/>
        <v>0.10587643613545163</v>
      </c>
      <c r="S96" s="29">
        <f t="shared" ca="1" si="22"/>
        <v>0.10778974014693916</v>
      </c>
      <c r="T96" s="29">
        <f t="shared" ca="1" si="22"/>
        <v>0.10756712630150864</v>
      </c>
      <c r="U96" s="29">
        <f t="shared" ca="1" si="22"/>
        <v>0.10407303585912445</v>
      </c>
      <c r="V96" s="29">
        <f t="shared" ca="1" si="22"/>
        <v>0.10390893732602204</v>
      </c>
      <c r="W96" s="29">
        <f t="shared" ca="1" si="22"/>
        <v>0.10417512879739123</v>
      </c>
      <c r="X96" s="29">
        <f t="shared" ca="1" si="22"/>
        <v>0.10488263972790075</v>
      </c>
      <c r="Y96" s="29">
        <f t="shared" ca="1" si="23"/>
        <v>1.4975470210089619</v>
      </c>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row>
    <row r="97" spans="3:80">
      <c r="C97" s="7" t="s">
        <v>78</v>
      </c>
      <c r="E97" s="29">
        <f t="shared" ca="1" si="22"/>
        <v>0</v>
      </c>
      <c r="F97" s="29">
        <f t="shared" ca="1" si="22"/>
        <v>0</v>
      </c>
      <c r="G97" s="29">
        <f t="shared" ca="1" si="22"/>
        <v>0</v>
      </c>
      <c r="H97" s="29">
        <f t="shared" ca="1" si="22"/>
        <v>0</v>
      </c>
      <c r="I97" s="29">
        <f t="shared" ca="1" si="22"/>
        <v>0</v>
      </c>
      <c r="J97" s="29">
        <f t="shared" ca="1" si="22"/>
        <v>0</v>
      </c>
      <c r="K97" s="29">
        <f t="shared" ca="1" si="22"/>
        <v>0</v>
      </c>
      <c r="L97" s="29">
        <f t="shared" ca="1" si="22"/>
        <v>0</v>
      </c>
      <c r="M97" s="29">
        <f t="shared" ca="1" si="22"/>
        <v>0</v>
      </c>
      <c r="N97" s="29">
        <f t="shared" ca="1" si="22"/>
        <v>0</v>
      </c>
      <c r="O97" s="29">
        <f t="shared" ca="1" si="22"/>
        <v>0</v>
      </c>
      <c r="P97" s="29">
        <f t="shared" ca="1" si="22"/>
        <v>0</v>
      </c>
      <c r="Q97" s="29">
        <f t="shared" ca="1" si="22"/>
        <v>0</v>
      </c>
      <c r="R97" s="29">
        <f t="shared" ca="1" si="22"/>
        <v>0</v>
      </c>
      <c r="S97" s="29">
        <f t="shared" ca="1" si="22"/>
        <v>0</v>
      </c>
      <c r="T97" s="29">
        <f t="shared" ca="1" si="22"/>
        <v>0</v>
      </c>
      <c r="U97" s="29">
        <f t="shared" ca="1" si="22"/>
        <v>0</v>
      </c>
      <c r="V97" s="29">
        <f t="shared" ca="1" si="22"/>
        <v>0</v>
      </c>
      <c r="W97" s="29">
        <f t="shared" ca="1" si="22"/>
        <v>0</v>
      </c>
      <c r="X97" s="29">
        <f t="shared" ca="1" si="22"/>
        <v>0</v>
      </c>
      <c r="Y97" s="29">
        <f t="shared" ca="1" si="23"/>
        <v>0</v>
      </c>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row>
    <row r="98" spans="3:80">
      <c r="C98" s="7" t="s">
        <v>81</v>
      </c>
      <c r="E98" s="29">
        <f t="shared" ca="1" si="22"/>
        <v>2.0352924029800757E-2</v>
      </c>
      <c r="F98" s="29">
        <f t="shared" ca="1" si="22"/>
        <v>4.3372708659923341E-2</v>
      </c>
      <c r="G98" s="29">
        <f t="shared" ca="1" si="22"/>
        <v>6.8836178102399476E-2</v>
      </c>
      <c r="H98" s="29">
        <f t="shared" ca="1" si="22"/>
        <v>9.7735340535458473E-2</v>
      </c>
      <c r="I98" s="29">
        <f t="shared" ca="1" si="22"/>
        <v>0.12967149923676211</v>
      </c>
      <c r="J98" s="29">
        <f t="shared" ca="1" si="22"/>
        <v>0.16205220029941159</v>
      </c>
      <c r="K98" s="29">
        <f t="shared" ca="1" si="22"/>
        <v>0.19859671204402268</v>
      </c>
      <c r="L98" s="29">
        <f t="shared" ca="1" si="22"/>
        <v>0.239390756979946</v>
      </c>
      <c r="M98" s="29">
        <f t="shared" ca="1" si="22"/>
        <v>0.27585486923952063</v>
      </c>
      <c r="N98" s="29">
        <f t="shared" ca="1" si="22"/>
        <v>0.31481810764353563</v>
      </c>
      <c r="O98" s="29">
        <f t="shared" ca="1" si="22"/>
        <v>0.34355813244150163</v>
      </c>
      <c r="P98" s="29">
        <f t="shared" ca="1" si="22"/>
        <v>0.35712824223875234</v>
      </c>
      <c r="Q98" s="29">
        <f t="shared" ca="1" si="22"/>
        <v>0.35814202328514155</v>
      </c>
      <c r="R98" s="29">
        <f t="shared" ca="1" si="22"/>
        <v>0.36388128002893433</v>
      </c>
      <c r="S98" s="29">
        <f t="shared" ca="1" si="22"/>
        <v>0.37045701621912763</v>
      </c>
      <c r="T98" s="29">
        <f t="shared" ca="1" si="22"/>
        <v>0.36969192613880242</v>
      </c>
      <c r="U98" s="29">
        <f t="shared" ca="1" si="22"/>
        <v>0.35768326633573688</v>
      </c>
      <c r="V98" s="29">
        <f t="shared" ca="1" si="22"/>
        <v>0.3571192845239598</v>
      </c>
      <c r="W98" s="29">
        <f t="shared" ca="1" si="22"/>
        <v>0.35803414430645841</v>
      </c>
      <c r="X98" s="29">
        <f t="shared" ca="1" si="22"/>
        <v>0.36046575224893684</v>
      </c>
      <c r="Y98" s="29">
        <f t="shared" ca="1" si="23"/>
        <v>5.1468423645381325</v>
      </c>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row>
    <row r="99" spans="3:80">
      <c r="C99" s="7" t="s">
        <v>84</v>
      </c>
      <c r="E99" s="29">
        <f t="shared" ca="1" si="22"/>
        <v>0</v>
      </c>
      <c r="F99" s="29">
        <f t="shared" ca="1" si="22"/>
        <v>0</v>
      </c>
      <c r="G99" s="29">
        <f t="shared" ca="1" si="22"/>
        <v>0</v>
      </c>
      <c r="H99" s="29">
        <f t="shared" ca="1" si="22"/>
        <v>0</v>
      </c>
      <c r="I99" s="29">
        <f t="shared" ca="1" si="22"/>
        <v>0</v>
      </c>
      <c r="J99" s="29">
        <f t="shared" ca="1" si="22"/>
        <v>0</v>
      </c>
      <c r="K99" s="29">
        <f t="shared" ca="1" si="22"/>
        <v>0</v>
      </c>
      <c r="L99" s="29">
        <f t="shared" ca="1" si="22"/>
        <v>0</v>
      </c>
      <c r="M99" s="29">
        <f t="shared" ca="1" si="22"/>
        <v>0</v>
      </c>
      <c r="N99" s="29">
        <f t="shared" ca="1" si="22"/>
        <v>0</v>
      </c>
      <c r="O99" s="29">
        <f t="shared" ca="1" si="22"/>
        <v>0</v>
      </c>
      <c r="P99" s="29">
        <f t="shared" ca="1" si="22"/>
        <v>0</v>
      </c>
      <c r="Q99" s="29">
        <f t="shared" ca="1" si="22"/>
        <v>0</v>
      </c>
      <c r="R99" s="29">
        <f t="shared" ca="1" si="22"/>
        <v>0</v>
      </c>
      <c r="S99" s="29">
        <f t="shared" ca="1" si="22"/>
        <v>0</v>
      </c>
      <c r="T99" s="29">
        <f t="shared" ca="1" si="22"/>
        <v>0</v>
      </c>
      <c r="U99" s="29">
        <f t="shared" ca="1" si="22"/>
        <v>0</v>
      </c>
      <c r="V99" s="29">
        <f t="shared" ca="1" si="22"/>
        <v>0</v>
      </c>
      <c r="W99" s="29">
        <f t="shared" ca="1" si="22"/>
        <v>0</v>
      </c>
      <c r="X99" s="29">
        <f t="shared" ca="1" si="22"/>
        <v>0</v>
      </c>
      <c r="Y99" s="29">
        <f t="shared" ca="1" si="23"/>
        <v>0</v>
      </c>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row>
    <row r="100" spans="3:80">
      <c r="C100" s="7" t="s">
        <v>87</v>
      </c>
      <c r="E100" s="29">
        <f t="shared" ca="1" si="22"/>
        <v>0</v>
      </c>
      <c r="F100" s="29">
        <f t="shared" ca="1" si="22"/>
        <v>0</v>
      </c>
      <c r="G100" s="29">
        <f t="shared" ca="1" si="22"/>
        <v>0</v>
      </c>
      <c r="H100" s="29">
        <f t="shared" ca="1" si="22"/>
        <v>0</v>
      </c>
      <c r="I100" s="29">
        <f t="shared" ca="1" si="22"/>
        <v>0</v>
      </c>
      <c r="J100" s="29">
        <f t="shared" ca="1" si="22"/>
        <v>0</v>
      </c>
      <c r="K100" s="29">
        <f t="shared" ca="1" si="22"/>
        <v>0</v>
      </c>
      <c r="L100" s="29">
        <f t="shared" ca="1" si="22"/>
        <v>0</v>
      </c>
      <c r="M100" s="29">
        <f t="shared" ca="1" si="22"/>
        <v>0</v>
      </c>
      <c r="N100" s="29">
        <f t="shared" ca="1" si="22"/>
        <v>0</v>
      </c>
      <c r="O100" s="29">
        <f t="shared" ca="1" si="22"/>
        <v>0</v>
      </c>
      <c r="P100" s="29">
        <f t="shared" ca="1" si="22"/>
        <v>0</v>
      </c>
      <c r="Q100" s="29">
        <f t="shared" ca="1" si="22"/>
        <v>0</v>
      </c>
      <c r="R100" s="29">
        <f t="shared" ca="1" si="22"/>
        <v>0</v>
      </c>
      <c r="S100" s="29">
        <f t="shared" ca="1" si="22"/>
        <v>0</v>
      </c>
      <c r="T100" s="29">
        <f t="shared" ca="1" si="22"/>
        <v>0</v>
      </c>
      <c r="U100" s="29">
        <f t="shared" ca="1" si="22"/>
        <v>0</v>
      </c>
      <c r="V100" s="29">
        <f t="shared" ca="1" si="22"/>
        <v>0</v>
      </c>
      <c r="W100" s="29">
        <f t="shared" ca="1" si="22"/>
        <v>0</v>
      </c>
      <c r="X100" s="29">
        <f t="shared" ca="1" si="22"/>
        <v>0</v>
      </c>
      <c r="Y100" s="29">
        <f t="shared" ca="1" si="23"/>
        <v>0</v>
      </c>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row>
    <row r="101" spans="3:80">
      <c r="C101" s="7" t="s">
        <v>90</v>
      </c>
      <c r="E101" s="29">
        <f t="shared" ca="1" si="22"/>
        <v>0</v>
      </c>
      <c r="F101" s="29">
        <f t="shared" ca="1" si="22"/>
        <v>0</v>
      </c>
      <c r="G101" s="29">
        <f t="shared" ca="1" si="22"/>
        <v>0</v>
      </c>
      <c r="H101" s="29">
        <f t="shared" ca="1" si="22"/>
        <v>0</v>
      </c>
      <c r="I101" s="29">
        <f t="shared" ca="1" si="22"/>
        <v>0</v>
      </c>
      <c r="J101" s="29">
        <f t="shared" ca="1" si="22"/>
        <v>0</v>
      </c>
      <c r="K101" s="29">
        <f t="shared" ca="1" si="22"/>
        <v>0</v>
      </c>
      <c r="L101" s="29">
        <f t="shared" ca="1" si="22"/>
        <v>0</v>
      </c>
      <c r="M101" s="29">
        <f t="shared" ca="1" si="22"/>
        <v>0</v>
      </c>
      <c r="N101" s="29">
        <f t="shared" ca="1" si="22"/>
        <v>0</v>
      </c>
      <c r="O101" s="29">
        <f t="shared" ca="1" si="22"/>
        <v>0</v>
      </c>
      <c r="P101" s="29">
        <f t="shared" ca="1" si="22"/>
        <v>0</v>
      </c>
      <c r="Q101" s="29">
        <f t="shared" ca="1" si="22"/>
        <v>0</v>
      </c>
      <c r="R101" s="29">
        <f t="shared" ca="1" si="22"/>
        <v>0</v>
      </c>
      <c r="S101" s="29">
        <f t="shared" ca="1" si="22"/>
        <v>0</v>
      </c>
      <c r="T101" s="29">
        <f t="shared" ca="1" si="22"/>
        <v>0</v>
      </c>
      <c r="U101" s="29">
        <f t="shared" ca="1" si="22"/>
        <v>0</v>
      </c>
      <c r="V101" s="29">
        <f t="shared" ca="1" si="22"/>
        <v>0</v>
      </c>
      <c r="W101" s="29">
        <f t="shared" ca="1" si="22"/>
        <v>0</v>
      </c>
      <c r="X101" s="29">
        <f t="shared" ca="1" si="22"/>
        <v>0</v>
      </c>
      <c r="Y101" s="29">
        <f t="shared" ca="1" si="23"/>
        <v>0</v>
      </c>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row>
    <row r="102" spans="3:80">
      <c r="C102" s="7" t="s">
        <v>93</v>
      </c>
      <c r="E102" s="29">
        <f t="shared" ca="1" si="22"/>
        <v>0</v>
      </c>
      <c r="F102" s="29">
        <f t="shared" ca="1" si="22"/>
        <v>0</v>
      </c>
      <c r="G102" s="29">
        <f t="shared" ca="1" si="22"/>
        <v>0</v>
      </c>
      <c r="H102" s="29">
        <f t="shared" ca="1" si="22"/>
        <v>0</v>
      </c>
      <c r="I102" s="29">
        <f t="shared" ca="1" si="22"/>
        <v>0</v>
      </c>
      <c r="J102" s="29">
        <f t="shared" ca="1" si="22"/>
        <v>0</v>
      </c>
      <c r="K102" s="29">
        <f t="shared" ca="1" si="22"/>
        <v>0</v>
      </c>
      <c r="L102" s="29">
        <f t="shared" ca="1" si="22"/>
        <v>0</v>
      </c>
      <c r="M102" s="29">
        <f t="shared" ca="1" si="22"/>
        <v>0</v>
      </c>
      <c r="N102" s="29">
        <f t="shared" ca="1" si="22"/>
        <v>0</v>
      </c>
      <c r="O102" s="29">
        <f t="shared" ca="1" si="22"/>
        <v>0</v>
      </c>
      <c r="P102" s="29">
        <f t="shared" ca="1" si="22"/>
        <v>0</v>
      </c>
      <c r="Q102" s="29">
        <f t="shared" ca="1" si="22"/>
        <v>0</v>
      </c>
      <c r="R102" s="29">
        <f t="shared" ca="1" si="22"/>
        <v>0</v>
      </c>
      <c r="S102" s="29">
        <f t="shared" ca="1" si="22"/>
        <v>0</v>
      </c>
      <c r="T102" s="29">
        <f t="shared" ca="1" si="22"/>
        <v>0</v>
      </c>
      <c r="U102" s="29">
        <f t="shared" ca="1" si="22"/>
        <v>0</v>
      </c>
      <c r="V102" s="29">
        <f t="shared" ca="1" si="22"/>
        <v>0</v>
      </c>
      <c r="W102" s="29">
        <f t="shared" ca="1" si="22"/>
        <v>0</v>
      </c>
      <c r="X102" s="29">
        <f t="shared" ca="1" si="22"/>
        <v>0</v>
      </c>
      <c r="Y102" s="29">
        <f t="shared" ca="1" si="23"/>
        <v>0</v>
      </c>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row>
    <row r="103" spans="3:80">
      <c r="C103" s="7" t="s">
        <v>96</v>
      </c>
      <c r="E103" s="29">
        <f t="shared" ca="1" si="22"/>
        <v>5.5172320755533452E-4</v>
      </c>
      <c r="F103" s="29">
        <f t="shared" ca="1" si="22"/>
        <v>1.2371859411006714E-3</v>
      </c>
      <c r="G103" s="29">
        <f t="shared" ca="1" si="22"/>
        <v>2.1457073104071134E-3</v>
      </c>
      <c r="H103" s="29">
        <f t="shared" ca="1" si="22"/>
        <v>3.2653875137529376E-3</v>
      </c>
      <c r="I103" s="29">
        <f t="shared" ca="1" si="22"/>
        <v>4.3161552923409174E-3</v>
      </c>
      <c r="J103" s="29">
        <f t="shared" ca="1" si="22"/>
        <v>5.571791250096908E-3</v>
      </c>
      <c r="K103" s="29">
        <f t="shared" ca="1" si="22"/>
        <v>7.0472453253435652E-3</v>
      </c>
      <c r="L103" s="29">
        <f t="shared" ca="1" si="22"/>
        <v>8.5837480354282181E-3</v>
      </c>
      <c r="M103" s="29">
        <f t="shared" ca="1" si="22"/>
        <v>1.0049155360558004E-2</v>
      </c>
      <c r="N103" s="29">
        <f t="shared" ca="1" si="22"/>
        <v>1.127541756481365E-2</v>
      </c>
      <c r="O103" s="29">
        <f t="shared" ca="1" si="22"/>
        <v>1.2153470252883491E-2</v>
      </c>
      <c r="P103" s="29">
        <f t="shared" ca="1" si="22"/>
        <v>1.2784361803027278E-2</v>
      </c>
      <c r="Q103" s="29">
        <f t="shared" ca="1" si="22"/>
        <v>1.3188255862565668E-2</v>
      </c>
      <c r="R103" s="29">
        <f t="shared" ca="1" si="22"/>
        <v>1.3400594639937313E-2</v>
      </c>
      <c r="S103" s="29">
        <f t="shared" ca="1" si="22"/>
        <v>1.3490280169140945E-2</v>
      </c>
      <c r="T103" s="29">
        <f t="shared" ca="1" si="22"/>
        <v>1.3513436855327077E-2</v>
      </c>
      <c r="U103" s="29">
        <f t="shared" ca="1" si="22"/>
        <v>1.3512598906226525E-2</v>
      </c>
      <c r="V103" s="29">
        <f t="shared" ca="1" si="22"/>
        <v>1.3515906879144723E-2</v>
      </c>
      <c r="W103" s="29">
        <f t="shared" ca="1" si="22"/>
        <v>1.3520311561707965E-2</v>
      </c>
      <c r="X103" s="29">
        <f t="shared" ca="1" si="22"/>
        <v>1.3521943264092617E-2</v>
      </c>
      <c r="Y103" s="29">
        <f t="shared" ca="1" si="23"/>
        <v>0.18664467699545093</v>
      </c>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row>
    <row r="104" spans="3:80">
      <c r="C104" s="7" t="s">
        <v>99</v>
      </c>
      <c r="E104" s="29">
        <f t="shared" ca="1" si="22"/>
        <v>0</v>
      </c>
      <c r="F104" s="29">
        <f t="shared" ca="1" si="22"/>
        <v>0</v>
      </c>
      <c r="G104" s="29">
        <f t="shared" ca="1" si="22"/>
        <v>0</v>
      </c>
      <c r="H104" s="29">
        <f t="shared" ca="1" si="22"/>
        <v>0</v>
      </c>
      <c r="I104" s="29">
        <f t="shared" ca="1" si="22"/>
        <v>0</v>
      </c>
      <c r="J104" s="29">
        <f t="shared" ca="1" si="22"/>
        <v>0</v>
      </c>
      <c r="K104" s="29">
        <f t="shared" ca="1" si="22"/>
        <v>0</v>
      </c>
      <c r="L104" s="29">
        <f t="shared" ca="1" si="22"/>
        <v>0</v>
      </c>
      <c r="M104" s="29">
        <f t="shared" ca="1" si="22"/>
        <v>0</v>
      </c>
      <c r="N104" s="29">
        <f t="shared" ca="1" si="22"/>
        <v>0</v>
      </c>
      <c r="O104" s="29">
        <f t="shared" ca="1" si="22"/>
        <v>0</v>
      </c>
      <c r="P104" s="29">
        <f t="shared" ca="1" si="22"/>
        <v>0</v>
      </c>
      <c r="Q104" s="29">
        <f t="shared" ca="1" si="22"/>
        <v>0</v>
      </c>
      <c r="R104" s="29">
        <f t="shared" ca="1" si="22"/>
        <v>0</v>
      </c>
      <c r="S104" s="29">
        <f t="shared" ca="1" si="22"/>
        <v>0</v>
      </c>
      <c r="T104" s="29">
        <f t="shared" ca="1" si="22"/>
        <v>0</v>
      </c>
      <c r="U104" s="29">
        <f t="shared" ca="1" si="22"/>
        <v>0</v>
      </c>
      <c r="V104" s="29">
        <f t="shared" ca="1" si="22"/>
        <v>0</v>
      </c>
      <c r="W104" s="29">
        <f t="shared" ca="1" si="22"/>
        <v>0</v>
      </c>
      <c r="X104" s="29">
        <f t="shared" ca="1" si="22"/>
        <v>0</v>
      </c>
      <c r="Y104" s="29">
        <f t="shared" ca="1" si="23"/>
        <v>0</v>
      </c>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row>
    <row r="105" spans="3:80">
      <c r="C105" s="7" t="s">
        <v>102</v>
      </c>
      <c r="E105" s="29">
        <f t="shared" ca="1" si="22"/>
        <v>0</v>
      </c>
      <c r="F105" s="29">
        <f t="shared" ca="1" si="22"/>
        <v>0</v>
      </c>
      <c r="G105" s="29">
        <f t="shared" ca="1" si="22"/>
        <v>0</v>
      </c>
      <c r="H105" s="29">
        <f t="shared" ca="1" si="22"/>
        <v>0</v>
      </c>
      <c r="I105" s="29">
        <f t="shared" ca="1" si="22"/>
        <v>0</v>
      </c>
      <c r="J105" s="29">
        <f t="shared" ca="1" si="22"/>
        <v>0</v>
      </c>
      <c r="K105" s="29">
        <f t="shared" ca="1" si="22"/>
        <v>0</v>
      </c>
      <c r="L105" s="29">
        <f t="shared" ca="1" si="22"/>
        <v>0</v>
      </c>
      <c r="M105" s="29">
        <f t="shared" ca="1" si="22"/>
        <v>0</v>
      </c>
      <c r="N105" s="29">
        <f t="shared" ca="1" si="22"/>
        <v>0</v>
      </c>
      <c r="O105" s="29">
        <f t="shared" ca="1" si="22"/>
        <v>0</v>
      </c>
      <c r="P105" s="29">
        <f t="shared" ca="1" si="22"/>
        <v>0</v>
      </c>
      <c r="Q105" s="29">
        <f t="shared" ca="1" si="22"/>
        <v>0</v>
      </c>
      <c r="R105" s="29">
        <f t="shared" ca="1" si="22"/>
        <v>0</v>
      </c>
      <c r="S105" s="29">
        <f t="shared" ca="1" si="22"/>
        <v>0</v>
      </c>
      <c r="T105" s="29">
        <f t="shared" ca="1" si="22"/>
        <v>0</v>
      </c>
      <c r="U105" s="29">
        <f t="shared" ca="1" si="22"/>
        <v>0</v>
      </c>
      <c r="V105" s="29">
        <f t="shared" ca="1" si="22"/>
        <v>0</v>
      </c>
      <c r="W105" s="29">
        <f t="shared" ca="1" si="22"/>
        <v>0</v>
      </c>
      <c r="X105" s="29">
        <f t="shared" ca="1" si="22"/>
        <v>0</v>
      </c>
      <c r="Y105" s="29">
        <f t="shared" ca="1" si="23"/>
        <v>0</v>
      </c>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row>
    <row r="106" spans="3:80">
      <c r="C106" s="7" t="s">
        <v>105</v>
      </c>
      <c r="E106" s="29">
        <f t="shared" ca="1" si="22"/>
        <v>0</v>
      </c>
      <c r="F106" s="29">
        <f t="shared" ca="1" si="22"/>
        <v>0</v>
      </c>
      <c r="G106" s="29">
        <f t="shared" ca="1" si="22"/>
        <v>0</v>
      </c>
      <c r="H106" s="29">
        <f t="shared" ca="1" si="22"/>
        <v>0</v>
      </c>
      <c r="I106" s="29">
        <f t="shared" ca="1" si="22"/>
        <v>0</v>
      </c>
      <c r="J106" s="29">
        <f t="shared" ca="1" si="22"/>
        <v>0</v>
      </c>
      <c r="K106" s="29">
        <f t="shared" ca="1" si="22"/>
        <v>0</v>
      </c>
      <c r="L106" s="29">
        <f t="shared" ca="1" si="22"/>
        <v>0</v>
      </c>
      <c r="M106" s="29">
        <f t="shared" ca="1" si="22"/>
        <v>0</v>
      </c>
      <c r="N106" s="29">
        <f t="shared" ca="1" si="22"/>
        <v>0</v>
      </c>
      <c r="O106" s="29">
        <f t="shared" ca="1" si="22"/>
        <v>0</v>
      </c>
      <c r="P106" s="29">
        <f t="shared" ca="1" si="22"/>
        <v>0</v>
      </c>
      <c r="Q106" s="29">
        <f t="shared" ca="1" si="22"/>
        <v>0</v>
      </c>
      <c r="R106" s="29">
        <f t="shared" ca="1" si="22"/>
        <v>0</v>
      </c>
      <c r="S106" s="29">
        <f t="shared" ca="1" si="22"/>
        <v>0</v>
      </c>
      <c r="T106" s="29">
        <f t="shared" ref="T106:X106" ca="1" si="24">T69-T68</f>
        <v>0</v>
      </c>
      <c r="U106" s="29">
        <f t="shared" ca="1" si="24"/>
        <v>0</v>
      </c>
      <c r="V106" s="29">
        <f t="shared" ca="1" si="24"/>
        <v>0</v>
      </c>
      <c r="W106" s="29">
        <f t="shared" ca="1" si="24"/>
        <v>0</v>
      </c>
      <c r="X106" s="29">
        <f t="shared" ca="1" si="24"/>
        <v>0</v>
      </c>
      <c r="Y106" s="29">
        <f t="shared" ca="1" si="23"/>
        <v>0</v>
      </c>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row>
    <row r="107" spans="3:80">
      <c r="C107" s="7" t="s">
        <v>108</v>
      </c>
      <c r="E107" s="29">
        <f t="shared" ref="E107:X113" ca="1" si="25">E70-E69</f>
        <v>0</v>
      </c>
      <c r="F107" s="29">
        <f t="shared" ca="1" si="25"/>
        <v>0</v>
      </c>
      <c r="G107" s="29">
        <f t="shared" ca="1" si="25"/>
        <v>0</v>
      </c>
      <c r="H107" s="29">
        <f t="shared" ca="1" si="25"/>
        <v>0</v>
      </c>
      <c r="I107" s="29">
        <f t="shared" ca="1" si="25"/>
        <v>0</v>
      </c>
      <c r="J107" s="29">
        <f t="shared" ca="1" si="25"/>
        <v>0</v>
      </c>
      <c r="K107" s="29">
        <f t="shared" ca="1" si="25"/>
        <v>0</v>
      </c>
      <c r="L107" s="29">
        <f t="shared" ca="1" si="25"/>
        <v>0</v>
      </c>
      <c r="M107" s="29">
        <f t="shared" ca="1" si="25"/>
        <v>0</v>
      </c>
      <c r="N107" s="29">
        <f t="shared" ca="1" si="25"/>
        <v>0</v>
      </c>
      <c r="O107" s="29">
        <f t="shared" ca="1" si="25"/>
        <v>0</v>
      </c>
      <c r="P107" s="29">
        <f t="shared" ca="1" si="25"/>
        <v>0</v>
      </c>
      <c r="Q107" s="29">
        <f t="shared" ca="1" si="25"/>
        <v>0</v>
      </c>
      <c r="R107" s="29">
        <f t="shared" ca="1" si="25"/>
        <v>0</v>
      </c>
      <c r="S107" s="29">
        <f t="shared" ca="1" si="25"/>
        <v>0</v>
      </c>
      <c r="T107" s="29">
        <f t="shared" ca="1" si="25"/>
        <v>0</v>
      </c>
      <c r="U107" s="29">
        <f t="shared" ca="1" si="25"/>
        <v>0</v>
      </c>
      <c r="V107" s="29">
        <f t="shared" ca="1" si="25"/>
        <v>0</v>
      </c>
      <c r="W107" s="29">
        <f t="shared" ca="1" si="25"/>
        <v>0</v>
      </c>
      <c r="X107" s="29">
        <f t="shared" ca="1" si="25"/>
        <v>0</v>
      </c>
      <c r="Y107" s="29">
        <f t="shared" ca="1" si="23"/>
        <v>0</v>
      </c>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row>
    <row r="108" spans="3:80">
      <c r="C108" s="7" t="s">
        <v>111</v>
      </c>
      <c r="E108" s="29">
        <f t="shared" ca="1" si="25"/>
        <v>0</v>
      </c>
      <c r="F108" s="29">
        <f t="shared" ca="1" si="25"/>
        <v>0</v>
      </c>
      <c r="G108" s="29">
        <f t="shared" ca="1" si="25"/>
        <v>0</v>
      </c>
      <c r="H108" s="29">
        <f t="shared" ca="1" si="25"/>
        <v>0</v>
      </c>
      <c r="I108" s="29">
        <f t="shared" ca="1" si="25"/>
        <v>0</v>
      </c>
      <c r="J108" s="29">
        <f t="shared" ca="1" si="25"/>
        <v>0</v>
      </c>
      <c r="K108" s="29">
        <f t="shared" ca="1" si="25"/>
        <v>0</v>
      </c>
      <c r="L108" s="29">
        <f t="shared" ca="1" si="25"/>
        <v>0</v>
      </c>
      <c r="M108" s="29">
        <f t="shared" ca="1" si="25"/>
        <v>0</v>
      </c>
      <c r="N108" s="29">
        <f t="shared" ca="1" si="25"/>
        <v>0</v>
      </c>
      <c r="O108" s="29">
        <f t="shared" ca="1" si="25"/>
        <v>0</v>
      </c>
      <c r="P108" s="29">
        <f t="shared" ca="1" si="25"/>
        <v>0</v>
      </c>
      <c r="Q108" s="29">
        <f t="shared" ca="1" si="25"/>
        <v>0</v>
      </c>
      <c r="R108" s="29">
        <f t="shared" ca="1" si="25"/>
        <v>0</v>
      </c>
      <c r="S108" s="29">
        <f t="shared" ca="1" si="25"/>
        <v>0</v>
      </c>
      <c r="T108" s="29">
        <f t="shared" ca="1" si="25"/>
        <v>0</v>
      </c>
      <c r="U108" s="29">
        <f t="shared" ca="1" si="25"/>
        <v>0</v>
      </c>
      <c r="V108" s="29">
        <f t="shared" ca="1" si="25"/>
        <v>0</v>
      </c>
      <c r="W108" s="29">
        <f t="shared" ca="1" si="25"/>
        <v>0</v>
      </c>
      <c r="X108" s="29">
        <f t="shared" ca="1" si="25"/>
        <v>0</v>
      </c>
      <c r="Y108" s="29">
        <f t="shared" ca="1" si="23"/>
        <v>0</v>
      </c>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row>
    <row r="109" spans="3:80">
      <c r="C109" s="7" t="s">
        <v>114</v>
      </c>
      <c r="E109" s="29">
        <f t="shared" ca="1" si="25"/>
        <v>0</v>
      </c>
      <c r="F109" s="29">
        <f t="shared" ca="1" si="25"/>
        <v>0</v>
      </c>
      <c r="G109" s="29">
        <f t="shared" ca="1" si="25"/>
        <v>0</v>
      </c>
      <c r="H109" s="29">
        <f t="shared" ca="1" si="25"/>
        <v>0</v>
      </c>
      <c r="I109" s="29">
        <f t="shared" ca="1" si="25"/>
        <v>0</v>
      </c>
      <c r="J109" s="29">
        <f t="shared" ca="1" si="25"/>
        <v>0</v>
      </c>
      <c r="K109" s="29">
        <f t="shared" ca="1" si="25"/>
        <v>0</v>
      </c>
      <c r="L109" s="29">
        <f t="shared" ca="1" si="25"/>
        <v>0</v>
      </c>
      <c r="M109" s="29">
        <f t="shared" ca="1" si="25"/>
        <v>0</v>
      </c>
      <c r="N109" s="29">
        <f t="shared" ca="1" si="25"/>
        <v>0</v>
      </c>
      <c r="O109" s="29">
        <f t="shared" ca="1" si="25"/>
        <v>0</v>
      </c>
      <c r="P109" s="29">
        <f t="shared" ca="1" si="25"/>
        <v>0</v>
      </c>
      <c r="Q109" s="29">
        <f t="shared" ca="1" si="25"/>
        <v>0</v>
      </c>
      <c r="R109" s="29">
        <f t="shared" ca="1" si="25"/>
        <v>0</v>
      </c>
      <c r="S109" s="29">
        <f t="shared" ca="1" si="25"/>
        <v>0</v>
      </c>
      <c r="T109" s="29">
        <f t="shared" ca="1" si="25"/>
        <v>0</v>
      </c>
      <c r="U109" s="29">
        <f t="shared" ca="1" si="25"/>
        <v>0</v>
      </c>
      <c r="V109" s="29">
        <f t="shared" ca="1" si="25"/>
        <v>0</v>
      </c>
      <c r="W109" s="29">
        <f t="shared" ca="1" si="25"/>
        <v>0</v>
      </c>
      <c r="X109" s="29">
        <f t="shared" ca="1" si="25"/>
        <v>0</v>
      </c>
      <c r="Y109" s="29">
        <f t="shared" ca="1" si="23"/>
        <v>0</v>
      </c>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row>
    <row r="110" spans="3:80">
      <c r="C110" s="7" t="s">
        <v>117</v>
      </c>
      <c r="E110" s="29">
        <f t="shared" ca="1" si="25"/>
        <v>0</v>
      </c>
      <c r="F110" s="29">
        <f t="shared" ca="1" si="25"/>
        <v>0</v>
      </c>
      <c r="G110" s="29">
        <f t="shared" ca="1" si="25"/>
        <v>0</v>
      </c>
      <c r="H110" s="29">
        <f t="shared" ca="1" si="25"/>
        <v>0</v>
      </c>
      <c r="I110" s="29">
        <f t="shared" ca="1" si="25"/>
        <v>0</v>
      </c>
      <c r="J110" s="29">
        <f t="shared" ca="1" si="25"/>
        <v>0</v>
      </c>
      <c r="K110" s="29">
        <f t="shared" ca="1" si="25"/>
        <v>0</v>
      </c>
      <c r="L110" s="29">
        <f t="shared" ca="1" si="25"/>
        <v>0</v>
      </c>
      <c r="M110" s="29">
        <f t="shared" ca="1" si="25"/>
        <v>0</v>
      </c>
      <c r="N110" s="29">
        <f t="shared" ca="1" si="25"/>
        <v>0</v>
      </c>
      <c r="O110" s="29">
        <f t="shared" ca="1" si="25"/>
        <v>0</v>
      </c>
      <c r="P110" s="29">
        <f t="shared" ca="1" si="25"/>
        <v>0</v>
      </c>
      <c r="Q110" s="29">
        <f t="shared" ca="1" si="25"/>
        <v>0</v>
      </c>
      <c r="R110" s="29">
        <f t="shared" ca="1" si="25"/>
        <v>0</v>
      </c>
      <c r="S110" s="29">
        <f t="shared" ca="1" si="25"/>
        <v>0</v>
      </c>
      <c r="T110" s="29">
        <f t="shared" ca="1" si="25"/>
        <v>0</v>
      </c>
      <c r="U110" s="29">
        <f t="shared" ca="1" si="25"/>
        <v>0</v>
      </c>
      <c r="V110" s="29">
        <f t="shared" ca="1" si="25"/>
        <v>0</v>
      </c>
      <c r="W110" s="29">
        <f t="shared" ca="1" si="25"/>
        <v>0</v>
      </c>
      <c r="X110" s="29">
        <f t="shared" ca="1" si="25"/>
        <v>0</v>
      </c>
      <c r="Y110" s="29">
        <f t="shared" ca="1" si="23"/>
        <v>0</v>
      </c>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row>
    <row r="111" spans="3:80">
      <c r="C111" s="7" t="s">
        <v>120</v>
      </c>
      <c r="E111" s="29">
        <f t="shared" ca="1" si="25"/>
        <v>0</v>
      </c>
      <c r="F111" s="29">
        <f t="shared" ca="1" si="25"/>
        <v>0</v>
      </c>
      <c r="G111" s="29">
        <f t="shared" ca="1" si="25"/>
        <v>0</v>
      </c>
      <c r="H111" s="29">
        <f t="shared" ca="1" si="25"/>
        <v>0</v>
      </c>
      <c r="I111" s="29">
        <f t="shared" ca="1" si="25"/>
        <v>0</v>
      </c>
      <c r="J111" s="29">
        <f t="shared" ca="1" si="25"/>
        <v>0</v>
      </c>
      <c r="K111" s="29">
        <f t="shared" ca="1" si="25"/>
        <v>0</v>
      </c>
      <c r="L111" s="29">
        <f t="shared" ca="1" si="25"/>
        <v>0</v>
      </c>
      <c r="M111" s="29">
        <f t="shared" ca="1" si="25"/>
        <v>0</v>
      </c>
      <c r="N111" s="29">
        <f t="shared" ca="1" si="25"/>
        <v>0</v>
      </c>
      <c r="O111" s="29">
        <f t="shared" ca="1" si="25"/>
        <v>0</v>
      </c>
      <c r="P111" s="29">
        <f t="shared" ca="1" si="25"/>
        <v>0</v>
      </c>
      <c r="Q111" s="29">
        <f t="shared" ca="1" si="25"/>
        <v>0</v>
      </c>
      <c r="R111" s="29">
        <f t="shared" ca="1" si="25"/>
        <v>0</v>
      </c>
      <c r="S111" s="29">
        <f t="shared" ca="1" si="25"/>
        <v>0</v>
      </c>
      <c r="T111" s="29">
        <f t="shared" ca="1" si="25"/>
        <v>0</v>
      </c>
      <c r="U111" s="29">
        <f t="shared" ca="1" si="25"/>
        <v>0</v>
      </c>
      <c r="V111" s="29">
        <f t="shared" ca="1" si="25"/>
        <v>0</v>
      </c>
      <c r="W111" s="29">
        <f t="shared" ca="1" si="25"/>
        <v>0</v>
      </c>
      <c r="X111" s="29">
        <f t="shared" ca="1" si="25"/>
        <v>0</v>
      </c>
      <c r="Y111" s="29">
        <f t="shared" ca="1" si="23"/>
        <v>0</v>
      </c>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row>
    <row r="112" spans="3:80">
      <c r="C112" s="7" t="s">
        <v>123</v>
      </c>
      <c r="E112" s="29">
        <f t="shared" ca="1" si="25"/>
        <v>0</v>
      </c>
      <c r="F112" s="29">
        <f t="shared" ca="1" si="25"/>
        <v>0</v>
      </c>
      <c r="G112" s="29">
        <f t="shared" ca="1" si="25"/>
        <v>0</v>
      </c>
      <c r="H112" s="29">
        <f t="shared" ca="1" si="25"/>
        <v>0</v>
      </c>
      <c r="I112" s="29">
        <f t="shared" ca="1" si="25"/>
        <v>0</v>
      </c>
      <c r="J112" s="29">
        <f t="shared" ca="1" si="25"/>
        <v>0</v>
      </c>
      <c r="K112" s="29">
        <f t="shared" ca="1" si="25"/>
        <v>0</v>
      </c>
      <c r="L112" s="29">
        <f t="shared" ca="1" si="25"/>
        <v>0</v>
      </c>
      <c r="M112" s="29">
        <f t="shared" ca="1" si="25"/>
        <v>0</v>
      </c>
      <c r="N112" s="29">
        <f t="shared" ca="1" si="25"/>
        <v>0</v>
      </c>
      <c r="O112" s="29">
        <f t="shared" ca="1" si="25"/>
        <v>0</v>
      </c>
      <c r="P112" s="29">
        <f t="shared" ca="1" si="25"/>
        <v>0</v>
      </c>
      <c r="Q112" s="29">
        <f t="shared" ca="1" si="25"/>
        <v>0</v>
      </c>
      <c r="R112" s="29">
        <f t="shared" ca="1" si="25"/>
        <v>0</v>
      </c>
      <c r="S112" s="29">
        <f t="shared" ca="1" si="25"/>
        <v>0</v>
      </c>
      <c r="T112" s="29">
        <f t="shared" ca="1" si="25"/>
        <v>0</v>
      </c>
      <c r="U112" s="29">
        <f t="shared" ca="1" si="25"/>
        <v>0</v>
      </c>
      <c r="V112" s="29">
        <f t="shared" ca="1" si="25"/>
        <v>0</v>
      </c>
      <c r="W112" s="29">
        <f t="shared" ca="1" si="25"/>
        <v>0</v>
      </c>
      <c r="X112" s="29">
        <f t="shared" ca="1" si="25"/>
        <v>0</v>
      </c>
      <c r="Y112" s="29">
        <f t="shared" ca="1" si="23"/>
        <v>0</v>
      </c>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row>
    <row r="113" spans="3:80">
      <c r="C113" s="7" t="s">
        <v>126</v>
      </c>
      <c r="E113" s="29">
        <f t="shared" ca="1" si="25"/>
        <v>0</v>
      </c>
      <c r="F113" s="29">
        <f t="shared" ca="1" si="25"/>
        <v>0</v>
      </c>
      <c r="G113" s="29">
        <f t="shared" ca="1" si="25"/>
        <v>0</v>
      </c>
      <c r="H113" s="29">
        <f t="shared" ca="1" si="25"/>
        <v>0</v>
      </c>
      <c r="I113" s="29">
        <f t="shared" ca="1" si="25"/>
        <v>0</v>
      </c>
      <c r="J113" s="29">
        <f t="shared" ca="1" si="25"/>
        <v>0</v>
      </c>
      <c r="K113" s="29">
        <f t="shared" ca="1" si="25"/>
        <v>0</v>
      </c>
      <c r="L113" s="29">
        <f t="shared" ca="1" si="25"/>
        <v>0</v>
      </c>
      <c r="M113" s="29">
        <f t="shared" ca="1" si="25"/>
        <v>0</v>
      </c>
      <c r="N113" s="29">
        <f t="shared" ca="1" si="25"/>
        <v>0</v>
      </c>
      <c r="O113" s="29">
        <f t="shared" ca="1" si="25"/>
        <v>0</v>
      </c>
      <c r="P113" s="29">
        <f t="shared" ca="1" si="25"/>
        <v>0</v>
      </c>
      <c r="Q113" s="29">
        <f t="shared" ca="1" si="25"/>
        <v>0</v>
      </c>
      <c r="R113" s="29">
        <f t="shared" ca="1" si="25"/>
        <v>0</v>
      </c>
      <c r="S113" s="29">
        <f t="shared" ca="1" si="25"/>
        <v>0</v>
      </c>
      <c r="T113" s="29">
        <f t="shared" ca="1" si="25"/>
        <v>0</v>
      </c>
      <c r="U113" s="29">
        <f t="shared" ca="1" si="25"/>
        <v>0</v>
      </c>
      <c r="V113" s="29">
        <f t="shared" ca="1" si="25"/>
        <v>0</v>
      </c>
      <c r="W113" s="29">
        <f t="shared" ca="1" si="25"/>
        <v>0</v>
      </c>
      <c r="X113" s="29">
        <f t="shared" ca="1" si="25"/>
        <v>0</v>
      </c>
      <c r="Y113" s="29">
        <f t="shared" ca="1" si="23"/>
        <v>0</v>
      </c>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row>
    <row r="114" spans="3:80">
      <c r="C114" s="7" t="s">
        <v>364</v>
      </c>
      <c r="E114" s="29">
        <f t="shared" ref="E114:X114" ca="1" si="26">E78-E76</f>
        <v>0</v>
      </c>
      <c r="F114" s="29">
        <f t="shared" ca="1" si="26"/>
        <v>0</v>
      </c>
      <c r="G114" s="29">
        <f t="shared" ca="1" si="26"/>
        <v>0</v>
      </c>
      <c r="H114" s="29">
        <f t="shared" ca="1" si="26"/>
        <v>0</v>
      </c>
      <c r="I114" s="29">
        <f t="shared" ca="1" si="26"/>
        <v>0</v>
      </c>
      <c r="J114" s="29">
        <f t="shared" ca="1" si="26"/>
        <v>0</v>
      </c>
      <c r="K114" s="29">
        <f t="shared" ca="1" si="26"/>
        <v>0</v>
      </c>
      <c r="L114" s="29">
        <f t="shared" ca="1" si="26"/>
        <v>0</v>
      </c>
      <c r="M114" s="29">
        <f t="shared" ca="1" si="26"/>
        <v>0</v>
      </c>
      <c r="N114" s="29">
        <f t="shared" ca="1" si="26"/>
        <v>0</v>
      </c>
      <c r="O114" s="29">
        <f t="shared" ca="1" si="26"/>
        <v>0</v>
      </c>
      <c r="P114" s="29">
        <f t="shared" ca="1" si="26"/>
        <v>0</v>
      </c>
      <c r="Q114" s="29">
        <f t="shared" ca="1" si="26"/>
        <v>0</v>
      </c>
      <c r="R114" s="29">
        <f t="shared" ca="1" si="26"/>
        <v>0</v>
      </c>
      <c r="S114" s="29">
        <f t="shared" ca="1" si="26"/>
        <v>0</v>
      </c>
      <c r="T114" s="29">
        <f t="shared" ca="1" si="26"/>
        <v>0</v>
      </c>
      <c r="U114" s="29">
        <f t="shared" ca="1" si="26"/>
        <v>0</v>
      </c>
      <c r="V114" s="29">
        <f t="shared" ca="1" si="26"/>
        <v>0</v>
      </c>
      <c r="W114" s="29">
        <f t="shared" ca="1" si="26"/>
        <v>0</v>
      </c>
      <c r="X114" s="29">
        <f t="shared" ca="1" si="26"/>
        <v>0</v>
      </c>
      <c r="Y114" s="29">
        <f t="shared" ca="1" si="23"/>
        <v>0</v>
      </c>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row>
    <row r="115" spans="3:80">
      <c r="C115" s="7" t="s">
        <v>365</v>
      </c>
      <c r="E115" s="29">
        <f t="shared" ref="E115:X123" ca="1" si="27">E79-E78</f>
        <v>0</v>
      </c>
      <c r="F115" s="29">
        <f t="shared" ca="1" si="27"/>
        <v>0</v>
      </c>
      <c r="G115" s="29">
        <f t="shared" ca="1" si="27"/>
        <v>0</v>
      </c>
      <c r="H115" s="29">
        <f t="shared" ca="1" si="27"/>
        <v>0</v>
      </c>
      <c r="I115" s="29">
        <f t="shared" ca="1" si="27"/>
        <v>0</v>
      </c>
      <c r="J115" s="29">
        <f t="shared" ca="1" si="27"/>
        <v>0</v>
      </c>
      <c r="K115" s="29">
        <f t="shared" ca="1" si="27"/>
        <v>0</v>
      </c>
      <c r="L115" s="29">
        <f t="shared" ca="1" si="27"/>
        <v>0</v>
      </c>
      <c r="M115" s="29">
        <f t="shared" ca="1" si="27"/>
        <v>0</v>
      </c>
      <c r="N115" s="29">
        <f t="shared" ca="1" si="27"/>
        <v>0</v>
      </c>
      <c r="O115" s="29">
        <f t="shared" ca="1" si="27"/>
        <v>0</v>
      </c>
      <c r="P115" s="29">
        <f t="shared" ca="1" si="27"/>
        <v>0</v>
      </c>
      <c r="Q115" s="29">
        <f t="shared" ca="1" si="27"/>
        <v>0</v>
      </c>
      <c r="R115" s="29">
        <f t="shared" ca="1" si="27"/>
        <v>0</v>
      </c>
      <c r="S115" s="29">
        <f t="shared" ca="1" si="27"/>
        <v>0</v>
      </c>
      <c r="T115" s="29">
        <f t="shared" ca="1" si="27"/>
        <v>0</v>
      </c>
      <c r="U115" s="29">
        <f t="shared" ca="1" si="27"/>
        <v>0</v>
      </c>
      <c r="V115" s="29">
        <f t="shared" ca="1" si="27"/>
        <v>0</v>
      </c>
      <c r="W115" s="29">
        <f t="shared" ca="1" si="27"/>
        <v>0</v>
      </c>
      <c r="X115" s="29">
        <f t="shared" ca="1" si="27"/>
        <v>0</v>
      </c>
      <c r="Y115" s="29">
        <f t="shared" ca="1" si="23"/>
        <v>0</v>
      </c>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row>
    <row r="116" spans="3:80">
      <c r="C116" s="7" t="s">
        <v>366</v>
      </c>
      <c r="E116" s="29">
        <f t="shared" ca="1" si="27"/>
        <v>0</v>
      </c>
      <c r="F116" s="29">
        <f t="shared" ca="1" si="27"/>
        <v>0</v>
      </c>
      <c r="G116" s="29">
        <f t="shared" ca="1" si="27"/>
        <v>0</v>
      </c>
      <c r="H116" s="29">
        <f t="shared" ca="1" si="27"/>
        <v>0</v>
      </c>
      <c r="I116" s="29">
        <f t="shared" ca="1" si="27"/>
        <v>0</v>
      </c>
      <c r="J116" s="29">
        <f t="shared" ca="1" si="27"/>
        <v>0</v>
      </c>
      <c r="K116" s="29">
        <f t="shared" ca="1" si="27"/>
        <v>0</v>
      </c>
      <c r="L116" s="29">
        <f t="shared" ca="1" si="27"/>
        <v>0</v>
      </c>
      <c r="M116" s="29">
        <f t="shared" ca="1" si="27"/>
        <v>0</v>
      </c>
      <c r="N116" s="29">
        <f t="shared" ca="1" si="27"/>
        <v>0</v>
      </c>
      <c r="O116" s="29">
        <f t="shared" ca="1" si="27"/>
        <v>0</v>
      </c>
      <c r="P116" s="29">
        <f t="shared" ca="1" si="27"/>
        <v>0</v>
      </c>
      <c r="Q116" s="29">
        <f t="shared" ca="1" si="27"/>
        <v>0</v>
      </c>
      <c r="R116" s="29">
        <f t="shared" ca="1" si="27"/>
        <v>0</v>
      </c>
      <c r="S116" s="29">
        <f t="shared" ca="1" si="27"/>
        <v>0</v>
      </c>
      <c r="T116" s="29">
        <f t="shared" ca="1" si="27"/>
        <v>0</v>
      </c>
      <c r="U116" s="29">
        <f t="shared" ca="1" si="27"/>
        <v>0</v>
      </c>
      <c r="V116" s="29">
        <f t="shared" ca="1" si="27"/>
        <v>0</v>
      </c>
      <c r="W116" s="29">
        <f t="shared" ca="1" si="27"/>
        <v>0</v>
      </c>
      <c r="X116" s="29">
        <f t="shared" ca="1" si="27"/>
        <v>0</v>
      </c>
      <c r="Y116" s="29">
        <f t="shared" ca="1" si="23"/>
        <v>0</v>
      </c>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row>
    <row r="117" spans="3:80">
      <c r="C117" s="7" t="s">
        <v>367</v>
      </c>
      <c r="E117" s="29">
        <f t="shared" ca="1" si="27"/>
        <v>0</v>
      </c>
      <c r="F117" s="29">
        <f t="shared" ca="1" si="27"/>
        <v>0</v>
      </c>
      <c r="G117" s="29">
        <f t="shared" ca="1" si="27"/>
        <v>0</v>
      </c>
      <c r="H117" s="29">
        <f t="shared" ca="1" si="27"/>
        <v>0</v>
      </c>
      <c r="I117" s="29">
        <f t="shared" ca="1" si="27"/>
        <v>0</v>
      </c>
      <c r="J117" s="29">
        <f t="shared" ca="1" si="27"/>
        <v>0</v>
      </c>
      <c r="K117" s="29">
        <f t="shared" ca="1" si="27"/>
        <v>0</v>
      </c>
      <c r="L117" s="29">
        <f t="shared" ca="1" si="27"/>
        <v>0</v>
      </c>
      <c r="M117" s="29">
        <f t="shared" ca="1" si="27"/>
        <v>0</v>
      </c>
      <c r="N117" s="29">
        <f t="shared" ca="1" si="27"/>
        <v>0</v>
      </c>
      <c r="O117" s="29">
        <f t="shared" ca="1" si="27"/>
        <v>0</v>
      </c>
      <c r="P117" s="29">
        <f t="shared" ca="1" si="27"/>
        <v>0</v>
      </c>
      <c r="Q117" s="29">
        <f t="shared" ca="1" si="27"/>
        <v>0</v>
      </c>
      <c r="R117" s="29">
        <f t="shared" ca="1" si="27"/>
        <v>0</v>
      </c>
      <c r="S117" s="29">
        <f t="shared" ca="1" si="27"/>
        <v>0</v>
      </c>
      <c r="T117" s="29">
        <f t="shared" ca="1" si="27"/>
        <v>0</v>
      </c>
      <c r="U117" s="29">
        <f t="shared" ca="1" si="27"/>
        <v>0</v>
      </c>
      <c r="V117" s="29">
        <f t="shared" ca="1" si="27"/>
        <v>0</v>
      </c>
      <c r="W117" s="29">
        <f t="shared" ca="1" si="27"/>
        <v>0</v>
      </c>
      <c r="X117" s="29">
        <f t="shared" ca="1" si="27"/>
        <v>0</v>
      </c>
      <c r="Y117" s="29">
        <f t="shared" ca="1" si="23"/>
        <v>0</v>
      </c>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row>
    <row r="118" spans="3:80">
      <c r="C118" s="7" t="s">
        <v>368</v>
      </c>
      <c r="E118" s="29">
        <f t="shared" ca="1" si="27"/>
        <v>0</v>
      </c>
      <c r="F118" s="29">
        <f t="shared" ca="1" si="27"/>
        <v>0</v>
      </c>
      <c r="G118" s="29">
        <f t="shared" ca="1" si="27"/>
        <v>0</v>
      </c>
      <c r="H118" s="29">
        <f t="shared" ca="1" si="27"/>
        <v>0</v>
      </c>
      <c r="I118" s="29">
        <f t="shared" ca="1" si="27"/>
        <v>0</v>
      </c>
      <c r="J118" s="29">
        <f t="shared" ca="1" si="27"/>
        <v>0</v>
      </c>
      <c r="K118" s="29">
        <f t="shared" ca="1" si="27"/>
        <v>0</v>
      </c>
      <c r="L118" s="29">
        <f t="shared" ca="1" si="27"/>
        <v>0</v>
      </c>
      <c r="M118" s="29">
        <f t="shared" ca="1" si="27"/>
        <v>0</v>
      </c>
      <c r="N118" s="29">
        <f t="shared" ca="1" si="27"/>
        <v>0</v>
      </c>
      <c r="O118" s="29">
        <f t="shared" ca="1" si="27"/>
        <v>0</v>
      </c>
      <c r="P118" s="29">
        <f t="shared" ca="1" si="27"/>
        <v>0</v>
      </c>
      <c r="Q118" s="29">
        <f t="shared" ca="1" si="27"/>
        <v>0</v>
      </c>
      <c r="R118" s="29">
        <f t="shared" ca="1" si="27"/>
        <v>0</v>
      </c>
      <c r="S118" s="29">
        <f t="shared" ca="1" si="27"/>
        <v>0</v>
      </c>
      <c r="T118" s="29">
        <f t="shared" ca="1" si="27"/>
        <v>0</v>
      </c>
      <c r="U118" s="29">
        <f t="shared" ca="1" si="27"/>
        <v>0</v>
      </c>
      <c r="V118" s="29">
        <f t="shared" ca="1" si="27"/>
        <v>0</v>
      </c>
      <c r="W118" s="29">
        <f t="shared" ca="1" si="27"/>
        <v>0</v>
      </c>
      <c r="X118" s="29">
        <f t="shared" ca="1" si="27"/>
        <v>0</v>
      </c>
      <c r="Y118" s="29">
        <f t="shared" ca="1" si="23"/>
        <v>0</v>
      </c>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row>
    <row r="119" spans="3:80">
      <c r="C119" s="7" t="s">
        <v>369</v>
      </c>
      <c r="E119" s="29">
        <f t="shared" ca="1" si="27"/>
        <v>0</v>
      </c>
      <c r="F119" s="29">
        <f t="shared" ca="1" si="27"/>
        <v>0</v>
      </c>
      <c r="G119" s="29">
        <f t="shared" ca="1" si="27"/>
        <v>0</v>
      </c>
      <c r="H119" s="29">
        <f t="shared" ca="1" si="27"/>
        <v>0</v>
      </c>
      <c r="I119" s="29">
        <f t="shared" ca="1" si="27"/>
        <v>0</v>
      </c>
      <c r="J119" s="29">
        <f t="shared" ca="1" si="27"/>
        <v>0</v>
      </c>
      <c r="K119" s="29">
        <f t="shared" ca="1" si="27"/>
        <v>0</v>
      </c>
      <c r="L119" s="29">
        <f t="shared" ca="1" si="27"/>
        <v>0</v>
      </c>
      <c r="M119" s="29">
        <f t="shared" ca="1" si="27"/>
        <v>0</v>
      </c>
      <c r="N119" s="29">
        <f t="shared" ca="1" si="27"/>
        <v>0</v>
      </c>
      <c r="O119" s="29">
        <f t="shared" ca="1" si="27"/>
        <v>0</v>
      </c>
      <c r="P119" s="29">
        <f t="shared" ca="1" si="27"/>
        <v>0</v>
      </c>
      <c r="Q119" s="29">
        <f t="shared" ca="1" si="27"/>
        <v>0</v>
      </c>
      <c r="R119" s="29">
        <f t="shared" ca="1" si="27"/>
        <v>0</v>
      </c>
      <c r="S119" s="29">
        <f t="shared" ca="1" si="27"/>
        <v>0</v>
      </c>
      <c r="T119" s="29">
        <f t="shared" ca="1" si="27"/>
        <v>0</v>
      </c>
      <c r="U119" s="29">
        <f t="shared" ca="1" si="27"/>
        <v>0</v>
      </c>
      <c r="V119" s="29">
        <f t="shared" ca="1" si="27"/>
        <v>0</v>
      </c>
      <c r="W119" s="29">
        <f t="shared" ca="1" si="27"/>
        <v>0</v>
      </c>
      <c r="X119" s="29">
        <f t="shared" ca="1" si="27"/>
        <v>0</v>
      </c>
      <c r="Y119" s="29">
        <f t="shared" ca="1" si="23"/>
        <v>0</v>
      </c>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row>
    <row r="120" spans="3:80">
      <c r="C120" s="7" t="s">
        <v>370</v>
      </c>
      <c r="E120" s="29">
        <f t="shared" ca="1" si="27"/>
        <v>0</v>
      </c>
      <c r="F120" s="29">
        <f t="shared" ca="1" si="27"/>
        <v>0</v>
      </c>
      <c r="G120" s="29">
        <f t="shared" ca="1" si="27"/>
        <v>0</v>
      </c>
      <c r="H120" s="29">
        <f t="shared" ca="1" si="27"/>
        <v>0</v>
      </c>
      <c r="I120" s="29">
        <f t="shared" ca="1" si="27"/>
        <v>0</v>
      </c>
      <c r="J120" s="29">
        <f t="shared" ca="1" si="27"/>
        <v>0</v>
      </c>
      <c r="K120" s="29">
        <f t="shared" ca="1" si="27"/>
        <v>0</v>
      </c>
      <c r="L120" s="29">
        <f t="shared" ca="1" si="27"/>
        <v>0</v>
      </c>
      <c r="M120" s="29">
        <f t="shared" ca="1" si="27"/>
        <v>0</v>
      </c>
      <c r="N120" s="29">
        <f t="shared" ca="1" si="27"/>
        <v>0</v>
      </c>
      <c r="O120" s="29">
        <f t="shared" ca="1" si="27"/>
        <v>0</v>
      </c>
      <c r="P120" s="29">
        <f t="shared" ca="1" si="27"/>
        <v>0</v>
      </c>
      <c r="Q120" s="29">
        <f t="shared" ca="1" si="27"/>
        <v>0</v>
      </c>
      <c r="R120" s="29">
        <f t="shared" ca="1" si="27"/>
        <v>0</v>
      </c>
      <c r="S120" s="29">
        <f t="shared" ca="1" si="27"/>
        <v>0</v>
      </c>
      <c r="T120" s="29">
        <f t="shared" ca="1" si="27"/>
        <v>0</v>
      </c>
      <c r="U120" s="29">
        <f t="shared" ca="1" si="27"/>
        <v>0</v>
      </c>
      <c r="V120" s="29">
        <f t="shared" ca="1" si="27"/>
        <v>0</v>
      </c>
      <c r="W120" s="29">
        <f t="shared" ca="1" si="27"/>
        <v>0</v>
      </c>
      <c r="X120" s="29">
        <f t="shared" ca="1" si="27"/>
        <v>0</v>
      </c>
      <c r="Y120" s="29">
        <f t="shared" ca="1" si="23"/>
        <v>0</v>
      </c>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row>
    <row r="121" spans="3:80">
      <c r="C121" s="7" t="s">
        <v>371</v>
      </c>
      <c r="E121" s="29">
        <f t="shared" ca="1" si="27"/>
        <v>5.0940094724893914E-5</v>
      </c>
      <c r="F121" s="29">
        <f t="shared" ca="1" si="27"/>
        <v>1.142282364942071E-4</v>
      </c>
      <c r="G121" s="29">
        <f t="shared" ca="1" si="27"/>
        <v>1.9811117630587349E-4</v>
      </c>
      <c r="H121" s="29">
        <f t="shared" ca="1" si="27"/>
        <v>3.0149021644584884E-4</v>
      </c>
      <c r="I121" s="29">
        <f t="shared" ca="1" si="27"/>
        <v>3.9850663598764435E-4</v>
      </c>
      <c r="J121" s="29">
        <f t="shared" ca="1" si="27"/>
        <v>5.144383454973589E-4</v>
      </c>
      <c r="K121" s="29">
        <f t="shared" ca="1" si="27"/>
        <v>6.5066565898724837E-4</v>
      </c>
      <c r="L121" s="29">
        <f t="shared" ca="1" si="27"/>
        <v>7.9252953660730041E-4</v>
      </c>
      <c r="M121" s="29">
        <f t="shared" ca="1" si="27"/>
        <v>9.2782924292822422E-4</v>
      </c>
      <c r="N121" s="29">
        <f t="shared" ca="1" si="27"/>
        <v>1.0410489008779167E-3</v>
      </c>
      <c r="O121" s="29">
        <f t="shared" ca="1" si="27"/>
        <v>1.1221186954619156E-3</v>
      </c>
      <c r="P121" s="29">
        <f t="shared" ca="1" si="27"/>
        <v>1.1803683302159529E-3</v>
      </c>
      <c r="Q121" s="29">
        <f t="shared" ca="1" si="27"/>
        <v>1.2176594960940923E-3</v>
      </c>
      <c r="R121" s="29">
        <f t="shared" ca="1" si="27"/>
        <v>1.2372645395016257E-3</v>
      </c>
      <c r="S121" s="29">
        <f t="shared" ca="1" si="27"/>
        <v>1.2455451216676905E-3</v>
      </c>
      <c r="T121" s="29">
        <f t="shared" ca="1" si="27"/>
        <v>1.2476831571385238E-3</v>
      </c>
      <c r="U121" s="29">
        <f t="shared" ca="1" si="27"/>
        <v>1.2476057900711601E-3</v>
      </c>
      <c r="V121" s="29">
        <f t="shared" ca="1" si="27"/>
        <v>1.2479112121587255E-3</v>
      </c>
      <c r="W121" s="29">
        <f t="shared" ca="1" si="27"/>
        <v>1.2483178924359573E-3</v>
      </c>
      <c r="X121" s="29">
        <f t="shared" ca="1" si="27"/>
        <v>1.2484685460116829E-3</v>
      </c>
      <c r="Y121" s="29">
        <f t="shared" ca="1" si="23"/>
        <v>1.7232730825613843E-2</v>
      </c>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row>
    <row r="122" spans="3:80">
      <c r="C122" s="7" t="s">
        <v>372</v>
      </c>
      <c r="E122" s="29">
        <f t="shared" ca="1" si="27"/>
        <v>0</v>
      </c>
      <c r="F122" s="29">
        <f t="shared" ca="1" si="27"/>
        <v>0</v>
      </c>
      <c r="G122" s="29">
        <f t="shared" ca="1" si="27"/>
        <v>0</v>
      </c>
      <c r="H122" s="29">
        <f t="shared" ca="1" si="27"/>
        <v>0</v>
      </c>
      <c r="I122" s="29">
        <f t="shared" ca="1" si="27"/>
        <v>0</v>
      </c>
      <c r="J122" s="29">
        <f t="shared" ca="1" si="27"/>
        <v>0</v>
      </c>
      <c r="K122" s="29">
        <f t="shared" ca="1" si="27"/>
        <v>0</v>
      </c>
      <c r="L122" s="29">
        <f t="shared" ca="1" si="27"/>
        <v>0</v>
      </c>
      <c r="M122" s="29">
        <f t="shared" ca="1" si="27"/>
        <v>0</v>
      </c>
      <c r="N122" s="29">
        <f t="shared" ca="1" si="27"/>
        <v>0</v>
      </c>
      <c r="O122" s="29">
        <f t="shared" ca="1" si="27"/>
        <v>0</v>
      </c>
      <c r="P122" s="29">
        <f t="shared" ca="1" si="27"/>
        <v>0</v>
      </c>
      <c r="Q122" s="29">
        <f t="shared" ca="1" si="27"/>
        <v>0</v>
      </c>
      <c r="R122" s="29">
        <f t="shared" ca="1" si="27"/>
        <v>0</v>
      </c>
      <c r="S122" s="29">
        <f t="shared" ca="1" si="27"/>
        <v>0</v>
      </c>
      <c r="T122" s="29">
        <f t="shared" ca="1" si="27"/>
        <v>0</v>
      </c>
      <c r="U122" s="29">
        <f t="shared" ca="1" si="27"/>
        <v>0</v>
      </c>
      <c r="V122" s="29">
        <f t="shared" ca="1" si="27"/>
        <v>0</v>
      </c>
      <c r="W122" s="29">
        <f t="shared" ca="1" si="27"/>
        <v>0</v>
      </c>
      <c r="X122" s="29">
        <f t="shared" ca="1" si="27"/>
        <v>0</v>
      </c>
      <c r="Y122" s="29">
        <f t="shared" ca="1" si="23"/>
        <v>0</v>
      </c>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row>
    <row r="123" spans="3:80">
      <c r="C123" s="7" t="s">
        <v>373</v>
      </c>
      <c r="E123" s="29">
        <f t="shared" ca="1" si="27"/>
        <v>0</v>
      </c>
      <c r="F123" s="29">
        <f t="shared" ca="1" si="27"/>
        <v>0</v>
      </c>
      <c r="G123" s="29">
        <f t="shared" ca="1" si="27"/>
        <v>0</v>
      </c>
      <c r="H123" s="29">
        <f t="shared" ca="1" si="27"/>
        <v>0</v>
      </c>
      <c r="I123" s="29">
        <f t="shared" ca="1" si="27"/>
        <v>0</v>
      </c>
      <c r="J123" s="29">
        <f t="shared" ca="1" si="27"/>
        <v>0</v>
      </c>
      <c r="K123" s="29">
        <f t="shared" ca="1" si="27"/>
        <v>0</v>
      </c>
      <c r="L123" s="29">
        <f t="shared" ca="1" si="27"/>
        <v>0</v>
      </c>
      <c r="M123" s="29">
        <f t="shared" ca="1" si="27"/>
        <v>0</v>
      </c>
      <c r="N123" s="29">
        <f t="shared" ca="1" si="27"/>
        <v>0</v>
      </c>
      <c r="O123" s="29">
        <f t="shared" ca="1" si="27"/>
        <v>0</v>
      </c>
      <c r="P123" s="29">
        <f t="shared" ca="1" si="27"/>
        <v>0</v>
      </c>
      <c r="Q123" s="29">
        <f t="shared" ca="1" si="27"/>
        <v>0</v>
      </c>
      <c r="R123" s="29">
        <f t="shared" ca="1" si="27"/>
        <v>0</v>
      </c>
      <c r="S123" s="29">
        <f t="shared" ca="1" si="27"/>
        <v>0</v>
      </c>
      <c r="T123" s="29">
        <f t="shared" ca="1" si="27"/>
        <v>0</v>
      </c>
      <c r="U123" s="29">
        <f t="shared" ca="1" si="27"/>
        <v>0</v>
      </c>
      <c r="V123" s="29">
        <f t="shared" ca="1" si="27"/>
        <v>0</v>
      </c>
      <c r="W123" s="29">
        <f t="shared" ca="1" si="27"/>
        <v>0</v>
      </c>
      <c r="X123" s="29">
        <f t="shared" ca="1" si="27"/>
        <v>0</v>
      </c>
      <c r="Y123" s="29">
        <f t="shared" ca="1" si="23"/>
        <v>0</v>
      </c>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row>
    <row r="124" spans="3:80">
      <c r="E124" s="35"/>
      <c r="F124" s="35"/>
      <c r="G124" s="35"/>
      <c r="H124" s="35"/>
      <c r="I124" s="35"/>
      <c r="J124" s="35"/>
      <c r="K124" s="35"/>
      <c r="L124" s="35"/>
      <c r="M124" s="35"/>
      <c r="N124" s="35"/>
      <c r="O124" s="35"/>
      <c r="P124" s="35"/>
      <c r="Q124" s="35"/>
      <c r="R124" s="35"/>
      <c r="S124" s="35"/>
      <c r="T124" s="35"/>
      <c r="U124" s="35"/>
      <c r="V124" s="35"/>
      <c r="W124" s="35"/>
      <c r="X124" s="35"/>
      <c r="Y124" s="35"/>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row>
    <row r="125" spans="3:80" ht="15">
      <c r="C125" s="63" t="s">
        <v>133</v>
      </c>
      <c r="D125" s="63"/>
      <c r="E125" s="64">
        <f t="shared" ref="E125:X125" ca="1" si="28">SUM(E93:E123)</f>
        <v>2.6877560182785341E-2</v>
      </c>
      <c r="F125" s="64">
        <f t="shared" ca="1" si="28"/>
        <v>5.7344029577674718E-2</v>
      </c>
      <c r="G125" s="64">
        <f t="shared" ca="1" si="28"/>
        <v>9.120886208636407E-2</v>
      </c>
      <c r="H125" s="64">
        <f t="shared" ca="1" si="28"/>
        <v>0.12973970628250789</v>
      </c>
      <c r="I125" s="64">
        <f t="shared" ca="1" si="28"/>
        <v>0.1721159289795757</v>
      </c>
      <c r="J125" s="64">
        <f t="shared" ca="1" si="28"/>
        <v>0.21528982343260625</v>
      </c>
      <c r="K125" s="64">
        <f t="shared" ca="1" si="28"/>
        <v>0.26407916225435513</v>
      </c>
      <c r="L125" s="64">
        <f t="shared" ca="1" si="28"/>
        <v>0.3184211816155218</v>
      </c>
      <c r="M125" s="64">
        <f t="shared" ca="1" si="28"/>
        <v>0.36709575322076288</v>
      </c>
      <c r="N125" s="64">
        <f t="shared" ca="1" si="28"/>
        <v>0.41873538211329414</v>
      </c>
      <c r="O125" s="64">
        <f t="shared" ca="1" si="28"/>
        <v>0.45679684855419389</v>
      </c>
      <c r="P125" s="64">
        <f t="shared" ca="1" si="28"/>
        <v>0.47500451607259686</v>
      </c>
      <c r="Q125" s="64">
        <f t="shared" ca="1" si="28"/>
        <v>0.47675445636506353</v>
      </c>
      <c r="R125" s="64">
        <f t="shared" ca="1" si="28"/>
        <v>0.48439557534382488</v>
      </c>
      <c r="S125" s="64">
        <f t="shared" ca="1" si="28"/>
        <v>0.49298258165687542</v>
      </c>
      <c r="T125" s="64">
        <f t="shared" ca="1" si="28"/>
        <v>0.49202017245277668</v>
      </c>
      <c r="U125" s="64">
        <f t="shared" ca="1" si="28"/>
        <v>0.47651650689115899</v>
      </c>
      <c r="V125" s="64">
        <f t="shared" ca="1" si="28"/>
        <v>0.47579203994128527</v>
      </c>
      <c r="W125" s="64">
        <f t="shared" ca="1" si="28"/>
        <v>0.47697790255799355</v>
      </c>
      <c r="X125" s="64">
        <f t="shared" ca="1" si="28"/>
        <v>0.48011880378694188</v>
      </c>
      <c r="Y125" s="64"/>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row>
    <row r="126" spans="3:80" ht="15">
      <c r="C126" s="63" t="s">
        <v>134</v>
      </c>
      <c r="D126" s="63"/>
      <c r="E126" s="64">
        <f ca="1">E125</f>
        <v>2.6877560182785341E-2</v>
      </c>
      <c r="F126" s="64">
        <f t="shared" ref="F126:X126" ca="1" si="29">E126+F125</f>
        <v>8.4221589760460056E-2</v>
      </c>
      <c r="G126" s="64">
        <f t="shared" ca="1" si="29"/>
        <v>0.17543045184682413</v>
      </c>
      <c r="H126" s="64">
        <f t="shared" ca="1" si="29"/>
        <v>0.30517015812933201</v>
      </c>
      <c r="I126" s="64">
        <f t="shared" ca="1" si="29"/>
        <v>0.47728608710890774</v>
      </c>
      <c r="J126" s="64">
        <f t="shared" ca="1" si="29"/>
        <v>0.69257591054151402</v>
      </c>
      <c r="K126" s="64">
        <f t="shared" ca="1" si="29"/>
        <v>0.95665507279586914</v>
      </c>
      <c r="L126" s="64">
        <f t="shared" ca="1" si="29"/>
        <v>1.2750762544113909</v>
      </c>
      <c r="M126" s="64">
        <f t="shared" ca="1" si="29"/>
        <v>1.6421720076321538</v>
      </c>
      <c r="N126" s="64">
        <f t="shared" ca="1" si="29"/>
        <v>2.0609073897454477</v>
      </c>
      <c r="O126" s="64">
        <f t="shared" ca="1" si="29"/>
        <v>2.5177042382996415</v>
      </c>
      <c r="P126" s="64">
        <f t="shared" ca="1" si="29"/>
        <v>2.9927087543722384</v>
      </c>
      <c r="Q126" s="64">
        <f t="shared" ca="1" si="29"/>
        <v>3.469463210737302</v>
      </c>
      <c r="R126" s="64">
        <f t="shared" ca="1" si="29"/>
        <v>3.9538587860811267</v>
      </c>
      <c r="S126" s="64">
        <f t="shared" ca="1" si="29"/>
        <v>4.4468413677380019</v>
      </c>
      <c r="T126" s="64">
        <f t="shared" ca="1" si="29"/>
        <v>4.9388615401907785</v>
      </c>
      <c r="U126" s="64">
        <f t="shared" ca="1" si="29"/>
        <v>5.415378047081937</v>
      </c>
      <c r="V126" s="64">
        <f t="shared" ca="1" si="29"/>
        <v>5.8911700870232222</v>
      </c>
      <c r="W126" s="64">
        <f t="shared" ca="1" si="29"/>
        <v>6.3681479895812156</v>
      </c>
      <c r="X126" s="64">
        <f t="shared" ca="1" si="29"/>
        <v>6.8482667933681576</v>
      </c>
      <c r="Y126" s="64">
        <f ca="1">SUM(Y93:Y123)</f>
        <v>6.8482667933681594</v>
      </c>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row>
    <row r="127" spans="3:80">
      <c r="E127" s="35"/>
      <c r="F127" s="35"/>
      <c r="G127" s="35"/>
      <c r="H127" s="35"/>
      <c r="I127" s="35"/>
      <c r="J127" s="35"/>
      <c r="K127" s="35"/>
      <c r="L127" s="35"/>
      <c r="M127" s="35"/>
      <c r="N127" s="35"/>
      <c r="O127" s="35"/>
      <c r="P127" s="35"/>
      <c r="Q127" s="35"/>
      <c r="R127" s="35"/>
      <c r="S127" s="35"/>
      <c r="T127" s="35"/>
      <c r="U127" s="35"/>
      <c r="V127" s="35"/>
      <c r="W127" s="35"/>
      <c r="X127" s="35"/>
      <c r="Y127" s="35"/>
    </row>
    <row r="129" spans="1:27">
      <c r="A129" s="7" t="s">
        <v>509</v>
      </c>
      <c r="C129"/>
      <c r="D129"/>
      <c r="E129"/>
      <c r="F129"/>
      <c r="G129"/>
      <c r="H129"/>
      <c r="I129"/>
      <c r="J129"/>
      <c r="K129"/>
      <c r="L129"/>
      <c r="M129"/>
      <c r="N129"/>
      <c r="O129"/>
      <c r="P129"/>
      <c r="Q129"/>
      <c r="R129"/>
      <c r="S129"/>
      <c r="T129"/>
      <c r="U129"/>
      <c r="V129"/>
      <c r="W129"/>
      <c r="X129"/>
      <c r="Y129"/>
    </row>
    <row r="130" spans="1:27">
      <c r="C130"/>
      <c r="D130"/>
      <c r="E130"/>
      <c r="F130"/>
      <c r="G130"/>
      <c r="H130"/>
      <c r="I130"/>
      <c r="J130"/>
      <c r="K130"/>
      <c r="L130"/>
      <c r="M130"/>
      <c r="N130"/>
      <c r="O130"/>
      <c r="P130"/>
      <c r="Q130"/>
      <c r="R130"/>
      <c r="S130"/>
      <c r="T130"/>
      <c r="U130"/>
      <c r="V130"/>
      <c r="W130"/>
      <c r="X130"/>
      <c r="Y130"/>
    </row>
    <row r="133" spans="1:27" ht="15">
      <c r="A133" s="62" t="s">
        <v>510</v>
      </c>
      <c r="B133" s="62"/>
    </row>
    <row r="134" spans="1:27">
      <c r="A134" s="7" t="s">
        <v>511</v>
      </c>
      <c r="E134" s="7" t="s">
        <v>512</v>
      </c>
    </row>
    <row r="135" spans="1:27" ht="15">
      <c r="E135" s="56">
        <v>2015</v>
      </c>
      <c r="F135" s="57">
        <v>2016</v>
      </c>
      <c r="G135" s="57">
        <v>2017</v>
      </c>
      <c r="H135" s="57">
        <v>2018</v>
      </c>
      <c r="I135" s="57">
        <v>2019</v>
      </c>
      <c r="J135" s="57">
        <v>2020</v>
      </c>
      <c r="K135" s="57">
        <v>2021</v>
      </c>
      <c r="L135" s="57">
        <v>2022</v>
      </c>
      <c r="M135" s="57">
        <v>2023</v>
      </c>
      <c r="N135" s="57">
        <v>2024</v>
      </c>
      <c r="O135" s="57">
        <v>2025</v>
      </c>
      <c r="P135" s="57">
        <v>2026</v>
      </c>
      <c r="Q135" s="57">
        <v>2027</v>
      </c>
      <c r="R135" s="57">
        <v>2028</v>
      </c>
      <c r="S135" s="57">
        <v>2029</v>
      </c>
      <c r="T135" s="57">
        <v>2030</v>
      </c>
      <c r="U135" s="57">
        <v>2031</v>
      </c>
      <c r="V135" s="57">
        <v>2032</v>
      </c>
      <c r="W135" s="57">
        <v>2033</v>
      </c>
      <c r="X135" s="57">
        <v>2034</v>
      </c>
      <c r="Y135" s="58"/>
    </row>
    <row r="136" spans="1:27">
      <c r="C136" s="7" t="str">
        <f>C13</f>
        <v>Single Family</v>
      </c>
      <c r="E136" s="35">
        <f ca="1">E13-E33/$B23</f>
        <v>60944.473986498</v>
      </c>
      <c r="F136" s="35">
        <f t="shared" ref="F136:X136" ca="1" si="30">F13-F33/$B23</f>
        <v>56251.048946270021</v>
      </c>
      <c r="G136" s="35">
        <f t="shared" ca="1" si="30"/>
        <v>50944.764580761432</v>
      </c>
      <c r="H136" s="35">
        <f t="shared" ca="1" si="30"/>
        <v>46623.491088533949</v>
      </c>
      <c r="I136" s="35">
        <f t="shared" ca="1" si="30"/>
        <v>42413.488783492503</v>
      </c>
      <c r="J136" s="35">
        <f t="shared" ca="1" si="30"/>
        <v>37117.748862078843</v>
      </c>
      <c r="K136" s="35">
        <f t="shared" ca="1" si="30"/>
        <v>32570.8190412084</v>
      </c>
      <c r="L136" s="35">
        <f t="shared" ca="1" si="30"/>
        <v>28843.552371192513</v>
      </c>
      <c r="M136" s="35">
        <f t="shared" ca="1" si="30"/>
        <v>25215.134091124488</v>
      </c>
      <c r="N136" s="35">
        <f t="shared" ca="1" si="30"/>
        <v>22749.134228219846</v>
      </c>
      <c r="O136" s="35">
        <f t="shared" ca="1" si="30"/>
        <v>20637.179682850405</v>
      </c>
      <c r="P136" s="35">
        <f t="shared" ca="1" si="30"/>
        <v>18833.821207748395</v>
      </c>
      <c r="Q136" s="35">
        <f t="shared" ca="1" si="30"/>
        <v>17438.670638632466</v>
      </c>
      <c r="R136" s="35">
        <f t="shared" ca="1" si="30"/>
        <v>16997.356179120216</v>
      </c>
      <c r="S136" s="35">
        <f t="shared" ca="1" si="30"/>
        <v>16996.290106976045</v>
      </c>
      <c r="T136" s="35">
        <f t="shared" ca="1" si="30"/>
        <v>16854.042035371131</v>
      </c>
      <c r="U136" s="35">
        <f t="shared" ca="1" si="30"/>
        <v>16277.574377519737</v>
      </c>
      <c r="V136" s="35">
        <f t="shared" ca="1" si="30"/>
        <v>16245.602580899522</v>
      </c>
      <c r="W136" s="35">
        <f t="shared" ca="1" si="30"/>
        <v>16286.181174819889</v>
      </c>
      <c r="X136" s="35">
        <f t="shared" ca="1" si="30"/>
        <v>16396.664080562645</v>
      </c>
      <c r="Y136" s="35"/>
      <c r="AA136" s="7">
        <f t="shared" ref="AA136:AA139" ca="1" si="31">SUM(E136:Y136)</f>
        <v>576637.03804388049</v>
      </c>
    </row>
    <row r="137" spans="1:27">
      <c r="C137" s="7" t="str">
        <f>C14</f>
        <v>Multifamily - Low Rise</v>
      </c>
      <c r="E137" s="35"/>
      <c r="F137" s="35"/>
      <c r="G137" s="35"/>
      <c r="H137" s="35"/>
      <c r="I137" s="35"/>
      <c r="J137" s="35"/>
      <c r="K137" s="35"/>
      <c r="L137" s="35"/>
      <c r="M137" s="35"/>
      <c r="N137" s="35"/>
      <c r="O137" s="35"/>
      <c r="P137" s="35"/>
      <c r="Q137" s="35"/>
      <c r="R137" s="35"/>
      <c r="S137" s="35"/>
      <c r="T137" s="35"/>
      <c r="U137" s="35"/>
      <c r="V137" s="35"/>
      <c r="W137" s="35"/>
      <c r="X137" s="35"/>
      <c r="Y137" s="35"/>
      <c r="AA137" s="7">
        <f t="shared" si="31"/>
        <v>0</v>
      </c>
    </row>
    <row r="138" spans="1:27">
      <c r="C138" s="7" t="str">
        <f>C15</f>
        <v>Multifamily - High Rise</v>
      </c>
      <c r="E138" s="35"/>
      <c r="F138" s="35"/>
      <c r="G138" s="35"/>
      <c r="H138" s="35"/>
      <c r="I138" s="35"/>
      <c r="J138" s="35"/>
      <c r="K138" s="35"/>
      <c r="L138" s="35"/>
      <c r="M138" s="35"/>
      <c r="N138" s="35"/>
      <c r="O138" s="35"/>
      <c r="P138" s="35"/>
      <c r="Q138" s="35"/>
      <c r="R138" s="35"/>
      <c r="S138" s="35"/>
      <c r="T138" s="35"/>
      <c r="U138" s="35"/>
      <c r="V138" s="35"/>
      <c r="W138" s="35"/>
      <c r="X138" s="35"/>
      <c r="Y138" s="35"/>
      <c r="AA138" s="7">
        <f t="shared" si="31"/>
        <v>0</v>
      </c>
    </row>
    <row r="139" spans="1:27">
      <c r="C139" s="7" t="str">
        <f>C16</f>
        <v>Manufactured</v>
      </c>
      <c r="E139" s="35">
        <f ca="1">E16-E36/$B26</f>
        <v>1817.6423394899305</v>
      </c>
      <c r="F139" s="35">
        <f t="shared" ref="F139:X139" ca="1" si="32">F16-F36/$B26</f>
        <v>1765.3414282744109</v>
      </c>
      <c r="G139" s="35">
        <f t="shared" ca="1" si="32"/>
        <v>1747.1610832007634</v>
      </c>
      <c r="H139" s="35">
        <f t="shared" ca="1" si="32"/>
        <v>1713.8292216042439</v>
      </c>
      <c r="I139" s="35">
        <f t="shared" ca="1" si="32"/>
        <v>1553.2314794987919</v>
      </c>
      <c r="J139" s="35">
        <f t="shared" ca="1" si="32"/>
        <v>1404.1101877761771</v>
      </c>
      <c r="K139" s="35">
        <f t="shared" ca="1" si="32"/>
        <v>1271.6150884008207</v>
      </c>
      <c r="L139" s="35">
        <f t="shared" ca="1" si="32"/>
        <v>1137.8839890912589</v>
      </c>
      <c r="M139" s="35">
        <f t="shared" ca="1" si="32"/>
        <v>1010.6245522074382</v>
      </c>
      <c r="N139" s="35">
        <f t="shared" ca="1" si="32"/>
        <v>896.43222439188821</v>
      </c>
      <c r="O139" s="35">
        <f t="shared" ca="1" si="32"/>
        <v>803.2117834431308</v>
      </c>
      <c r="P139" s="35">
        <f t="shared" ca="1" si="32"/>
        <v>741.77630540250539</v>
      </c>
      <c r="Q139" s="35">
        <f t="shared" ca="1" si="32"/>
        <v>706.52106240153353</v>
      </c>
      <c r="R139" s="35">
        <f t="shared" ca="1" si="32"/>
        <v>688.69255509277764</v>
      </c>
      <c r="S139" s="35">
        <f t="shared" ca="1" si="32"/>
        <v>680.9526852505353</v>
      </c>
      <c r="T139" s="35">
        <f t="shared" ca="1" si="32"/>
        <v>677.81250991084266</v>
      </c>
      <c r="U139" s="35">
        <f t="shared" ca="1" si="32"/>
        <v>676.56512601016811</v>
      </c>
      <c r="V139" s="35">
        <f t="shared" ca="1" si="32"/>
        <v>676.4681747395598</v>
      </c>
      <c r="W139" s="35">
        <f t="shared" ca="1" si="32"/>
        <v>676.64546022177979</v>
      </c>
      <c r="X139" s="35">
        <f t="shared" ca="1" si="32"/>
        <v>676.72193924230874</v>
      </c>
      <c r="Y139" s="35"/>
      <c r="AA139" s="7">
        <f t="shared" ca="1" si="31"/>
        <v>21323.239195650869</v>
      </c>
    </row>
    <row r="140" spans="1:27">
      <c r="E140" s="35"/>
      <c r="F140" s="35"/>
      <c r="G140" s="35"/>
      <c r="H140" s="35"/>
      <c r="I140" s="35"/>
      <c r="J140" s="35"/>
      <c r="K140" s="35"/>
      <c r="L140" s="35"/>
      <c r="M140" s="35"/>
      <c r="N140" s="35"/>
      <c r="O140" s="35"/>
      <c r="P140" s="35"/>
      <c r="Q140" s="35"/>
      <c r="R140" s="35"/>
      <c r="S140" s="35"/>
      <c r="T140" s="35"/>
      <c r="U140" s="35"/>
      <c r="V140" s="35"/>
      <c r="W140" s="35"/>
      <c r="X140" s="35"/>
      <c r="Y140" s="35"/>
      <c r="AA140" s="35"/>
    </row>
    <row r="141" spans="1:27">
      <c r="C141" s="162" t="s">
        <v>513</v>
      </c>
      <c r="D141" s="162"/>
      <c r="E141" s="163">
        <f t="shared" ref="E141:X141" ca="1" si="33">SUM(E136:E139)</f>
        <v>62762.116325987932</v>
      </c>
      <c r="F141" s="163">
        <f t="shared" ca="1" si="33"/>
        <v>58016.390374544433</v>
      </c>
      <c r="G141" s="163">
        <f t="shared" ca="1" si="33"/>
        <v>52691.925663962196</v>
      </c>
      <c r="H141" s="163">
        <f t="shared" ca="1" si="33"/>
        <v>48337.320310138195</v>
      </c>
      <c r="I141" s="163">
        <f t="shared" ca="1" si="33"/>
        <v>43966.720262991294</v>
      </c>
      <c r="J141" s="163">
        <f t="shared" ca="1" si="33"/>
        <v>38521.859049855018</v>
      </c>
      <c r="K141" s="163">
        <f t="shared" ca="1" si="33"/>
        <v>33842.434129609224</v>
      </c>
      <c r="L141" s="163">
        <f t="shared" ca="1" si="33"/>
        <v>29981.436360283773</v>
      </c>
      <c r="M141" s="163">
        <f t="shared" ca="1" si="33"/>
        <v>26225.758643331927</v>
      </c>
      <c r="N141" s="163">
        <f t="shared" ca="1" si="33"/>
        <v>23645.566452611733</v>
      </c>
      <c r="O141" s="163">
        <f t="shared" ca="1" si="33"/>
        <v>21440.391466293535</v>
      </c>
      <c r="P141" s="163">
        <f t="shared" ca="1" si="33"/>
        <v>19575.5975131509</v>
      </c>
      <c r="Q141" s="163">
        <f t="shared" ca="1" si="33"/>
        <v>18145.191701034</v>
      </c>
      <c r="R141" s="163">
        <f t="shared" ca="1" si="33"/>
        <v>17686.048734212993</v>
      </c>
      <c r="S141" s="163">
        <f t="shared" ca="1" si="33"/>
        <v>17677.242792226582</v>
      </c>
      <c r="T141" s="163">
        <f t="shared" ca="1" si="33"/>
        <v>17531.854545281974</v>
      </c>
      <c r="U141" s="163">
        <f t="shared" ca="1" si="33"/>
        <v>16954.139503529907</v>
      </c>
      <c r="V141" s="163">
        <f t="shared" ca="1" si="33"/>
        <v>16922.070755639081</v>
      </c>
      <c r="W141" s="163">
        <f t="shared" ca="1" si="33"/>
        <v>16962.826635041667</v>
      </c>
      <c r="X141" s="163">
        <f t="shared" ca="1" si="33"/>
        <v>17073.386019804955</v>
      </c>
      <c r="Y141" s="163"/>
      <c r="AA141" s="35">
        <f ca="1">SUM(E141:Y141)</f>
        <v>597960.2772395314</v>
      </c>
    </row>
    <row r="142" spans="1:27">
      <c r="E142" s="35"/>
      <c r="F142" s="35"/>
      <c r="G142" s="35"/>
      <c r="H142" s="35"/>
      <c r="I142" s="35"/>
      <c r="J142" s="35"/>
      <c r="K142" s="35"/>
      <c r="L142" s="35"/>
      <c r="M142" s="35"/>
      <c r="N142" s="35"/>
      <c r="O142" s="35"/>
      <c r="P142" s="35"/>
      <c r="Q142" s="35"/>
      <c r="R142" s="35"/>
      <c r="S142" s="35"/>
      <c r="T142" s="35"/>
      <c r="U142" s="35"/>
      <c r="V142" s="35"/>
      <c r="W142" s="35"/>
      <c r="X142" s="35"/>
      <c r="Y142" s="35"/>
      <c r="AA142" s="35"/>
    </row>
    <row r="143" spans="1:27">
      <c r="E143" s="35"/>
      <c r="F143" s="35"/>
      <c r="G143" s="35"/>
      <c r="H143" s="35"/>
      <c r="I143" s="35"/>
      <c r="J143" s="35"/>
      <c r="K143" s="35"/>
      <c r="L143" s="35"/>
      <c r="M143" s="35"/>
      <c r="N143" s="35"/>
      <c r="O143" s="35"/>
      <c r="P143" s="35"/>
      <c r="Q143" s="35"/>
      <c r="R143" s="35"/>
      <c r="S143" s="35"/>
      <c r="T143" s="35"/>
      <c r="U143" s="35"/>
      <c r="V143" s="35"/>
      <c r="W143" s="35"/>
      <c r="X143" s="35"/>
      <c r="Y143" s="35"/>
      <c r="AA143" s="35"/>
    </row>
    <row r="144" spans="1:27">
      <c r="E144" s="35"/>
      <c r="F144" s="35"/>
      <c r="G144" s="35"/>
      <c r="H144" s="35"/>
      <c r="I144" s="35"/>
      <c r="J144" s="35"/>
      <c r="K144" s="35"/>
      <c r="L144" s="35"/>
      <c r="M144" s="35"/>
      <c r="N144" s="35"/>
      <c r="O144" s="35"/>
      <c r="P144" s="35"/>
      <c r="Q144" s="35"/>
      <c r="R144" s="35"/>
      <c r="S144" s="35"/>
      <c r="T144" s="35"/>
      <c r="U144" s="35"/>
      <c r="V144" s="35"/>
      <c r="W144" s="35"/>
      <c r="X144" s="35"/>
      <c r="Y144" s="35"/>
    </row>
    <row r="145" spans="5:27">
      <c r="E145" s="35"/>
      <c r="F145" s="35"/>
      <c r="G145" s="35"/>
      <c r="H145" s="35"/>
      <c r="I145" s="35"/>
      <c r="J145" s="35"/>
      <c r="K145" s="35"/>
      <c r="L145" s="35"/>
      <c r="M145" s="35"/>
      <c r="N145" s="35"/>
      <c r="O145" s="35"/>
      <c r="P145" s="35"/>
      <c r="Q145" s="35"/>
      <c r="R145" s="35"/>
      <c r="S145" s="35"/>
      <c r="T145" s="35"/>
      <c r="U145" s="35"/>
      <c r="V145" s="35"/>
      <c r="W145" s="35"/>
      <c r="X145" s="35"/>
      <c r="Y145" s="35"/>
      <c r="AA145" s="35"/>
    </row>
  </sheetData>
  <mergeCells count="1">
    <mergeCell ref="B1:T6"/>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dimension ref="A1:CA216"/>
  <sheetViews>
    <sheetView tabSelected="1" topLeftCell="A7" workbookViewId="0">
      <selection activeCell="E13" sqref="E13"/>
    </sheetView>
  </sheetViews>
  <sheetFormatPr defaultRowHeight="12.75"/>
  <cols>
    <col min="1" max="1" width="35" style="7" customWidth="1"/>
    <col min="2" max="4" width="20.7109375" style="7" customWidth="1"/>
    <col min="5" max="5" width="19.85546875" style="7" customWidth="1"/>
    <col min="6" max="6" width="9.28515625" style="7" bestFit="1" customWidth="1"/>
    <col min="7" max="29" width="9.140625" style="7"/>
    <col min="30" max="30" width="21.7109375" style="7" customWidth="1"/>
    <col min="31" max="31" width="35.85546875" style="7" customWidth="1"/>
    <col min="32" max="32" width="35.28515625" style="7" customWidth="1"/>
    <col min="33" max="33" width="15" style="7" customWidth="1"/>
    <col min="34" max="34" width="17.7109375" style="7" customWidth="1"/>
    <col min="35" max="35" width="15.140625" style="7" customWidth="1"/>
    <col min="36" max="36" width="15.7109375" style="7" customWidth="1"/>
    <col min="37" max="37" width="21.28515625" style="7" customWidth="1"/>
    <col min="38" max="38" width="17.7109375" style="7" bestFit="1" customWidth="1"/>
    <col min="39" max="39" width="15.42578125" style="7" bestFit="1" customWidth="1"/>
    <col min="40" max="40" width="14.28515625" style="7" bestFit="1" customWidth="1"/>
    <col min="41" max="41" width="14.28515625" style="7" customWidth="1"/>
    <col min="42" max="42" width="12.5703125" style="7" customWidth="1"/>
    <col min="43" max="43" width="14" style="7" bestFit="1" customWidth="1"/>
    <col min="44" max="45" width="10.85546875" style="7" bestFit="1" customWidth="1"/>
    <col min="46" max="46" width="13.42578125" style="7" customWidth="1"/>
    <col min="47" max="47" width="11.85546875" style="7" bestFit="1" customWidth="1"/>
    <col min="48" max="48" width="11" style="7" bestFit="1" customWidth="1"/>
    <col min="49" max="49" width="14.28515625" style="7" bestFit="1" customWidth="1"/>
    <col min="50" max="50" width="10.7109375" style="7" customWidth="1"/>
    <col min="51" max="51" width="13.85546875" style="7" bestFit="1" customWidth="1"/>
    <col min="52" max="52" width="11.7109375" style="7" bestFit="1" customWidth="1"/>
    <col min="53" max="53" width="15.28515625" style="7" bestFit="1" customWidth="1"/>
    <col min="54" max="56" width="12.28515625" style="7" bestFit="1" customWidth="1"/>
    <col min="57" max="57" width="12.5703125" style="7" bestFit="1" customWidth="1"/>
    <col min="58" max="60" width="14.28515625" style="7" bestFit="1" customWidth="1"/>
    <col min="61" max="61" width="13.7109375" style="7" bestFit="1" customWidth="1"/>
    <col min="62" max="62" width="14" style="7" bestFit="1" customWidth="1"/>
    <col min="63" max="63" width="12.85546875" style="7" bestFit="1" customWidth="1"/>
    <col min="64" max="64" width="15.28515625" style="7" bestFit="1" customWidth="1"/>
    <col min="65" max="65" width="12.28515625" style="7" bestFit="1" customWidth="1"/>
    <col min="66" max="66" width="10.85546875" style="7" bestFit="1" customWidth="1"/>
    <col min="67" max="67" width="12.28515625" style="7" bestFit="1" customWidth="1"/>
    <col min="68" max="68" width="12.5703125" style="7" bestFit="1" customWidth="1"/>
    <col min="69" max="16384" width="9.140625" style="7"/>
  </cols>
  <sheetData>
    <row r="1" spans="1:68">
      <c r="A1" s="45" t="s">
        <v>52</v>
      </c>
      <c r="B1" s="196" t="s">
        <v>550</v>
      </c>
      <c r="C1" s="196"/>
      <c r="D1" s="196"/>
      <c r="E1" s="196"/>
      <c r="F1" s="196"/>
      <c r="G1" s="196"/>
      <c r="H1" s="196"/>
      <c r="I1" s="196"/>
      <c r="J1" s="196"/>
      <c r="K1" s="196"/>
      <c r="L1" s="196"/>
      <c r="M1" s="196"/>
      <c r="N1" s="196"/>
      <c r="O1" s="196"/>
      <c r="P1" s="196"/>
      <c r="Q1" s="196"/>
      <c r="R1" s="196"/>
      <c r="S1" s="196"/>
      <c r="T1" s="196"/>
      <c r="U1" s="196"/>
      <c r="V1" s="52"/>
      <c r="W1" s="52"/>
      <c r="X1" s="52"/>
      <c r="Y1" s="52"/>
      <c r="Z1" s="52"/>
    </row>
    <row r="2" spans="1:68">
      <c r="A2" s="46" t="s">
        <v>551</v>
      </c>
      <c r="B2" s="196"/>
      <c r="C2" s="196"/>
      <c r="D2" s="196"/>
      <c r="E2" s="196"/>
      <c r="F2" s="196"/>
      <c r="G2" s="196"/>
      <c r="H2" s="196"/>
      <c r="I2" s="196"/>
      <c r="J2" s="196"/>
      <c r="K2" s="196"/>
      <c r="L2" s="196"/>
      <c r="M2" s="196"/>
      <c r="N2" s="196"/>
      <c r="O2" s="196"/>
      <c r="P2" s="196"/>
      <c r="Q2" s="196"/>
      <c r="R2" s="196"/>
      <c r="S2" s="196"/>
      <c r="T2" s="196"/>
      <c r="U2" s="196"/>
      <c r="V2" s="51"/>
      <c r="W2" s="51"/>
      <c r="X2" s="51"/>
      <c r="Y2" s="51"/>
    </row>
    <row r="3" spans="1:68">
      <c r="B3" s="196"/>
      <c r="C3" s="196"/>
      <c r="D3" s="196"/>
      <c r="E3" s="196"/>
      <c r="F3" s="196"/>
      <c r="G3" s="196"/>
      <c r="H3" s="196"/>
      <c r="I3" s="196"/>
      <c r="J3" s="196"/>
      <c r="K3" s="196"/>
      <c r="L3" s="196"/>
      <c r="M3" s="196"/>
      <c r="N3" s="196"/>
      <c r="O3" s="196"/>
      <c r="P3" s="196"/>
      <c r="Q3" s="196"/>
      <c r="R3" s="196"/>
      <c r="S3" s="196"/>
      <c r="T3" s="196"/>
      <c r="U3" s="196"/>
      <c r="V3" s="51"/>
      <c r="W3" s="51"/>
      <c r="X3" s="51"/>
      <c r="Y3" s="51"/>
      <c r="Z3" s="51"/>
    </row>
    <row r="4" spans="1:68">
      <c r="B4" s="196"/>
      <c r="C4" s="196"/>
      <c r="D4" s="196"/>
      <c r="E4" s="196"/>
      <c r="F4" s="196"/>
      <c r="G4" s="196"/>
      <c r="H4" s="196"/>
      <c r="I4" s="196"/>
      <c r="J4" s="196"/>
      <c r="K4" s="196"/>
      <c r="L4" s="196"/>
      <c r="M4" s="196"/>
      <c r="N4" s="196"/>
      <c r="O4" s="196"/>
      <c r="P4" s="196"/>
      <c r="Q4" s="196"/>
      <c r="R4" s="196"/>
      <c r="S4" s="196"/>
      <c r="T4" s="196"/>
      <c r="U4" s="196"/>
      <c r="V4" s="51"/>
      <c r="W4" s="51"/>
      <c r="X4" s="51"/>
      <c r="Y4" s="51"/>
      <c r="Z4" s="51"/>
    </row>
    <row r="5" spans="1:68">
      <c r="B5" s="196"/>
      <c r="C5" s="196"/>
      <c r="D5" s="196"/>
      <c r="E5" s="196"/>
      <c r="F5" s="196"/>
      <c r="G5" s="196"/>
      <c r="H5" s="196"/>
      <c r="I5" s="196"/>
      <c r="J5" s="196"/>
      <c r="K5" s="196"/>
      <c r="L5" s="196"/>
      <c r="M5" s="196"/>
      <c r="N5" s="196"/>
      <c r="O5" s="196"/>
      <c r="P5" s="196"/>
      <c r="Q5" s="196"/>
      <c r="R5" s="196"/>
      <c r="S5" s="196"/>
      <c r="T5" s="196"/>
      <c r="U5" s="196"/>
      <c r="V5" s="51"/>
      <c r="W5" s="51"/>
      <c r="X5" s="51"/>
      <c r="Y5" s="51"/>
      <c r="Z5" s="51"/>
    </row>
    <row r="6" spans="1:68">
      <c r="B6" s="196"/>
      <c r="C6" s="196"/>
      <c r="D6" s="196"/>
      <c r="E6" s="196"/>
      <c r="F6" s="196"/>
      <c r="G6" s="196"/>
      <c r="H6" s="196"/>
      <c r="I6" s="196"/>
      <c r="J6" s="196"/>
      <c r="K6" s="196"/>
      <c r="L6" s="196"/>
      <c r="M6" s="196"/>
      <c r="N6" s="196"/>
      <c r="O6" s="196"/>
      <c r="P6" s="196"/>
      <c r="Q6" s="196"/>
      <c r="R6" s="196"/>
      <c r="S6" s="196"/>
      <c r="T6" s="196"/>
      <c r="U6" s="196"/>
      <c r="V6" s="51"/>
      <c r="W6" s="51"/>
      <c r="X6" s="51"/>
      <c r="Y6" s="51"/>
      <c r="Z6" s="51"/>
    </row>
    <row r="7" spans="1:68">
      <c r="A7" s="190"/>
      <c r="B7" s="190" t="s">
        <v>47</v>
      </c>
      <c r="C7" s="50" t="s">
        <v>552</v>
      </c>
      <c r="D7" s="50" t="s">
        <v>157</v>
      </c>
    </row>
    <row r="8" spans="1:68">
      <c r="A8" s="190" t="s">
        <v>580</v>
      </c>
      <c r="B8" s="190" t="s">
        <v>53</v>
      </c>
      <c r="C8" s="50" t="str">
        <f>[2]MLIST!$B$76</f>
        <v>Controls Commissioning and Sizing</v>
      </c>
      <c r="D8" s="50" t="str">
        <f>[1]!switch_ForecastState</f>
        <v>Region</v>
      </c>
      <c r="F8" s="178"/>
    </row>
    <row r="9" spans="1:68">
      <c r="A9" s="190" t="str">
        <f>INDEX([2]ACHIEV!$A$19:$B$100,MATCH(CONCATENATE($C$8," - ",$C$7),[2]ACHIEV!$B$19:$B$100,0),1)</f>
        <v>HVAC</v>
      </c>
      <c r="B9" s="191" t="s">
        <v>54</v>
      </c>
      <c r="C9" s="50">
        <f>[2]FILES!$H$4</f>
        <v>2035</v>
      </c>
      <c r="D9" s="50" t="str">
        <f>[1]!switch_ForecastScenario</f>
        <v>Base</v>
      </c>
    </row>
    <row r="10" spans="1:68">
      <c r="A10" s="190"/>
      <c r="B10" s="190" t="s">
        <v>593</v>
      </c>
      <c r="C10" s="195">
        <f ca="1">MIN(SUM(E89:X89),Y89)</f>
        <v>43.173744913235367</v>
      </c>
      <c r="D10" s="53"/>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row>
    <row r="11" spans="1:68" ht="15">
      <c r="A11" s="54" t="s">
        <v>553</v>
      </c>
      <c r="E11" s="57">
        <v>2016</v>
      </c>
      <c r="F11" s="57">
        <v>2017</v>
      </c>
      <c r="G11" s="57">
        <v>2018</v>
      </c>
      <c r="H11" s="57">
        <v>2019</v>
      </c>
      <c r="I11" s="57">
        <v>2020</v>
      </c>
      <c r="J11" s="57">
        <v>2021</v>
      </c>
      <c r="K11" s="57">
        <v>2022</v>
      </c>
      <c r="L11" s="57">
        <v>2023</v>
      </c>
      <c r="M11" s="57">
        <v>2024</v>
      </c>
      <c r="N11" s="57">
        <v>2025</v>
      </c>
      <c r="O11" s="57">
        <v>2026</v>
      </c>
      <c r="P11" s="57">
        <v>2027</v>
      </c>
      <c r="Q11" s="57">
        <v>2028</v>
      </c>
      <c r="R11" s="57">
        <v>2029</v>
      </c>
      <c r="S11" s="57">
        <v>2030</v>
      </c>
      <c r="T11" s="57">
        <v>2031</v>
      </c>
      <c r="U11" s="57">
        <v>2032</v>
      </c>
      <c r="V11" s="57">
        <v>2033</v>
      </c>
      <c r="W11" s="57">
        <v>2034</v>
      </c>
      <c r="X11" s="57">
        <v>2035</v>
      </c>
      <c r="Y11" s="58"/>
    </row>
    <row r="12" spans="1:68" ht="15">
      <c r="E12" s="60" t="str">
        <f>CONCATENATE("Homes_",E11)</f>
        <v>Homes_2016</v>
      </c>
      <c r="F12" s="60" t="str">
        <f t="shared" ref="F12:X12" si="0">CONCATENATE("Homes_",F11)</f>
        <v>Homes_2017</v>
      </c>
      <c r="G12" s="60" t="str">
        <f t="shared" si="0"/>
        <v>Homes_2018</v>
      </c>
      <c r="H12" s="60" t="str">
        <f t="shared" si="0"/>
        <v>Homes_2019</v>
      </c>
      <c r="I12" s="60" t="str">
        <f t="shared" si="0"/>
        <v>Homes_2020</v>
      </c>
      <c r="J12" s="60" t="str">
        <f t="shared" si="0"/>
        <v>Homes_2021</v>
      </c>
      <c r="K12" s="60" t="str">
        <f t="shared" si="0"/>
        <v>Homes_2022</v>
      </c>
      <c r="L12" s="60" t="str">
        <f t="shared" si="0"/>
        <v>Homes_2023</v>
      </c>
      <c r="M12" s="60" t="str">
        <f t="shared" si="0"/>
        <v>Homes_2024</v>
      </c>
      <c r="N12" s="60" t="str">
        <f t="shared" si="0"/>
        <v>Homes_2025</v>
      </c>
      <c r="O12" s="60" t="str">
        <f t="shared" si="0"/>
        <v>Homes_2026</v>
      </c>
      <c r="P12" s="60" t="str">
        <f t="shared" si="0"/>
        <v>Homes_2027</v>
      </c>
      <c r="Q12" s="60" t="str">
        <f t="shared" si="0"/>
        <v>Homes_2028</v>
      </c>
      <c r="R12" s="60" t="str">
        <f t="shared" si="0"/>
        <v>Homes_2029</v>
      </c>
      <c r="S12" s="60" t="str">
        <f t="shared" si="0"/>
        <v>Homes_2030</v>
      </c>
      <c r="T12" s="60" t="str">
        <f t="shared" si="0"/>
        <v>Homes_2031</v>
      </c>
      <c r="U12" s="60" t="str">
        <f t="shared" si="0"/>
        <v>Homes_2032</v>
      </c>
      <c r="V12" s="60" t="str">
        <f t="shared" si="0"/>
        <v>Homes_2033</v>
      </c>
      <c r="W12" s="60" t="str">
        <f t="shared" si="0"/>
        <v>Homes_2034</v>
      </c>
      <c r="X12" s="60" t="str">
        <f t="shared" si="0"/>
        <v>Homes_2035</v>
      </c>
      <c r="Y12" s="61"/>
    </row>
    <row r="13" spans="1:68">
      <c r="C13" s="7" t="s">
        <v>48</v>
      </c>
      <c r="E13" s="35">
        <f ca="1">INDEX([1]!tbl_Forecast,MATCH($D$8&amp;$C13&amp;$D$7,[1]!rng_ForecastRowLookup,0),MATCH(E$11,[1]!rng_ForecastColumnLookup,0))</f>
        <v>4203528.2719999999</v>
      </c>
      <c r="F13" s="35">
        <f ca="1">INDEX([1]!tbl_Forecast,MATCH($D$8&amp;$C13&amp;$D$7,[1]!rng_ForecastRowLookup,0),MATCH(F$11,[1]!rng_ForecastColumnLookup,0))</f>
        <v>4193982.9785983553</v>
      </c>
      <c r="G13" s="35">
        <f ca="1">INDEX([1]!tbl_Forecast,MATCH($D$8&amp;$C13&amp;$D$7,[1]!rng_ForecastRowLookup,0),MATCH(G$11,[1]!rng_ForecastColumnLookup,0))</f>
        <v>4184459.3604704877</v>
      </c>
      <c r="H13" s="35">
        <f ca="1">INDEX([1]!tbl_Forecast,MATCH($D$8&amp;$C13&amp;$D$7,[1]!rng_ForecastRowLookup,0),MATCH(H$11,[1]!rng_ForecastColumnLookup,0))</f>
        <v>4174957.36839659</v>
      </c>
      <c r="I13" s="35">
        <f ca="1">INDEX([1]!tbl_Forecast,MATCH($D$8&amp;$C13&amp;$D$7,[1]!rng_ForecastRowLookup,0),MATCH(I$11,[1]!rng_ForecastColumnLookup,0))</f>
        <v>4165476.9532686244</v>
      </c>
      <c r="J13" s="35">
        <f ca="1">INDEX([1]!tbl_Forecast,MATCH($D$8&amp;$C13&amp;$D$7,[1]!rng_ForecastRowLookup,0),MATCH(J$11,[1]!rng_ForecastColumnLookup,0))</f>
        <v>4156018.0660900641</v>
      </c>
      <c r="K13" s="35">
        <f ca="1">INDEX([1]!tbl_Forecast,MATCH($D$8&amp;$C13&amp;$D$7,[1]!rng_ForecastRowLookup,0),MATCH(K$11,[1]!rng_ForecastColumnLookup,0))</f>
        <v>4146580.6579756448</v>
      </c>
      <c r="L13" s="35">
        <f ca="1">INDEX([1]!tbl_Forecast,MATCH($D$8&amp;$C13&amp;$D$7,[1]!rng_ForecastRowLookup,0),MATCH(L$11,[1]!rng_ForecastColumnLookup,0))</f>
        <v>4137164.6801511091</v>
      </c>
      <c r="M13" s="35">
        <f ca="1">INDEX([1]!tbl_Forecast,MATCH($D$8&amp;$C13&amp;$D$7,[1]!rng_ForecastRowLookup,0),MATCH(M$11,[1]!rng_ForecastColumnLookup,0))</f>
        <v>4127770.0839529554</v>
      </c>
      <c r="N13" s="35">
        <f ca="1">INDEX([1]!tbl_Forecast,MATCH($D$8&amp;$C13&amp;$D$7,[1]!rng_ForecastRowLookup,0),MATCH(N$11,[1]!rng_ForecastColumnLookup,0))</f>
        <v>4118396.8208281873</v>
      </c>
      <c r="O13" s="35">
        <f ca="1">INDEX([1]!tbl_Forecast,MATCH($D$8&amp;$C13&amp;$D$7,[1]!rng_ForecastRowLookup,0),MATCH(O$11,[1]!rng_ForecastColumnLookup,0))</f>
        <v>4109044.8423340586</v>
      </c>
      <c r="P13" s="35">
        <f ca="1">INDEX([1]!tbl_Forecast,MATCH($D$8&amp;$C13&amp;$D$7,[1]!rng_ForecastRowLookup,0),MATCH(P$11,[1]!rng_ForecastColumnLookup,0))</f>
        <v>4099714.1001378288</v>
      </c>
      <c r="Q13" s="35">
        <f ca="1">INDEX([1]!tbl_Forecast,MATCH($D$8&amp;$C13&amp;$D$7,[1]!rng_ForecastRowLookup,0),MATCH(Q$11,[1]!rng_ForecastColumnLookup,0))</f>
        <v>4090404.5460165106</v>
      </c>
      <c r="R13" s="35">
        <f ca="1">INDEX([1]!tbl_Forecast,MATCH($D$8&amp;$C13&amp;$D$7,[1]!rng_ForecastRowLookup,0),MATCH(R$11,[1]!rng_ForecastColumnLookup,0))</f>
        <v>4081116.1318566194</v>
      </c>
      <c r="S13" s="35">
        <f ca="1">INDEX([1]!tbl_Forecast,MATCH($D$8&amp;$C13&amp;$D$7,[1]!rng_ForecastRowLookup,0),MATCH(S$11,[1]!rng_ForecastColumnLookup,0))</f>
        <v>4071848.8096539262</v>
      </c>
      <c r="T13" s="35">
        <f ca="1">INDEX([1]!tbl_Forecast,MATCH($D$8&amp;$C13&amp;$D$7,[1]!rng_ForecastRowLookup,0),MATCH(T$11,[1]!rng_ForecastColumnLookup,0))</f>
        <v>4062602.5315132081</v>
      </c>
      <c r="U13" s="35">
        <f ca="1">INDEX([1]!tbl_Forecast,MATCH($D$8&amp;$C13&amp;$D$7,[1]!rng_ForecastRowLookup,0),MATCH(U$11,[1]!rng_ForecastColumnLookup,0))</f>
        <v>4053377.2496480034</v>
      </c>
      <c r="V13" s="35">
        <f ca="1">INDEX([1]!tbl_Forecast,MATCH($D$8&amp;$C13&amp;$D$7,[1]!rng_ForecastRowLookup,0),MATCH(V$11,[1]!rng_ForecastColumnLookup,0))</f>
        <v>4044172.9163803621</v>
      </c>
      <c r="W13" s="35">
        <f ca="1">INDEX([1]!tbl_Forecast,MATCH($D$8&amp;$C13&amp;$D$7,[1]!rng_ForecastRowLookup,0),MATCH(W$11,[1]!rng_ForecastColumnLookup,0))</f>
        <v>4034989.4841406001</v>
      </c>
      <c r="X13" s="35">
        <f ca="1">INDEX([1]!tbl_Forecast,MATCH($D$8&amp;$C13&amp;$D$7,[1]!rng_ForecastRowLookup,0),MATCH(X$11,[1]!rng_ForecastColumnLookup,0))</f>
        <v>4025826.9054670548</v>
      </c>
      <c r="Y13" s="35"/>
    </row>
    <row r="14" spans="1:68">
      <c r="C14" s="7" t="s">
        <v>49</v>
      </c>
      <c r="E14" s="35">
        <f ca="1">INDEX([1]!tbl_Forecast,MATCH($D$8&amp;$C14&amp;$D$7,[1]!rng_ForecastRowLookup,0),MATCH(E$11,[1]!rng_ForecastColumnLookup,0))</f>
        <v>926243.25609262148</v>
      </c>
      <c r="F14" s="35">
        <f ca="1">INDEX([1]!tbl_Forecast,MATCH($D$8&amp;$C14&amp;$D$7,[1]!rng_ForecastRowLookup,0),MATCH(F$11,[1]!rng_ForecastColumnLookup,0))</f>
        <v>924139.92640956037</v>
      </c>
      <c r="G14" s="35">
        <f ca="1">INDEX([1]!tbl_Forecast,MATCH($D$8&amp;$C14&amp;$D$7,[1]!rng_ForecastRowLookup,0),MATCH(G$11,[1]!rng_ForecastColumnLookup,0))</f>
        <v>922041.3730050053</v>
      </c>
      <c r="H14" s="35">
        <f ca="1">INDEX([1]!tbl_Forecast,MATCH($D$8&amp;$C14&amp;$D$7,[1]!rng_ForecastRowLookup,0),MATCH(H$11,[1]!rng_ForecastColumnLookup,0))</f>
        <v>919947.58503289847</v>
      </c>
      <c r="I14" s="35">
        <f ca="1">INDEX([1]!tbl_Forecast,MATCH($D$8&amp;$C14&amp;$D$7,[1]!rng_ForecastRowLookup,0),MATCH(I$11,[1]!rng_ForecastColumnLookup,0))</f>
        <v>917858.55167181045</v>
      </c>
      <c r="J14" s="35">
        <f ca="1">INDEX([1]!tbl_Forecast,MATCH($D$8&amp;$C14&amp;$D$7,[1]!rng_ForecastRowLookup,0),MATCH(J$11,[1]!rng_ForecastColumnLookup,0))</f>
        <v>915774.26212488639</v>
      </c>
      <c r="K14" s="35">
        <f ca="1">INDEX([1]!tbl_Forecast,MATCH($D$8&amp;$C14&amp;$D$7,[1]!rng_ForecastRowLookup,0),MATCH(K$11,[1]!rng_ForecastColumnLookup,0))</f>
        <v>913694.70561978838</v>
      </c>
      <c r="L14" s="35">
        <f ca="1">INDEX([1]!tbl_Forecast,MATCH($D$8&amp;$C14&amp;$D$7,[1]!rng_ForecastRowLookup,0),MATCH(L$11,[1]!rng_ForecastColumnLookup,0))</f>
        <v>911619.87140864041</v>
      </c>
      <c r="M14" s="35">
        <f ca="1">INDEX([1]!tbl_Forecast,MATCH($D$8&amp;$C14&amp;$D$7,[1]!rng_ForecastRowLookup,0),MATCH(M$11,[1]!rng_ForecastColumnLookup,0))</f>
        <v>909549.74876797362</v>
      </c>
      <c r="N14" s="35">
        <f ca="1">INDEX([1]!tbl_Forecast,MATCH($D$8&amp;$C14&amp;$D$7,[1]!rng_ForecastRowLookup,0),MATCH(N$11,[1]!rng_ForecastColumnLookup,0))</f>
        <v>907484.32699866977</v>
      </c>
      <c r="O14" s="35">
        <f ca="1">INDEX([1]!tbl_Forecast,MATCH($D$8&amp;$C14&amp;$D$7,[1]!rng_ForecastRowLookup,0),MATCH(O$11,[1]!rng_ForecastColumnLookup,0))</f>
        <v>905423.59542590659</v>
      </c>
      <c r="P14" s="35">
        <f ca="1">INDEX([1]!tbl_Forecast,MATCH($D$8&amp;$C14&amp;$D$7,[1]!rng_ForecastRowLookup,0),MATCH(P$11,[1]!rng_ForecastColumnLookup,0))</f>
        <v>903367.54339910217</v>
      </c>
      <c r="Q14" s="35">
        <f ca="1">INDEX([1]!tbl_Forecast,MATCH($D$8&amp;$C14&amp;$D$7,[1]!rng_ForecastRowLookup,0),MATCH(Q$11,[1]!rng_ForecastColumnLookup,0))</f>
        <v>901316.16029185988</v>
      </c>
      <c r="R14" s="35">
        <f ca="1">INDEX([1]!tbl_Forecast,MATCH($D$8&amp;$C14&amp;$D$7,[1]!rng_ForecastRowLookup,0),MATCH(R$11,[1]!rng_ForecastColumnLookup,0))</f>
        <v>899269.43550191447</v>
      </c>
      <c r="S14" s="35">
        <f ca="1">INDEX([1]!tbl_Forecast,MATCH($D$8&amp;$C14&amp;$D$7,[1]!rng_ForecastRowLookup,0),MATCH(S$11,[1]!rng_ForecastColumnLookup,0))</f>
        <v>897227.35845107585</v>
      </c>
      <c r="T14" s="35">
        <f ca="1">INDEX([1]!tbl_Forecast,MATCH($D$8&amp;$C14&amp;$D$7,[1]!rng_ForecastRowLookup,0),MATCH(T$11,[1]!rng_ForecastColumnLookup,0))</f>
        <v>895189.9185851753</v>
      </c>
      <c r="U14" s="35">
        <f ca="1">INDEX([1]!tbl_Forecast,MATCH($D$8&amp;$C14&amp;$D$7,[1]!rng_ForecastRowLookup,0),MATCH(U$11,[1]!rng_ForecastColumnLookup,0))</f>
        <v>893157.10537401051</v>
      </c>
      <c r="V14" s="35">
        <f ca="1">INDEX([1]!tbl_Forecast,MATCH($D$8&amp;$C14&amp;$D$7,[1]!rng_ForecastRowLookup,0),MATCH(V$11,[1]!rng_ForecastColumnLookup,0))</f>
        <v>891128.90831129183</v>
      </c>
      <c r="W14" s="35">
        <f ca="1">INDEX([1]!tbl_Forecast,MATCH($D$8&amp;$C14&amp;$D$7,[1]!rng_ForecastRowLookup,0),MATCH(W$11,[1]!rng_ForecastColumnLookup,0))</f>
        <v>889105.31691458682</v>
      </c>
      <c r="X14" s="35">
        <f ca="1">INDEX([1]!tbl_Forecast,MATCH($D$8&amp;$C14&amp;$D$7,[1]!rng_ForecastRowLookup,0),MATCH(X$11,[1]!rng_ForecastColumnLookup,0))</f>
        <v>887086.32072526717</v>
      </c>
      <c r="Y14" s="35"/>
    </row>
    <row r="15" spans="1:68">
      <c r="C15" s="7" t="s">
        <v>50</v>
      </c>
      <c r="E15" s="35">
        <f ca="1">INDEX([1]!tbl_Forecast,MATCH($D$8&amp;$C15&amp;$D$7,[1]!rng_ForecastRowLookup,0),MATCH(E$11,[1]!rng_ForecastColumnLookup,0))</f>
        <v>211180.07985625503</v>
      </c>
      <c r="F15" s="35">
        <f ca="1">INDEX([1]!tbl_Forecast,MATCH($D$8&amp;$C15&amp;$D$7,[1]!rng_ForecastRowLookup,0),MATCH(F$11,[1]!rng_ForecastColumnLookup,0))</f>
        <v>210700.52836963299</v>
      </c>
      <c r="G15" s="35">
        <f ca="1">INDEX([1]!tbl_Forecast,MATCH($D$8&amp;$C15&amp;$D$7,[1]!rng_ForecastRowLookup,0),MATCH(G$11,[1]!rng_ForecastColumnLookup,0))</f>
        <v>210222.06585706791</v>
      </c>
      <c r="H15" s="35">
        <f ca="1">INDEX([1]!tbl_Forecast,MATCH($D$8&amp;$C15&amp;$D$7,[1]!rng_ForecastRowLookup,0),MATCH(H$11,[1]!rng_ForecastColumnLookup,0))</f>
        <v>209744.68984569819</v>
      </c>
      <c r="I15" s="35">
        <f ca="1">INDEX([1]!tbl_Forecast,MATCH($D$8&amp;$C15&amp;$D$7,[1]!rng_ForecastRowLookup,0),MATCH(I$11,[1]!rng_ForecastColumnLookup,0))</f>
        <v>209268.39786827751</v>
      </c>
      <c r="J15" s="35">
        <f ca="1">INDEX([1]!tbl_Forecast,MATCH($D$8&amp;$C15&amp;$D$7,[1]!rng_ForecastRowLookup,0),MATCH(J$11,[1]!rng_ForecastColumnLookup,0))</f>
        <v>208793.18746316229</v>
      </c>
      <c r="K15" s="35">
        <f ca="1">INDEX([1]!tbl_Forecast,MATCH($D$8&amp;$C15&amp;$D$7,[1]!rng_ForecastRowLookup,0),MATCH(K$11,[1]!rng_ForecastColumnLookup,0))</f>
        <v>208319.05617429892</v>
      </c>
      <c r="L15" s="35">
        <f ca="1">INDEX([1]!tbl_Forecast,MATCH($D$8&amp;$C15&amp;$D$7,[1]!rng_ForecastRowLookup,0),MATCH(L$11,[1]!rng_ForecastColumnLookup,0))</f>
        <v>207846.00155121088</v>
      </c>
      <c r="M15" s="35">
        <f ca="1">INDEX([1]!tbl_Forecast,MATCH($D$8&amp;$C15&amp;$D$7,[1]!rng_ForecastRowLookup,0),MATCH(M$11,[1]!rng_ForecastColumnLookup,0))</f>
        <v>207374.0211489865</v>
      </c>
      <c r="N15" s="35">
        <f ca="1">INDEX([1]!tbl_Forecast,MATCH($D$8&amp;$C15&amp;$D$7,[1]!rng_ForecastRowLookup,0),MATCH(N$11,[1]!rng_ForecastColumnLookup,0))</f>
        <v>206903.11252826577</v>
      </c>
      <c r="O15" s="35">
        <f ca="1">INDEX([1]!tbl_Forecast,MATCH($D$8&amp;$C15&amp;$D$7,[1]!rng_ForecastRowLookup,0),MATCH(O$11,[1]!rng_ForecastColumnLookup,0))</f>
        <v>206433.27325522827</v>
      </c>
      <c r="P15" s="35">
        <f ca="1">INDEX([1]!tbl_Forecast,MATCH($D$8&amp;$C15&amp;$D$7,[1]!rng_ForecastRowLookup,0),MATCH(P$11,[1]!rng_ForecastColumnLookup,0))</f>
        <v>205964.50090158021</v>
      </c>
      <c r="Q15" s="35">
        <f ca="1">INDEX([1]!tbl_Forecast,MATCH($D$8&amp;$C15&amp;$D$7,[1]!rng_ForecastRowLookup,0),MATCH(Q$11,[1]!rng_ForecastColumnLookup,0))</f>
        <v>205496.79304454199</v>
      </c>
      <c r="R15" s="35">
        <f ca="1">INDEX([1]!tbl_Forecast,MATCH($D$8&amp;$C15&amp;$D$7,[1]!rng_ForecastRowLookup,0),MATCH(R$11,[1]!rng_ForecastColumnLookup,0))</f>
        <v>205030.14726683579</v>
      </c>
      <c r="S15" s="35">
        <f ca="1">INDEX([1]!tbl_Forecast,MATCH($D$8&amp;$C15&amp;$D$7,[1]!rng_ForecastRowLookup,0),MATCH(S$11,[1]!rng_ForecastColumnLookup,0))</f>
        <v>204564.56115667295</v>
      </c>
      <c r="T15" s="35">
        <f ca="1">INDEX([1]!tbl_Forecast,MATCH($D$8&amp;$C15&amp;$D$7,[1]!rng_ForecastRowLookup,0),MATCH(T$11,[1]!rng_ForecastColumnLookup,0))</f>
        <v>204100.03230774152</v>
      </c>
      <c r="U15" s="35">
        <f ca="1">INDEX([1]!tbl_Forecast,MATCH($D$8&amp;$C15&amp;$D$7,[1]!rng_ForecastRowLookup,0),MATCH(U$11,[1]!rng_ForecastColumnLookup,0))</f>
        <v>203636.55831919383</v>
      </c>
      <c r="V15" s="35">
        <f ca="1">INDEX([1]!tbl_Forecast,MATCH($D$8&amp;$C15&amp;$D$7,[1]!rng_ForecastRowLookup,0),MATCH(V$11,[1]!rng_ForecastColumnLookup,0))</f>
        <v>203174.13679563423</v>
      </c>
      <c r="W15" s="35">
        <f ca="1">INDEX([1]!tbl_Forecast,MATCH($D$8&amp;$C15&amp;$D$7,[1]!rng_ForecastRowLookup,0),MATCH(W$11,[1]!rng_ForecastColumnLookup,0))</f>
        <v>202712.76534710638</v>
      </c>
      <c r="X15" s="35">
        <f ca="1">INDEX([1]!tbl_Forecast,MATCH($D$8&amp;$C15&amp;$D$7,[1]!rng_ForecastRowLookup,0),MATCH(X$11,[1]!rng_ForecastColumnLookup,0))</f>
        <v>202252.44158908122</v>
      </c>
      <c r="Y15" s="35"/>
    </row>
    <row r="16" spans="1:68">
      <c r="C16" s="7" t="s">
        <v>51</v>
      </c>
      <c r="E16" s="35">
        <f ca="1">INDEX([1]!tbl_Forecast,MATCH($D$8&amp;$C16&amp;$D$7,[1]!rng_ForecastRowLookup,0),MATCH(E$11,[1]!rng_ForecastColumnLookup,0))</f>
        <v>572006.3278356482</v>
      </c>
      <c r="F16" s="35">
        <f ca="1">INDEX([1]!tbl_Forecast,MATCH($D$8&amp;$C16&amp;$D$7,[1]!rng_ForecastRowLookup,0),MATCH(F$11,[1]!rng_ForecastColumnLookup,0))</f>
        <v>565893.30394507048</v>
      </c>
      <c r="G16" s="35">
        <f ca="1">INDEX([1]!tbl_Forecast,MATCH($D$8&amp;$C16&amp;$D$7,[1]!rng_ForecastRowLookup,0),MATCH(G$11,[1]!rng_ForecastColumnLookup,0))</f>
        <v>559845.60985814757</v>
      </c>
      <c r="H16" s="35">
        <f ca="1">INDEX([1]!tbl_Forecast,MATCH($D$8&amp;$C16&amp;$D$7,[1]!rng_ForecastRowLookup,0),MATCH(H$11,[1]!rng_ForecastColumnLookup,0))</f>
        <v>553862.54739615123</v>
      </c>
      <c r="I16" s="35">
        <f ca="1">INDEX([1]!tbl_Forecast,MATCH($D$8&amp;$C16&amp;$D$7,[1]!rng_ForecastRowLookup,0),MATCH(I$11,[1]!rng_ForecastColumnLookup,0))</f>
        <v>547943.42584177968</v>
      </c>
      <c r="J16" s="35">
        <f ca="1">INDEX([1]!tbl_Forecast,MATCH($D$8&amp;$C16&amp;$D$7,[1]!rng_ForecastRowLookup,0),MATCH(J$11,[1]!rng_ForecastColumnLookup,0))</f>
        <v>542087.56185941794</v>
      </c>
      <c r="K16" s="35">
        <f ca="1">INDEX([1]!tbl_Forecast,MATCH($D$8&amp;$C16&amp;$D$7,[1]!rng_ForecastRowLookup,0),MATCH(K$11,[1]!rng_ForecastColumnLookup,0))</f>
        <v>536294.27941624937</v>
      </c>
      <c r="L16" s="35">
        <f ca="1">INDEX([1]!tbl_Forecast,MATCH($D$8&amp;$C16&amp;$D$7,[1]!rng_ForecastRowLookup,0),MATCH(L$11,[1]!rng_ForecastColumnLookup,0))</f>
        <v>530562.90970421082</v>
      </c>
      <c r="M16" s="35">
        <f ca="1">INDEX([1]!tbl_Forecast,MATCH($D$8&amp;$C16&amp;$D$7,[1]!rng_ForecastRowLookup,0),MATCH(M$11,[1]!rng_ForecastColumnLookup,0))</f>
        <v>524892.79106278194</v>
      </c>
      <c r="N16" s="35">
        <f ca="1">INDEX([1]!tbl_Forecast,MATCH($D$8&amp;$C16&amp;$D$7,[1]!rng_ForecastRowLookup,0),MATCH(N$11,[1]!rng_ForecastColumnLookup,0))</f>
        <v>519283.26890259917</v>
      </c>
      <c r="O16" s="35">
        <f ca="1">INDEX([1]!tbl_Forecast,MATCH($D$8&amp;$C16&amp;$D$7,[1]!rng_ForecastRowLookup,0),MATCH(O$11,[1]!rng_ForecastColumnLookup,0))</f>
        <v>513733.69562988722</v>
      </c>
      <c r="P16" s="35">
        <f ca="1">INDEX([1]!tbl_Forecast,MATCH($D$8&amp;$C16&amp;$D$7,[1]!rng_ForecastRowLookup,0),MATCH(P$11,[1]!rng_ForecastColumnLookup,0))</f>
        <v>508243.4305716962</v>
      </c>
      <c r="Q16" s="35">
        <f ca="1">INDEX([1]!tbl_Forecast,MATCH($D$8&amp;$C16&amp;$D$7,[1]!rng_ForecastRowLookup,0),MATCH(Q$11,[1]!rng_ForecastColumnLookup,0))</f>
        <v>502811.8399019395</v>
      </c>
      <c r="R16" s="35">
        <f ca="1">INDEX([1]!tbl_Forecast,MATCH($D$8&amp;$C16&amp;$D$7,[1]!rng_ForecastRowLookup,0),MATCH(R$11,[1]!rng_ForecastColumnLookup,0))</f>
        <v>497438.2965682213</v>
      </c>
      <c r="S16" s="35">
        <f ca="1">INDEX([1]!tbl_Forecast,MATCH($D$8&amp;$C16&amp;$D$7,[1]!rng_ForecastRowLookup,0),MATCH(S$11,[1]!rng_ForecastColumnLookup,0))</f>
        <v>492122.18021944637</v>
      </c>
      <c r="T16" s="35">
        <f ca="1">INDEX([1]!tbl_Forecast,MATCH($D$8&amp;$C16&amp;$D$7,[1]!rng_ForecastRowLookup,0),MATCH(T$11,[1]!rng_ForecastColumnLookup,0))</f>
        <v>486862.87713420321</v>
      </c>
      <c r="U16" s="35">
        <f ca="1">INDEX([1]!tbl_Forecast,MATCH($D$8&amp;$C16&amp;$D$7,[1]!rng_ForecastRowLookup,0),MATCH(U$11,[1]!rng_ForecastColumnLookup,0))</f>
        <v>481659.78014991269</v>
      </c>
      <c r="V16" s="35">
        <f ca="1">INDEX([1]!tbl_Forecast,MATCH($D$8&amp;$C16&amp;$D$7,[1]!rng_ForecastRowLookup,0),MATCH(V$11,[1]!rng_ForecastColumnLookup,0))</f>
        <v>476512.28859273402</v>
      </c>
      <c r="W16" s="35">
        <f ca="1">INDEX([1]!tbl_Forecast,MATCH($D$8&amp;$C16&amp;$D$7,[1]!rng_ForecastRowLookup,0),MATCH(W$11,[1]!rng_ForecastColumnLookup,0))</f>
        <v>471419.80820821953</v>
      </c>
      <c r="X16" s="35">
        <f ca="1">INDEX([1]!tbl_Forecast,MATCH($D$8&amp;$C16&amp;$D$7,[1]!rng_ForecastRowLookup,0),MATCH(X$11,[1]!rng_ForecastColumnLookup,0))</f>
        <v>466381.75109271082</v>
      </c>
      <c r="Y16" s="35"/>
    </row>
    <row r="17" spans="1:32">
      <c r="E17" s="35"/>
      <c r="F17" s="35"/>
      <c r="G17" s="35"/>
      <c r="H17" s="35"/>
      <c r="I17" s="35"/>
      <c r="J17" s="35"/>
      <c r="K17" s="35"/>
      <c r="L17" s="35"/>
      <c r="M17" s="35"/>
      <c r="N17" s="35"/>
      <c r="O17" s="35"/>
      <c r="P17" s="35"/>
      <c r="Q17" s="35"/>
      <c r="R17" s="35"/>
      <c r="S17" s="35"/>
      <c r="T17" s="35"/>
      <c r="U17" s="35"/>
      <c r="V17" s="35"/>
      <c r="W17" s="35"/>
      <c r="X17" s="35"/>
      <c r="Y17" s="35"/>
    </row>
    <row r="18" spans="1:32">
      <c r="B18" s="7" t="s">
        <v>55</v>
      </c>
      <c r="C18" s="7" t="s">
        <v>56</v>
      </c>
      <c r="E18" s="35">
        <f t="shared" ref="E18:X18" ca="1" si="1">SUM(E13:E16)</f>
        <v>5912957.9357845243</v>
      </c>
      <c r="F18" s="35">
        <f t="shared" ca="1" si="1"/>
        <v>5894716.7373226183</v>
      </c>
      <c r="G18" s="35">
        <f t="shared" ca="1" si="1"/>
        <v>5876568.4091907088</v>
      </c>
      <c r="H18" s="35">
        <f t="shared" ca="1" si="1"/>
        <v>5858512.1906713378</v>
      </c>
      <c r="I18" s="35">
        <f t="shared" ca="1" si="1"/>
        <v>5840547.3286504922</v>
      </c>
      <c r="J18" s="35">
        <f t="shared" ca="1" si="1"/>
        <v>5822673.077537531</v>
      </c>
      <c r="K18" s="35">
        <f t="shared" ca="1" si="1"/>
        <v>5804888.6991859814</v>
      </c>
      <c r="L18" s="35">
        <f t="shared" ca="1" si="1"/>
        <v>5787193.462815172</v>
      </c>
      <c r="M18" s="35">
        <f t="shared" ca="1" si="1"/>
        <v>5769586.6449326966</v>
      </c>
      <c r="N18" s="35">
        <f t="shared" ca="1" si="1"/>
        <v>5752067.5292577213</v>
      </c>
      <c r="O18" s="35">
        <f t="shared" ca="1" si="1"/>
        <v>5734635.406645081</v>
      </c>
      <c r="P18" s="35">
        <f t="shared" ca="1" si="1"/>
        <v>5717289.5750102066</v>
      </c>
      <c r="Q18" s="35">
        <f t="shared" ca="1" si="1"/>
        <v>5700029.3392548524</v>
      </c>
      <c r="R18" s="35">
        <f t="shared" ca="1" si="1"/>
        <v>5682854.0111935912</v>
      </c>
      <c r="S18" s="35">
        <f t="shared" ca="1" si="1"/>
        <v>5665762.9094811222</v>
      </c>
      <c r="T18" s="35">
        <f t="shared" ca="1" si="1"/>
        <v>5648755.3595403275</v>
      </c>
      <c r="U18" s="35">
        <f t="shared" ca="1" si="1"/>
        <v>5631830.6934911208</v>
      </c>
      <c r="V18" s="35">
        <f t="shared" ca="1" si="1"/>
        <v>5614988.250080023</v>
      </c>
      <c r="W18" s="35">
        <f t="shared" ca="1" si="1"/>
        <v>5598227.3746105134</v>
      </c>
      <c r="X18" s="35">
        <f t="shared" ca="1" si="1"/>
        <v>5581547.4188741138</v>
      </c>
      <c r="Y18" s="35"/>
      <c r="Z18" s="35"/>
    </row>
    <row r="19" spans="1:32">
      <c r="E19" s="35"/>
      <c r="F19" s="35"/>
      <c r="G19" s="35"/>
      <c r="H19" s="35"/>
      <c r="I19" s="35"/>
      <c r="J19" s="35"/>
      <c r="K19" s="35"/>
      <c r="L19" s="35"/>
      <c r="M19" s="35"/>
      <c r="N19" s="35"/>
      <c r="O19" s="35"/>
      <c r="P19" s="35"/>
      <c r="Q19" s="35"/>
      <c r="R19" s="35"/>
      <c r="S19" s="35"/>
      <c r="T19" s="35"/>
      <c r="U19" s="35"/>
      <c r="V19" s="35"/>
      <c r="W19" s="35"/>
      <c r="X19" s="35"/>
      <c r="Y19" s="35"/>
    </row>
    <row r="20" spans="1:32">
      <c r="E20" s="35"/>
      <c r="F20" s="35"/>
      <c r="G20" s="35"/>
      <c r="H20" s="35"/>
      <c r="I20" s="35"/>
      <c r="J20" s="35"/>
      <c r="K20" s="35"/>
      <c r="L20" s="35"/>
      <c r="M20" s="35"/>
      <c r="N20" s="35"/>
      <c r="O20" s="35"/>
      <c r="P20" s="35"/>
      <c r="Q20" s="35"/>
      <c r="R20" s="35"/>
      <c r="S20" s="35"/>
      <c r="T20" s="35"/>
      <c r="U20" s="35"/>
      <c r="V20" s="35"/>
      <c r="W20" s="35"/>
      <c r="X20" s="35"/>
      <c r="Y20" s="35"/>
    </row>
    <row r="21" spans="1:32" ht="15">
      <c r="A21" s="54" t="s">
        <v>554</v>
      </c>
      <c r="E21" s="35"/>
      <c r="F21" s="35"/>
      <c r="G21" s="35"/>
      <c r="H21" s="35"/>
      <c r="I21" s="35"/>
      <c r="J21" s="35"/>
      <c r="K21" s="35"/>
      <c r="L21" s="35"/>
      <c r="M21" s="35"/>
      <c r="N21" s="35"/>
      <c r="O21" s="35"/>
      <c r="P21" s="35"/>
      <c r="Q21" s="35"/>
      <c r="R21" s="35"/>
      <c r="S21" s="35"/>
      <c r="T21" s="35"/>
      <c r="U21" s="35"/>
      <c r="V21" s="35"/>
      <c r="W21" s="35"/>
      <c r="X21" s="35"/>
      <c r="Y21" s="35"/>
    </row>
    <row r="22" spans="1:32" ht="15">
      <c r="A22" s="7" t="s">
        <v>555</v>
      </c>
      <c r="E22" s="179">
        <v>1</v>
      </c>
      <c r="F22" s="180">
        <v>2</v>
      </c>
      <c r="G22" s="180">
        <v>3</v>
      </c>
      <c r="H22" s="180">
        <v>4</v>
      </c>
      <c r="I22" s="180">
        <v>5</v>
      </c>
      <c r="J22" s="180">
        <v>6</v>
      </c>
      <c r="K22" s="180">
        <v>7</v>
      </c>
      <c r="L22" s="180">
        <v>8</v>
      </c>
      <c r="M22" s="180">
        <v>9</v>
      </c>
      <c r="N22" s="180">
        <v>10</v>
      </c>
      <c r="O22" s="180">
        <v>11</v>
      </c>
      <c r="P22" s="180">
        <v>12</v>
      </c>
      <c r="Q22" s="180">
        <v>13</v>
      </c>
      <c r="R22" s="180">
        <v>14</v>
      </c>
      <c r="S22" s="180">
        <v>15</v>
      </c>
      <c r="T22" s="180">
        <v>16</v>
      </c>
      <c r="U22" s="180">
        <v>17</v>
      </c>
      <c r="V22" s="180">
        <v>18</v>
      </c>
      <c r="W22" s="180">
        <v>19</v>
      </c>
      <c r="X22" s="180">
        <v>20</v>
      </c>
      <c r="Y22" s="181"/>
    </row>
    <row r="23" spans="1:32">
      <c r="C23" s="7" t="str">
        <f>C13</f>
        <v>Single Family</v>
      </c>
      <c r="E23" s="35">
        <f>IF(E$22&lt;=1/$C$43,0,INDEX('SC-New'!$E136:$Y136,1,E$22-ROUND(1/$C$43,0)))</f>
        <v>0</v>
      </c>
      <c r="F23" s="35">
        <f>IF(F$22&lt;=1/$C$43,0,INDEX('SC-New'!$E136:$Y136,1,F$22-ROUND(1/$C$43,0)))</f>
        <v>0</v>
      </c>
      <c r="G23" s="35">
        <f>IF(G$22&lt;=1/$C$43,0,INDEX('SC-New'!$E136:$Y136,1,G$22-ROUND(1/$C$43,0)))</f>
        <v>0</v>
      </c>
      <c r="H23" s="35">
        <f>IF(H$22&lt;=1/$C$43,0,INDEX('SC-New'!$E136:$Y136,1,H$22-ROUND(1/$C$43,0)))</f>
        <v>0</v>
      </c>
      <c r="I23" s="35">
        <f>IF(I$22&lt;=1/$C$43,0,INDEX('SC-New'!$E136:$Y136,1,I$22-ROUND(1/$C$43,0)))</f>
        <v>0</v>
      </c>
      <c r="J23" s="35">
        <f>IF(J$22&lt;=1/$C$43,0,INDEX('SC-New'!$E136:$Y136,1,J$22-ROUND(1/$C$43,0)))</f>
        <v>0</v>
      </c>
      <c r="K23" s="35">
        <f>IF(K$22&lt;=1/$C$43,0,INDEX('SC-New'!$E136:$Y136,1,K$22-ROUND(1/$C$43,0)))</f>
        <v>0</v>
      </c>
      <c r="L23" s="35">
        <f>IF(L$22&lt;=1/$C$43,0,INDEX('SC-New'!$E136:$Y136,1,L$22-ROUND(1/$C$43,0)))</f>
        <v>0</v>
      </c>
      <c r="M23" s="35">
        <f>IF(M$22&lt;=1/$C$43,0,INDEX('SC-New'!$E136:$Y136,1,M$22-ROUND(1/$C$43,0)))</f>
        <v>0</v>
      </c>
      <c r="N23" s="35">
        <f>IF(N$22&lt;=1/$C$43,0,INDEX('SC-New'!$E136:$Y136,1,N$22-ROUND(1/$C$43,0)))</f>
        <v>0</v>
      </c>
      <c r="O23" s="35">
        <f>IF(O$22&lt;=1/$C$43,0,INDEX('SC-New'!$E136:$Y136,1,O$22-ROUND(1/$C$43,0)))</f>
        <v>0</v>
      </c>
      <c r="P23" s="35">
        <f>IF(P$22&lt;=1/$C$43,0,INDEX('SC-New'!$E136:$Y136,1,P$22-ROUND(1/$C$43,0)))</f>
        <v>0</v>
      </c>
      <c r="Q23" s="35">
        <f>IF(Q$22&lt;=1/$C$43,0,INDEX('SC-New'!$E136:$Y136,1,Q$22-ROUND(1/$C$43,0)))</f>
        <v>0</v>
      </c>
      <c r="R23" s="35">
        <f>IF(R$22&lt;=1/$C$43,0,INDEX('SC-New'!$E136:$Y136,1,R$22-ROUND(1/$C$43,0)))</f>
        <v>0</v>
      </c>
      <c r="S23" s="35">
        <f>IF(S$22&lt;=1/$C$43,0,INDEX('SC-New'!$E136:$Y136,1,S$22-ROUND(1/$C$43,0)))</f>
        <v>0</v>
      </c>
      <c r="T23" s="35">
        <f ca="1">IF(T$22&lt;=1/$C$43,0,INDEX('SC-New'!$E136:$Y136,1,T$22-ROUND(1/$C$43,0)))</f>
        <v>60944.473986498</v>
      </c>
      <c r="U23" s="35">
        <f ca="1">IF(U$22&lt;=1/$C$43,0,INDEX('SC-New'!$E136:$Y136,1,U$22-ROUND(1/$C$43,0)))</f>
        <v>56251.048946270021</v>
      </c>
      <c r="V23" s="35">
        <f ca="1">IF(V$22&lt;=1/$C$43,0,INDEX('SC-New'!$E136:$Y136,1,V$22-ROUND(1/$C$43,0)))</f>
        <v>50944.764580761432</v>
      </c>
      <c r="W23" s="35">
        <f ca="1">IF(W$22&lt;=1/$C$43,0,INDEX('SC-New'!$E136:$Y136,1,W$22-ROUND(1/$C$43,0)))</f>
        <v>46623.491088533949</v>
      </c>
      <c r="X23" s="35">
        <f ca="1">IF(X$22&lt;=1/$C$43,0,INDEX('SC-New'!$E136:$Y136,1,X$22-ROUND(1/$C$43,0)))</f>
        <v>42413.488783492503</v>
      </c>
      <c r="Y23" s="35"/>
      <c r="Z23" s="35"/>
      <c r="AB23" s="35"/>
      <c r="AC23" s="35"/>
      <c r="AD23" s="35"/>
      <c r="AE23" s="35"/>
      <c r="AF23" s="35"/>
    </row>
    <row r="24" spans="1:32">
      <c r="C24" s="7" t="str">
        <f>C14</f>
        <v>Multifamily - Low Rise</v>
      </c>
      <c r="E24" s="35">
        <f>IF(E$22&lt;=1/$C$43,0,INDEX('SC-New'!$E137:$Y137,1,E$22-ROUND(1/$C$43,0)))</f>
        <v>0</v>
      </c>
      <c r="F24" s="35">
        <f>IF(F$22&lt;=1/$C$43,0,INDEX('SC-New'!$E137:$Y137,1,F$22-ROUND(1/$C$43,0)))</f>
        <v>0</v>
      </c>
      <c r="G24" s="35">
        <f>IF(G$22&lt;=1/$C$43,0,INDEX('SC-New'!$E137:$Y137,1,G$22-ROUND(1/$C$43,0)))</f>
        <v>0</v>
      </c>
      <c r="H24" s="35">
        <f>IF(H$22&lt;=1/$C$43,0,INDEX('SC-New'!$E137:$Y137,1,H$22-ROUND(1/$C$43,0)))</f>
        <v>0</v>
      </c>
      <c r="I24" s="35">
        <f>IF(I$22&lt;=1/$C$43,0,INDEX('SC-New'!$E137:$Y137,1,I$22-ROUND(1/$C$43,0)))</f>
        <v>0</v>
      </c>
      <c r="J24" s="35">
        <f>IF(J$22&lt;=1/$C$43,0,INDEX('SC-New'!$E137:$Y137,1,J$22-ROUND(1/$C$43,0)))</f>
        <v>0</v>
      </c>
      <c r="K24" s="35">
        <f>IF(K$22&lt;=1/$C$43,0,INDEX('SC-New'!$E137:$Y137,1,K$22-ROUND(1/$C$43,0)))</f>
        <v>0</v>
      </c>
      <c r="L24" s="35">
        <f>IF(L$22&lt;=1/$C$43,0,INDEX('SC-New'!$E137:$Y137,1,L$22-ROUND(1/$C$43,0)))</f>
        <v>0</v>
      </c>
      <c r="M24" s="35">
        <f>IF(M$22&lt;=1/$C$43,0,INDEX('SC-New'!$E137:$Y137,1,M$22-ROUND(1/$C$43,0)))</f>
        <v>0</v>
      </c>
      <c r="N24" s="35">
        <f>IF(N$22&lt;=1/$C$43,0,INDEX('SC-New'!$E137:$Y137,1,N$22-ROUND(1/$C$43,0)))</f>
        <v>0</v>
      </c>
      <c r="O24" s="35">
        <f>IF(O$22&lt;=1/$C$43,0,INDEX('SC-New'!$E137:$Y137,1,O$22-ROUND(1/$C$43,0)))</f>
        <v>0</v>
      </c>
      <c r="P24" s="35">
        <f>IF(P$22&lt;=1/$C$43,0,INDEX('SC-New'!$E137:$Y137,1,P$22-ROUND(1/$C$43,0)))</f>
        <v>0</v>
      </c>
      <c r="Q24" s="35">
        <f>IF(Q$22&lt;=1/$C$43,0,INDEX('SC-New'!$E137:$Y137,1,Q$22-ROUND(1/$C$43,0)))</f>
        <v>0</v>
      </c>
      <c r="R24" s="35">
        <f>IF(R$22&lt;=1/$C$43,0,INDEX('SC-New'!$E137:$Y137,1,R$22-ROUND(1/$C$43,0)))</f>
        <v>0</v>
      </c>
      <c r="S24" s="35">
        <f>IF(S$22&lt;=1/$C$43,0,INDEX('SC-New'!$E137:$Y137,1,S$22-ROUND(1/$C$43,0)))</f>
        <v>0</v>
      </c>
      <c r="T24" s="35">
        <f>IF(T$22&lt;=1/$C$43,0,INDEX('SC-New'!$E137:$Y137,1,T$22-ROUND(1/$C$43,0)))</f>
        <v>0</v>
      </c>
      <c r="U24" s="35">
        <f>IF(U$22&lt;=1/$C$43,0,INDEX('SC-New'!$E137:$Y137,1,U$22-ROUND(1/$C$43,0)))</f>
        <v>0</v>
      </c>
      <c r="V24" s="35">
        <f>IF(V$22&lt;=1/$C$43,0,INDEX('SC-New'!$E137:$Y137,1,V$22-ROUND(1/$C$43,0)))</f>
        <v>0</v>
      </c>
      <c r="W24" s="35">
        <f>IF(W$22&lt;=1/$C$43,0,INDEX('SC-New'!$E137:$Y137,1,W$22-ROUND(1/$C$43,0)))</f>
        <v>0</v>
      </c>
      <c r="X24" s="35">
        <f>IF(X$22&lt;=1/$C$43,0,INDEX('SC-New'!$E137:$Y137,1,X$22-ROUND(1/$C$43,0)))</f>
        <v>0</v>
      </c>
      <c r="Y24" s="35"/>
      <c r="Z24" s="35"/>
      <c r="AB24" s="35"/>
      <c r="AC24" s="35"/>
      <c r="AD24" s="35"/>
      <c r="AE24" s="35"/>
      <c r="AF24" s="35"/>
    </row>
    <row r="25" spans="1:32">
      <c r="C25" s="7" t="str">
        <f>C15</f>
        <v>Multifamily - High Rise</v>
      </c>
      <c r="E25" s="35">
        <f>IF(E$22&lt;=1/$C$43,0,INDEX('SC-New'!$E138:$Y138,1,E$22-ROUND(1/$C$43,0)))</f>
        <v>0</v>
      </c>
      <c r="F25" s="35">
        <f>IF(F$22&lt;=1/$C$43,0,INDEX('SC-New'!$E138:$Y138,1,F$22-ROUND(1/$C$43,0)))</f>
        <v>0</v>
      </c>
      <c r="G25" s="35">
        <f>IF(G$22&lt;=1/$C$43,0,INDEX('SC-New'!$E138:$Y138,1,G$22-ROUND(1/$C$43,0)))</f>
        <v>0</v>
      </c>
      <c r="H25" s="35">
        <f>IF(H$22&lt;=1/$C$43,0,INDEX('SC-New'!$E138:$Y138,1,H$22-ROUND(1/$C$43,0)))</f>
        <v>0</v>
      </c>
      <c r="I25" s="35">
        <f>IF(I$22&lt;=1/$C$43,0,INDEX('SC-New'!$E138:$Y138,1,I$22-ROUND(1/$C$43,0)))</f>
        <v>0</v>
      </c>
      <c r="J25" s="35">
        <f>IF(J$22&lt;=1/$C$43,0,INDEX('SC-New'!$E138:$Y138,1,J$22-ROUND(1/$C$43,0)))</f>
        <v>0</v>
      </c>
      <c r="K25" s="35">
        <f>IF(K$22&lt;=1/$C$43,0,INDEX('SC-New'!$E138:$Y138,1,K$22-ROUND(1/$C$43,0)))</f>
        <v>0</v>
      </c>
      <c r="L25" s="35">
        <f>IF(L$22&lt;=1/$C$43,0,INDEX('SC-New'!$E138:$Y138,1,L$22-ROUND(1/$C$43,0)))</f>
        <v>0</v>
      </c>
      <c r="M25" s="35">
        <f>IF(M$22&lt;=1/$C$43,0,INDEX('SC-New'!$E138:$Y138,1,M$22-ROUND(1/$C$43,0)))</f>
        <v>0</v>
      </c>
      <c r="N25" s="35">
        <f>IF(N$22&lt;=1/$C$43,0,INDEX('SC-New'!$E138:$Y138,1,N$22-ROUND(1/$C$43,0)))</f>
        <v>0</v>
      </c>
      <c r="O25" s="35">
        <f>IF(O$22&lt;=1/$C$43,0,INDEX('SC-New'!$E138:$Y138,1,O$22-ROUND(1/$C$43,0)))</f>
        <v>0</v>
      </c>
      <c r="P25" s="35">
        <f>IF(P$22&lt;=1/$C$43,0,INDEX('SC-New'!$E138:$Y138,1,P$22-ROUND(1/$C$43,0)))</f>
        <v>0</v>
      </c>
      <c r="Q25" s="35">
        <f>IF(Q$22&lt;=1/$C$43,0,INDEX('SC-New'!$E138:$Y138,1,Q$22-ROUND(1/$C$43,0)))</f>
        <v>0</v>
      </c>
      <c r="R25" s="35">
        <f>IF(R$22&lt;=1/$C$43,0,INDEX('SC-New'!$E138:$Y138,1,R$22-ROUND(1/$C$43,0)))</f>
        <v>0</v>
      </c>
      <c r="S25" s="35">
        <f>IF(S$22&lt;=1/$C$43,0,INDEX('SC-New'!$E138:$Y138,1,S$22-ROUND(1/$C$43,0)))</f>
        <v>0</v>
      </c>
      <c r="T25" s="35">
        <f>IF(T$22&lt;=1/$C$43,0,INDEX('SC-New'!$E138:$Y138,1,T$22-ROUND(1/$C$43,0)))</f>
        <v>0</v>
      </c>
      <c r="U25" s="35">
        <f>IF(U$22&lt;=1/$C$43,0,INDEX('SC-New'!$E138:$Y138,1,U$22-ROUND(1/$C$43,0)))</f>
        <v>0</v>
      </c>
      <c r="V25" s="35">
        <f>IF(V$22&lt;=1/$C$43,0,INDEX('SC-New'!$E138:$Y138,1,V$22-ROUND(1/$C$43,0)))</f>
        <v>0</v>
      </c>
      <c r="W25" s="35">
        <f>IF(W$22&lt;=1/$C$43,0,INDEX('SC-New'!$E138:$Y138,1,W$22-ROUND(1/$C$43,0)))</f>
        <v>0</v>
      </c>
      <c r="X25" s="35">
        <f>IF(X$22&lt;=1/$C$43,0,INDEX('SC-New'!$E138:$Y138,1,X$22-ROUND(1/$C$43,0)))</f>
        <v>0</v>
      </c>
      <c r="Y25" s="35"/>
      <c r="Z25" s="35"/>
      <c r="AB25" s="35"/>
      <c r="AC25" s="35"/>
      <c r="AD25" s="35"/>
      <c r="AE25" s="35"/>
      <c r="AF25" s="35"/>
    </row>
    <row r="26" spans="1:32">
      <c r="C26" s="7" t="str">
        <f>C16</f>
        <v>Manufactured</v>
      </c>
      <c r="E26" s="35">
        <f>IF(E$22&lt;=1/$C$43,0,INDEX('SC-New'!$E139:$Y139,1,E$22-ROUND(1/$C$43,0)))</f>
        <v>0</v>
      </c>
      <c r="F26" s="35">
        <f>IF(F$22&lt;=1/$C$43,0,INDEX('SC-New'!$E139:$Y139,1,F$22-ROUND(1/$C$43,0)))</f>
        <v>0</v>
      </c>
      <c r="G26" s="35">
        <f>IF(G$22&lt;=1/$C$43,0,INDEX('SC-New'!$E139:$Y139,1,G$22-ROUND(1/$C$43,0)))</f>
        <v>0</v>
      </c>
      <c r="H26" s="35">
        <f>IF(H$22&lt;=1/$C$43,0,INDEX('SC-New'!$E139:$Y139,1,H$22-ROUND(1/$C$43,0)))</f>
        <v>0</v>
      </c>
      <c r="I26" s="35">
        <f>IF(I$22&lt;=1/$C$43,0,INDEX('SC-New'!$E139:$Y139,1,I$22-ROUND(1/$C$43,0)))</f>
        <v>0</v>
      </c>
      <c r="J26" s="35">
        <f>IF(J$22&lt;=1/$C$43,0,INDEX('SC-New'!$E139:$Y139,1,J$22-ROUND(1/$C$43,0)))</f>
        <v>0</v>
      </c>
      <c r="K26" s="35">
        <f>IF(K$22&lt;=1/$C$43,0,INDEX('SC-New'!$E139:$Y139,1,K$22-ROUND(1/$C$43,0)))</f>
        <v>0</v>
      </c>
      <c r="L26" s="35">
        <f>IF(L$22&lt;=1/$C$43,0,INDEX('SC-New'!$E139:$Y139,1,L$22-ROUND(1/$C$43,0)))</f>
        <v>0</v>
      </c>
      <c r="M26" s="35">
        <f>IF(M$22&lt;=1/$C$43,0,INDEX('SC-New'!$E139:$Y139,1,M$22-ROUND(1/$C$43,0)))</f>
        <v>0</v>
      </c>
      <c r="N26" s="35">
        <f>IF(N$22&lt;=1/$C$43,0,INDEX('SC-New'!$E139:$Y139,1,N$22-ROUND(1/$C$43,0)))</f>
        <v>0</v>
      </c>
      <c r="O26" s="35">
        <f>IF(O$22&lt;=1/$C$43,0,INDEX('SC-New'!$E139:$Y139,1,O$22-ROUND(1/$C$43,0)))</f>
        <v>0</v>
      </c>
      <c r="P26" s="35">
        <f>IF(P$22&lt;=1/$C$43,0,INDEX('SC-New'!$E139:$Y139,1,P$22-ROUND(1/$C$43,0)))</f>
        <v>0</v>
      </c>
      <c r="Q26" s="35">
        <f>IF(Q$22&lt;=1/$C$43,0,INDEX('SC-New'!$E139:$Y139,1,Q$22-ROUND(1/$C$43,0)))</f>
        <v>0</v>
      </c>
      <c r="R26" s="35">
        <f>IF(R$22&lt;=1/$C$43,0,INDEX('SC-New'!$E139:$Y139,1,R$22-ROUND(1/$C$43,0)))</f>
        <v>0</v>
      </c>
      <c r="S26" s="35">
        <f>IF(S$22&lt;=1/$C$43,0,INDEX('SC-New'!$E139:$Y139,1,S$22-ROUND(1/$C$43,0)))</f>
        <v>0</v>
      </c>
      <c r="T26" s="35">
        <f ca="1">IF(T$22&lt;=1/$C$43,0,INDEX('SC-New'!$E139:$Y139,1,T$22-ROUND(1/$C$43,0)))</f>
        <v>1817.6423394899305</v>
      </c>
      <c r="U26" s="35">
        <f ca="1">IF(U$22&lt;=1/$C$43,0,INDEX('SC-New'!$E139:$Y139,1,U$22-ROUND(1/$C$43,0)))</f>
        <v>1765.3414282744109</v>
      </c>
      <c r="V26" s="35">
        <f ca="1">IF(V$22&lt;=1/$C$43,0,INDEX('SC-New'!$E139:$Y139,1,V$22-ROUND(1/$C$43,0)))</f>
        <v>1747.1610832007634</v>
      </c>
      <c r="W26" s="35">
        <f ca="1">IF(W$22&lt;=1/$C$43,0,INDEX('SC-New'!$E139:$Y139,1,W$22-ROUND(1/$C$43,0)))</f>
        <v>1713.8292216042439</v>
      </c>
      <c r="X26" s="35">
        <f ca="1">IF(X$22&lt;=1/$C$43,0,INDEX('SC-New'!$E139:$Y139,1,X$22-ROUND(1/$C$43,0)))</f>
        <v>1553.2314794987919</v>
      </c>
      <c r="Y26" s="35"/>
      <c r="Z26" s="35"/>
      <c r="AB26" s="35"/>
      <c r="AC26" s="35"/>
      <c r="AD26" s="35"/>
      <c r="AE26" s="35"/>
      <c r="AF26" s="35"/>
    </row>
    <row r="27" spans="1:32">
      <c r="E27" s="35"/>
      <c r="F27" s="35"/>
      <c r="G27" s="35"/>
      <c r="H27" s="35"/>
      <c r="I27" s="35"/>
      <c r="J27" s="35"/>
      <c r="K27" s="35"/>
      <c r="L27" s="35"/>
      <c r="M27" s="35"/>
      <c r="N27" s="35"/>
      <c r="O27" s="35"/>
      <c r="P27" s="35"/>
      <c r="Q27" s="35"/>
      <c r="R27" s="35"/>
      <c r="S27" s="35"/>
      <c r="T27" s="35"/>
      <c r="U27" s="35"/>
      <c r="V27" s="35"/>
      <c r="W27" s="35"/>
      <c r="X27" s="35"/>
      <c r="Y27" s="35"/>
      <c r="Z27" s="35"/>
      <c r="AB27" s="35"/>
      <c r="AC27" s="35"/>
      <c r="AD27" s="35"/>
      <c r="AE27" s="35"/>
      <c r="AF27" s="35"/>
    </row>
    <row r="28" spans="1:32">
      <c r="C28" s="7" t="s">
        <v>556</v>
      </c>
      <c r="E28" s="35">
        <f t="shared" ref="E28:X28" si="2">SUM(E23:E26)</f>
        <v>0</v>
      </c>
      <c r="F28" s="35">
        <f t="shared" si="2"/>
        <v>0</v>
      </c>
      <c r="G28" s="35">
        <f t="shared" si="2"/>
        <v>0</v>
      </c>
      <c r="H28" s="35">
        <f t="shared" si="2"/>
        <v>0</v>
      </c>
      <c r="I28" s="35">
        <f t="shared" si="2"/>
        <v>0</v>
      </c>
      <c r="J28" s="35">
        <f t="shared" si="2"/>
        <v>0</v>
      </c>
      <c r="K28" s="35">
        <f t="shared" si="2"/>
        <v>0</v>
      </c>
      <c r="L28" s="35">
        <f t="shared" si="2"/>
        <v>0</v>
      </c>
      <c r="M28" s="35">
        <f t="shared" si="2"/>
        <v>0</v>
      </c>
      <c r="N28" s="35">
        <f t="shared" si="2"/>
        <v>0</v>
      </c>
      <c r="O28" s="35">
        <f t="shared" si="2"/>
        <v>0</v>
      </c>
      <c r="P28" s="35">
        <f t="shared" si="2"/>
        <v>0</v>
      </c>
      <c r="Q28" s="35">
        <f t="shared" si="2"/>
        <v>0</v>
      </c>
      <c r="R28" s="35">
        <f t="shared" si="2"/>
        <v>0</v>
      </c>
      <c r="S28" s="35">
        <f t="shared" si="2"/>
        <v>0</v>
      </c>
      <c r="T28" s="35">
        <f t="shared" ca="1" si="2"/>
        <v>62762.116325987932</v>
      </c>
      <c r="U28" s="35">
        <f t="shared" ca="1" si="2"/>
        <v>58016.390374544433</v>
      </c>
      <c r="V28" s="35">
        <f t="shared" ca="1" si="2"/>
        <v>52691.925663962196</v>
      </c>
      <c r="W28" s="35">
        <f t="shared" ca="1" si="2"/>
        <v>48337.320310138195</v>
      </c>
      <c r="X28" s="35">
        <f t="shared" ca="1" si="2"/>
        <v>43966.720262991294</v>
      </c>
      <c r="Y28" s="35"/>
      <c r="Z28" s="35"/>
      <c r="AB28" s="35"/>
      <c r="AC28" s="35"/>
      <c r="AD28" s="35"/>
      <c r="AE28" s="35"/>
      <c r="AF28" s="35"/>
    </row>
    <row r="29" spans="1:32">
      <c r="E29" s="35"/>
      <c r="F29" s="35"/>
      <c r="G29" s="35"/>
      <c r="H29" s="35"/>
      <c r="I29" s="35"/>
      <c r="J29" s="35"/>
      <c r="K29" s="35"/>
      <c r="L29" s="35"/>
      <c r="M29" s="35"/>
      <c r="N29" s="35"/>
      <c r="O29" s="35"/>
      <c r="P29" s="35"/>
      <c r="Q29" s="35"/>
      <c r="R29" s="35"/>
      <c r="S29" s="35"/>
      <c r="T29" s="35"/>
      <c r="U29" s="35"/>
      <c r="V29" s="35"/>
      <c r="W29" s="35"/>
      <c r="X29" s="35"/>
      <c r="Y29" s="35"/>
    </row>
    <row r="30" spans="1:32">
      <c r="E30" s="35"/>
      <c r="F30" s="35"/>
      <c r="G30" s="35"/>
      <c r="H30" s="35"/>
      <c r="I30" s="35"/>
      <c r="J30" s="35"/>
      <c r="K30" s="35"/>
      <c r="L30" s="35"/>
      <c r="M30" s="35"/>
      <c r="N30" s="35"/>
      <c r="O30" s="35"/>
      <c r="P30" s="35"/>
      <c r="Q30" s="35"/>
      <c r="R30" s="35"/>
      <c r="S30" s="35"/>
      <c r="T30" s="35"/>
      <c r="U30" s="35"/>
      <c r="V30" s="35"/>
      <c r="W30" s="35"/>
      <c r="X30" s="35"/>
      <c r="Y30" s="35"/>
    </row>
    <row r="31" spans="1:32" ht="15">
      <c r="A31" s="54" t="s">
        <v>557</v>
      </c>
      <c r="E31" s="35"/>
      <c r="F31" s="35"/>
      <c r="G31" s="35"/>
      <c r="H31" s="35"/>
      <c r="I31" s="35"/>
      <c r="J31" s="35"/>
      <c r="K31" s="35"/>
      <c r="L31" s="35"/>
      <c r="M31" s="35"/>
      <c r="N31" s="35"/>
      <c r="O31" s="35"/>
      <c r="P31" s="35"/>
      <c r="Q31" s="35"/>
      <c r="R31" s="35"/>
      <c r="S31" s="35"/>
      <c r="T31" s="35"/>
      <c r="U31" s="35"/>
      <c r="V31" s="35"/>
      <c r="W31" s="35"/>
      <c r="X31" s="35"/>
      <c r="Y31" s="35"/>
      <c r="Z31" s="182">
        <v>0.85</v>
      </c>
    </row>
    <row r="32" spans="1:32" ht="15">
      <c r="E32" s="179">
        <v>2</v>
      </c>
      <c r="F32" s="180">
        <v>3</v>
      </c>
      <c r="G32" s="180">
        <v>4</v>
      </c>
      <c r="H32" s="180">
        <v>5</v>
      </c>
      <c r="I32" s="180">
        <v>6</v>
      </c>
      <c r="J32" s="180">
        <v>7</v>
      </c>
      <c r="K32" s="180">
        <v>8</v>
      </c>
      <c r="L32" s="180">
        <v>9</v>
      </c>
      <c r="M32" s="180">
        <v>10</v>
      </c>
      <c r="N32" s="180">
        <v>11</v>
      </c>
      <c r="O32" s="180">
        <v>12</v>
      </c>
      <c r="P32" s="180">
        <v>13</v>
      </c>
      <c r="Q32" s="180">
        <v>14</v>
      </c>
      <c r="R32" s="180">
        <v>15</v>
      </c>
      <c r="S32" s="180">
        <v>16</v>
      </c>
      <c r="T32" s="180">
        <v>17</v>
      </c>
      <c r="U32" s="180">
        <v>18</v>
      </c>
      <c r="V32" s="180">
        <v>19</v>
      </c>
      <c r="W32" s="180">
        <v>20</v>
      </c>
      <c r="X32" s="180">
        <v>21</v>
      </c>
      <c r="Y32" s="181"/>
      <c r="Z32" s="183" t="s">
        <v>58</v>
      </c>
    </row>
    <row r="33" spans="1:30">
      <c r="C33" s="7" t="str">
        <f>C13</f>
        <v>Single Family</v>
      </c>
      <c r="E33" s="35">
        <f ca="1">SUM(E13,E23)</f>
        <v>4203528.2719999999</v>
      </c>
      <c r="F33" s="35">
        <f t="shared" ref="F33:X36" ca="1" si="3">SUM(F13,F23)</f>
        <v>4193982.9785983553</v>
      </c>
      <c r="G33" s="35">
        <f t="shared" ca="1" si="3"/>
        <v>4184459.3604704877</v>
      </c>
      <c r="H33" s="35">
        <f t="shared" ca="1" si="3"/>
        <v>4174957.36839659</v>
      </c>
      <c r="I33" s="35">
        <f t="shared" ca="1" si="3"/>
        <v>4165476.9532686244</v>
      </c>
      <c r="J33" s="35">
        <f t="shared" ca="1" si="3"/>
        <v>4156018.0660900641</v>
      </c>
      <c r="K33" s="35">
        <f t="shared" ca="1" si="3"/>
        <v>4146580.6579756448</v>
      </c>
      <c r="L33" s="35">
        <f t="shared" ca="1" si="3"/>
        <v>4137164.6801511091</v>
      </c>
      <c r="M33" s="35">
        <f t="shared" ca="1" si="3"/>
        <v>4127770.0839529554</v>
      </c>
      <c r="N33" s="35">
        <f t="shared" ca="1" si="3"/>
        <v>4118396.8208281873</v>
      </c>
      <c r="O33" s="35">
        <f t="shared" ca="1" si="3"/>
        <v>4109044.8423340586</v>
      </c>
      <c r="P33" s="35">
        <f t="shared" ca="1" si="3"/>
        <v>4099714.1001378288</v>
      </c>
      <c r="Q33" s="35">
        <f t="shared" ca="1" si="3"/>
        <v>4090404.5460165106</v>
      </c>
      <c r="R33" s="35">
        <f t="shared" ca="1" si="3"/>
        <v>4081116.1318566194</v>
      </c>
      <c r="S33" s="35">
        <f ca="1">SUM(S13,S23)</f>
        <v>4071848.8096539262</v>
      </c>
      <c r="T33" s="35">
        <f t="shared" ca="1" si="3"/>
        <v>4123547.0054997061</v>
      </c>
      <c r="U33" s="35">
        <f t="shared" ca="1" si="3"/>
        <v>4109628.2985942736</v>
      </c>
      <c r="V33" s="35">
        <f t="shared" ca="1" si="3"/>
        <v>4095117.6809611237</v>
      </c>
      <c r="W33" s="35">
        <f t="shared" ca="1" si="3"/>
        <v>4081612.9752291339</v>
      </c>
      <c r="X33" s="35">
        <f ca="1">SUM(X13,X23)</f>
        <v>4068240.3942505475</v>
      </c>
      <c r="Y33" s="35"/>
      <c r="Z33" s="184">
        <f ca="1">INDEX(E33:Y33,1,MATCH($C$9,$E$11:$Y$11,0))*$Z$31*A43*B43</f>
        <v>2628083.2946858536</v>
      </c>
    </row>
    <row r="34" spans="1:30">
      <c r="C34" s="7" t="str">
        <f>C14</f>
        <v>Multifamily - Low Rise</v>
      </c>
      <c r="E34" s="35">
        <f ca="1">SUM(E14,E24)</f>
        <v>926243.25609262148</v>
      </c>
      <c r="F34" s="35">
        <f t="shared" ca="1" si="3"/>
        <v>924139.92640956037</v>
      </c>
      <c r="G34" s="35">
        <f t="shared" ca="1" si="3"/>
        <v>922041.3730050053</v>
      </c>
      <c r="H34" s="35">
        <f t="shared" ca="1" si="3"/>
        <v>919947.58503289847</v>
      </c>
      <c r="I34" s="35">
        <f t="shared" ca="1" si="3"/>
        <v>917858.55167181045</v>
      </c>
      <c r="J34" s="35">
        <f t="shared" ca="1" si="3"/>
        <v>915774.26212488639</v>
      </c>
      <c r="K34" s="35">
        <f t="shared" ca="1" si="3"/>
        <v>913694.70561978838</v>
      </c>
      <c r="L34" s="35">
        <f t="shared" ca="1" si="3"/>
        <v>911619.87140864041</v>
      </c>
      <c r="M34" s="35">
        <f t="shared" ca="1" si="3"/>
        <v>909549.74876797362</v>
      </c>
      <c r="N34" s="35">
        <f t="shared" ca="1" si="3"/>
        <v>907484.32699866977</v>
      </c>
      <c r="O34" s="35">
        <f t="shared" ca="1" si="3"/>
        <v>905423.59542590659</v>
      </c>
      <c r="P34" s="35">
        <f t="shared" ca="1" si="3"/>
        <v>903367.54339910217</v>
      </c>
      <c r="Q34" s="35">
        <f t="shared" ca="1" si="3"/>
        <v>901316.16029185988</v>
      </c>
      <c r="R34" s="35">
        <f t="shared" ca="1" si="3"/>
        <v>899269.43550191447</v>
      </c>
      <c r="S34" s="35">
        <f t="shared" ca="1" si="3"/>
        <v>897227.35845107585</v>
      </c>
      <c r="T34" s="35">
        <f t="shared" ca="1" si="3"/>
        <v>895189.9185851753</v>
      </c>
      <c r="U34" s="35">
        <f t="shared" ca="1" si="3"/>
        <v>893157.10537401051</v>
      </c>
      <c r="V34" s="35">
        <f t="shared" ca="1" si="3"/>
        <v>891128.90831129183</v>
      </c>
      <c r="W34" s="35">
        <f t="shared" ca="1" si="3"/>
        <v>889105.31691458682</v>
      </c>
      <c r="X34" s="35">
        <f t="shared" ca="1" si="3"/>
        <v>887086.32072526717</v>
      </c>
      <c r="Y34" s="35"/>
      <c r="Z34" s="184">
        <f ca="1">INDEX(E34:Y34,1,MATCH($C$9,$E$11:$Y$11,0))*$Z$31*A44*B44</f>
        <v>0</v>
      </c>
    </row>
    <row r="35" spans="1:30">
      <c r="C35" s="7" t="str">
        <f>C15</f>
        <v>Multifamily - High Rise</v>
      </c>
      <c r="E35" s="35">
        <f ca="1">SUM(E15,E25)</f>
        <v>211180.07985625503</v>
      </c>
      <c r="F35" s="35">
        <f t="shared" ca="1" si="3"/>
        <v>210700.52836963299</v>
      </c>
      <c r="G35" s="35">
        <f t="shared" ca="1" si="3"/>
        <v>210222.06585706791</v>
      </c>
      <c r="H35" s="35">
        <f t="shared" ca="1" si="3"/>
        <v>209744.68984569819</v>
      </c>
      <c r="I35" s="35">
        <f t="shared" ca="1" si="3"/>
        <v>209268.39786827751</v>
      </c>
      <c r="J35" s="35">
        <f t="shared" ca="1" si="3"/>
        <v>208793.18746316229</v>
      </c>
      <c r="K35" s="35">
        <f t="shared" ca="1" si="3"/>
        <v>208319.05617429892</v>
      </c>
      <c r="L35" s="35">
        <f t="shared" ca="1" si="3"/>
        <v>207846.00155121088</v>
      </c>
      <c r="M35" s="35">
        <f t="shared" ca="1" si="3"/>
        <v>207374.0211489865</v>
      </c>
      <c r="N35" s="35">
        <f t="shared" ca="1" si="3"/>
        <v>206903.11252826577</v>
      </c>
      <c r="O35" s="35">
        <f t="shared" ca="1" si="3"/>
        <v>206433.27325522827</v>
      </c>
      <c r="P35" s="35">
        <f t="shared" ca="1" si="3"/>
        <v>205964.50090158021</v>
      </c>
      <c r="Q35" s="35">
        <f t="shared" ca="1" si="3"/>
        <v>205496.79304454199</v>
      </c>
      <c r="R35" s="35">
        <f t="shared" ca="1" si="3"/>
        <v>205030.14726683579</v>
      </c>
      <c r="S35" s="35">
        <f t="shared" ca="1" si="3"/>
        <v>204564.56115667295</v>
      </c>
      <c r="T35" s="35">
        <f t="shared" ca="1" si="3"/>
        <v>204100.03230774152</v>
      </c>
      <c r="U35" s="35">
        <f t="shared" ca="1" si="3"/>
        <v>203636.55831919383</v>
      </c>
      <c r="V35" s="35">
        <f t="shared" ca="1" si="3"/>
        <v>203174.13679563423</v>
      </c>
      <c r="W35" s="35">
        <f t="shared" ca="1" si="3"/>
        <v>202712.76534710638</v>
      </c>
      <c r="X35" s="35">
        <f t="shared" ca="1" si="3"/>
        <v>202252.44158908122</v>
      </c>
      <c r="Y35" s="35"/>
      <c r="Z35" s="184">
        <f t="shared" ref="Z35:Z36" ca="1" si="4">INDEX(E35:Y35,1,MATCH($C$9,$E$11:$Y$11,0))*$Z$31*A45*B45</f>
        <v>0</v>
      </c>
    </row>
    <row r="36" spans="1:30">
      <c r="C36" s="7" t="str">
        <f>C16</f>
        <v>Manufactured</v>
      </c>
      <c r="E36" s="35">
        <f ca="1">SUM(E16,E26)</f>
        <v>572006.3278356482</v>
      </c>
      <c r="F36" s="35">
        <f t="shared" ca="1" si="3"/>
        <v>565893.30394507048</v>
      </c>
      <c r="G36" s="35">
        <f t="shared" ca="1" si="3"/>
        <v>559845.60985814757</v>
      </c>
      <c r="H36" s="35">
        <f t="shared" ca="1" si="3"/>
        <v>553862.54739615123</v>
      </c>
      <c r="I36" s="35">
        <f t="shared" ca="1" si="3"/>
        <v>547943.42584177968</v>
      </c>
      <c r="J36" s="35">
        <f t="shared" ca="1" si="3"/>
        <v>542087.56185941794</v>
      </c>
      <c r="K36" s="35">
        <f t="shared" ca="1" si="3"/>
        <v>536294.27941624937</v>
      </c>
      <c r="L36" s="35">
        <f t="shared" ca="1" si="3"/>
        <v>530562.90970421082</v>
      </c>
      <c r="M36" s="35">
        <f t="shared" ca="1" si="3"/>
        <v>524892.79106278194</v>
      </c>
      <c r="N36" s="35">
        <f t="shared" ca="1" si="3"/>
        <v>519283.26890259917</v>
      </c>
      <c r="O36" s="35">
        <f t="shared" ca="1" si="3"/>
        <v>513733.69562988722</v>
      </c>
      <c r="P36" s="35">
        <f t="shared" ca="1" si="3"/>
        <v>508243.4305716962</v>
      </c>
      <c r="Q36" s="35">
        <f t="shared" ca="1" si="3"/>
        <v>502811.8399019395</v>
      </c>
      <c r="R36" s="35">
        <f t="shared" ca="1" si="3"/>
        <v>497438.2965682213</v>
      </c>
      <c r="S36" s="35">
        <f t="shared" ca="1" si="3"/>
        <v>492122.18021944637</v>
      </c>
      <c r="T36" s="35">
        <f t="shared" ca="1" si="3"/>
        <v>488680.51947369316</v>
      </c>
      <c r="U36" s="35">
        <f t="shared" ca="1" si="3"/>
        <v>483425.1215781871</v>
      </c>
      <c r="V36" s="35">
        <f t="shared" ca="1" si="3"/>
        <v>478259.4496759348</v>
      </c>
      <c r="W36" s="35">
        <f t="shared" ca="1" si="3"/>
        <v>473133.63742982375</v>
      </c>
      <c r="X36" s="35">
        <f t="shared" ca="1" si="3"/>
        <v>467934.98257220961</v>
      </c>
      <c r="Y36" s="35"/>
      <c r="Z36" s="184">
        <f t="shared" ca="1" si="4"/>
        <v>302285.9987416474</v>
      </c>
    </row>
    <row r="37" spans="1:30">
      <c r="E37" s="35"/>
      <c r="F37" s="35"/>
      <c r="G37" s="35"/>
      <c r="H37" s="35"/>
      <c r="I37" s="35"/>
      <c r="J37" s="35"/>
      <c r="K37" s="35"/>
      <c r="L37" s="35"/>
      <c r="M37" s="35"/>
      <c r="N37" s="35"/>
      <c r="O37" s="35"/>
      <c r="P37" s="35"/>
      <c r="Q37" s="35"/>
      <c r="R37" s="35"/>
      <c r="S37" s="35"/>
      <c r="T37" s="35"/>
      <c r="U37" s="35"/>
      <c r="V37" s="35"/>
      <c r="W37" s="35"/>
      <c r="X37" s="35"/>
      <c r="Y37" s="35"/>
    </row>
    <row r="38" spans="1:30">
      <c r="E38" s="35">
        <f t="shared" ref="E38:Z38" ca="1" si="5">SUM(E33:E36)</f>
        <v>5912957.9357845243</v>
      </c>
      <c r="F38" s="35">
        <f t="shared" ca="1" si="5"/>
        <v>5894716.7373226183</v>
      </c>
      <c r="G38" s="35">
        <f t="shared" ca="1" si="5"/>
        <v>5876568.4091907088</v>
      </c>
      <c r="H38" s="35">
        <f t="shared" ca="1" si="5"/>
        <v>5858512.1906713378</v>
      </c>
      <c r="I38" s="35">
        <f t="shared" ca="1" si="5"/>
        <v>5840547.3286504922</v>
      </c>
      <c r="J38" s="35">
        <f t="shared" ca="1" si="5"/>
        <v>5822673.077537531</v>
      </c>
      <c r="K38" s="35">
        <f t="shared" ca="1" si="5"/>
        <v>5804888.6991859814</v>
      </c>
      <c r="L38" s="35">
        <f t="shared" ca="1" si="5"/>
        <v>5787193.462815172</v>
      </c>
      <c r="M38" s="35">
        <f t="shared" ca="1" si="5"/>
        <v>5769586.6449326966</v>
      </c>
      <c r="N38" s="35">
        <f t="shared" ca="1" si="5"/>
        <v>5752067.5292577213</v>
      </c>
      <c r="O38" s="35">
        <f t="shared" ca="1" si="5"/>
        <v>5734635.406645081</v>
      </c>
      <c r="P38" s="35">
        <f t="shared" ca="1" si="5"/>
        <v>5717289.5750102066</v>
      </c>
      <c r="Q38" s="35">
        <f t="shared" ca="1" si="5"/>
        <v>5700029.3392548524</v>
      </c>
      <c r="R38" s="35">
        <f t="shared" ca="1" si="5"/>
        <v>5682854.0111935912</v>
      </c>
      <c r="S38" s="35">
        <f t="shared" ca="1" si="5"/>
        <v>5665762.9094811222</v>
      </c>
      <c r="T38" s="35">
        <f t="shared" ca="1" si="5"/>
        <v>5711517.4758663159</v>
      </c>
      <c r="U38" s="35">
        <f t="shared" ca="1" si="5"/>
        <v>5689847.0838656649</v>
      </c>
      <c r="V38" s="35">
        <f t="shared" ca="1" si="5"/>
        <v>5667680.1757439841</v>
      </c>
      <c r="W38" s="35">
        <f t="shared" ca="1" si="5"/>
        <v>5646564.6949206516</v>
      </c>
      <c r="X38" s="35">
        <f t="shared" ca="1" si="5"/>
        <v>5625514.139137106</v>
      </c>
      <c r="Y38" s="35"/>
      <c r="Z38" s="35">
        <f t="shared" ca="1" si="5"/>
        <v>2930369.2934275009</v>
      </c>
    </row>
    <row r="39" spans="1:30">
      <c r="E39" s="35"/>
      <c r="F39" s="35"/>
      <c r="G39" s="35"/>
      <c r="H39" s="35"/>
      <c r="I39" s="35"/>
      <c r="J39" s="35"/>
      <c r="K39" s="35"/>
      <c r="L39" s="35"/>
      <c r="M39" s="35"/>
      <c r="N39" s="35"/>
      <c r="O39" s="35"/>
      <c r="P39" s="35"/>
      <c r="Q39" s="35"/>
      <c r="R39" s="35"/>
      <c r="S39" s="35"/>
      <c r="T39" s="35"/>
      <c r="U39" s="35"/>
      <c r="V39" s="35"/>
      <c r="W39" s="35"/>
      <c r="X39" s="35"/>
      <c r="Y39" s="35"/>
    </row>
    <row r="40" spans="1:30">
      <c r="E40" s="35"/>
      <c r="F40" s="35"/>
      <c r="G40" s="35"/>
      <c r="H40" s="35"/>
      <c r="I40" s="35"/>
      <c r="J40" s="35"/>
      <c r="K40" s="35"/>
      <c r="L40" s="35"/>
      <c r="M40" s="35"/>
      <c r="N40" s="35"/>
      <c r="O40" s="35"/>
      <c r="P40" s="35"/>
      <c r="Q40" s="35"/>
      <c r="R40" s="35"/>
      <c r="S40" s="35"/>
      <c r="T40" s="35"/>
      <c r="U40" s="35"/>
      <c r="V40" s="35"/>
      <c r="W40" s="35"/>
      <c r="X40" s="35"/>
      <c r="Y40" s="35"/>
    </row>
    <row r="41" spans="1:30" ht="15">
      <c r="A41" s="157" t="s">
        <v>558</v>
      </c>
      <c r="B41" s="157"/>
      <c r="E41" s="52"/>
      <c r="F41" s="52"/>
      <c r="G41" s="35"/>
      <c r="H41" s="35"/>
      <c r="I41" s="35"/>
      <c r="J41" s="35"/>
      <c r="K41" s="35"/>
      <c r="L41" s="35"/>
      <c r="M41" s="35"/>
      <c r="N41" s="35"/>
      <c r="O41" s="35"/>
      <c r="P41" s="35"/>
      <c r="Q41" s="35"/>
      <c r="R41" s="35"/>
      <c r="S41" s="35"/>
      <c r="T41" s="35"/>
      <c r="U41" s="35"/>
      <c r="V41" s="35"/>
      <c r="W41" s="35"/>
      <c r="X41" s="35"/>
      <c r="Y41" s="35"/>
    </row>
    <row r="42" spans="1:30" ht="15">
      <c r="A42" s="62" t="s">
        <v>57</v>
      </c>
      <c r="B42" s="62" t="s">
        <v>559</v>
      </c>
      <c r="C42" s="62" t="s">
        <v>560</v>
      </c>
      <c r="D42" s="62" t="str">
        <f>CONCATENATE(C8," - ",C7)</f>
        <v>Controls Commissioning and Sizing - NR</v>
      </c>
      <c r="E42" s="179">
        <v>2016</v>
      </c>
      <c r="F42" s="180">
        <v>2017</v>
      </c>
      <c r="G42" s="180">
        <v>2018</v>
      </c>
      <c r="H42" s="180">
        <v>2019</v>
      </c>
      <c r="I42" s="180">
        <v>2020</v>
      </c>
      <c r="J42" s="180">
        <v>2021</v>
      </c>
      <c r="K42" s="180">
        <v>2022</v>
      </c>
      <c r="L42" s="180">
        <v>2023</v>
      </c>
      <c r="M42" s="180">
        <v>2024</v>
      </c>
      <c r="N42" s="180">
        <v>2025</v>
      </c>
      <c r="O42" s="180">
        <v>2026</v>
      </c>
      <c r="P42" s="180">
        <v>2027</v>
      </c>
      <c r="Q42" s="180">
        <v>2028</v>
      </c>
      <c r="R42" s="180">
        <v>2029</v>
      </c>
      <c r="S42" s="180">
        <v>2030</v>
      </c>
      <c r="T42" s="180">
        <v>2031</v>
      </c>
      <c r="U42" s="180">
        <v>2032</v>
      </c>
      <c r="V42" s="180">
        <v>2033</v>
      </c>
      <c r="W42" s="180">
        <v>2034</v>
      </c>
      <c r="X42" s="180">
        <v>2035</v>
      </c>
      <c r="Y42" s="181"/>
    </row>
    <row r="43" spans="1:30">
      <c r="A43" s="55">
        <f>INDEX([2]!ResApplic,MATCH($D$42,[2]APPLIC!B$9:B$120,0)+1,MATCH($D43,[2]APPLIC!$C$8:$F$8,0)+1)</f>
        <v>0.76</v>
      </c>
      <c r="B43" s="55">
        <v>1</v>
      </c>
      <c r="C43" s="55">
        <f>VLOOKUP($D$42,[2]TURN!$B$10:$F$79,MATCH(D43,$D$43:$D$46,0)+1,FALSE)</f>
        <v>6.6666666666666666E-2</v>
      </c>
      <c r="D43" s="7" t="str">
        <f>C13</f>
        <v>Single Family</v>
      </c>
      <c r="E43" s="35">
        <f ca="1">E13*$C43*$A43*$B43</f>
        <v>212978.76578133332</v>
      </c>
      <c r="F43" s="35">
        <f t="shared" ref="F43:X46" ca="1" si="6">F13*$C43*$A43*$B43</f>
        <v>212495.13758231667</v>
      </c>
      <c r="G43" s="35">
        <f t="shared" ca="1" si="6"/>
        <v>212012.60759717136</v>
      </c>
      <c r="H43" s="35">
        <f t="shared" ca="1" si="6"/>
        <v>211531.17333209387</v>
      </c>
      <c r="I43" s="35">
        <f t="shared" ca="1" si="6"/>
        <v>211050.83229894363</v>
      </c>
      <c r="J43" s="35">
        <f t="shared" ca="1" si="6"/>
        <v>210571.58201522988</v>
      </c>
      <c r="K43" s="35">
        <f t="shared" ca="1" si="6"/>
        <v>210093.42000409935</v>
      </c>
      <c r="L43" s="35">
        <f t="shared" ca="1" si="6"/>
        <v>209616.34379432286</v>
      </c>
      <c r="M43" s="35">
        <f t="shared" ca="1" si="6"/>
        <v>209140.35092028309</v>
      </c>
      <c r="N43" s="35">
        <f t="shared" ca="1" si="6"/>
        <v>208665.43892196147</v>
      </c>
      <c r="O43" s="35">
        <f t="shared" ca="1" si="6"/>
        <v>208191.60534492563</v>
      </c>
      <c r="P43" s="35">
        <f t="shared" ca="1" si="6"/>
        <v>207718.84774031665</v>
      </c>
      <c r="Q43" s="35">
        <f t="shared" ca="1" si="6"/>
        <v>207247.16366483655</v>
      </c>
      <c r="R43" s="35">
        <f t="shared" ca="1" si="6"/>
        <v>206776.55068073538</v>
      </c>
      <c r="S43" s="35">
        <f t="shared" ca="1" si="6"/>
        <v>206307.00635579892</v>
      </c>
      <c r="T43" s="35">
        <f t="shared" ca="1" si="6"/>
        <v>205838.52826333584</v>
      </c>
      <c r="U43" s="35">
        <f t="shared" ca="1" si="6"/>
        <v>205371.11398216549</v>
      </c>
      <c r="V43" s="35">
        <f t="shared" ca="1" si="6"/>
        <v>204904.76109660501</v>
      </c>
      <c r="W43" s="35">
        <f t="shared" ca="1" si="6"/>
        <v>204439.46719645706</v>
      </c>
      <c r="X43" s="35">
        <f ca="1">X13*$C43*$A43*$B43</f>
        <v>203975.22987699744</v>
      </c>
      <c r="Y43" s="35"/>
      <c r="Z43" s="35">
        <f ca="1">X33*A43*B43*$Z$31</f>
        <v>2628083.2946858536</v>
      </c>
      <c r="AD43" s="35"/>
    </row>
    <row r="44" spans="1:30">
      <c r="A44" s="55">
        <f>INDEX([2]!ResApplic,MATCH($D$42,[2]APPLIC!B$9:B$120,0)+1,MATCH($D44,[2]APPLIC!$C$8:$F$8,0)+1)</f>
        <v>0</v>
      </c>
      <c r="B44" s="55">
        <v>1</v>
      </c>
      <c r="C44" s="55">
        <f>VLOOKUP($D$42,[2]TURN!$B$10:$F$79,MATCH(D44,$D$43:$D$46,0)+1,FALSE)</f>
        <v>6.6666666666666666E-2</v>
      </c>
      <c r="D44" s="7" t="str">
        <f>C14</f>
        <v>Multifamily - Low Rise</v>
      </c>
      <c r="E44" s="35">
        <f t="shared" ref="E44:T45" ca="1" si="7">E14*$C44*$A44*$B44</f>
        <v>0</v>
      </c>
      <c r="F44" s="35">
        <f t="shared" ca="1" si="7"/>
        <v>0</v>
      </c>
      <c r="G44" s="35">
        <f t="shared" ca="1" si="7"/>
        <v>0</v>
      </c>
      <c r="H44" s="35">
        <f t="shared" ca="1" si="7"/>
        <v>0</v>
      </c>
      <c r="I44" s="35">
        <f t="shared" ca="1" si="7"/>
        <v>0</v>
      </c>
      <c r="J44" s="35">
        <f t="shared" ca="1" si="7"/>
        <v>0</v>
      </c>
      <c r="K44" s="35">
        <f t="shared" ca="1" si="7"/>
        <v>0</v>
      </c>
      <c r="L44" s="35">
        <f t="shared" ca="1" si="7"/>
        <v>0</v>
      </c>
      <c r="M44" s="35">
        <f t="shared" ca="1" si="7"/>
        <v>0</v>
      </c>
      <c r="N44" s="35">
        <f t="shared" ca="1" si="7"/>
        <v>0</v>
      </c>
      <c r="O44" s="35">
        <f t="shared" ca="1" si="7"/>
        <v>0</v>
      </c>
      <c r="P44" s="35">
        <f t="shared" ca="1" si="7"/>
        <v>0</v>
      </c>
      <c r="Q44" s="35">
        <f t="shared" ca="1" si="7"/>
        <v>0</v>
      </c>
      <c r="R44" s="35">
        <f t="shared" ca="1" si="7"/>
        <v>0</v>
      </c>
      <c r="S44" s="35">
        <f t="shared" ca="1" si="7"/>
        <v>0</v>
      </c>
      <c r="T44" s="35">
        <f t="shared" ca="1" si="7"/>
        <v>0</v>
      </c>
      <c r="U44" s="35">
        <f t="shared" ca="1" si="6"/>
        <v>0</v>
      </c>
      <c r="V44" s="35">
        <f t="shared" ca="1" si="6"/>
        <v>0</v>
      </c>
      <c r="W44" s="35">
        <f t="shared" ca="1" si="6"/>
        <v>0</v>
      </c>
      <c r="X44" s="35">
        <f t="shared" ca="1" si="6"/>
        <v>0</v>
      </c>
      <c r="Y44" s="35"/>
      <c r="Z44" s="35">
        <f t="shared" ref="Z44:Z46" ca="1" si="8">X34*A44*B44*$Z$31</f>
        <v>0</v>
      </c>
      <c r="AD44" s="35"/>
    </row>
    <row r="45" spans="1:30">
      <c r="A45" s="55">
        <f>INDEX([2]!ResApplic,MATCH($D$42,[2]APPLIC!B$9:B$120,0)+1,MATCH($D45,[2]APPLIC!$C$8:$F$8,0)+1)</f>
        <v>0</v>
      </c>
      <c r="B45" s="55">
        <v>1</v>
      </c>
      <c r="C45" s="55">
        <f>VLOOKUP($D$42,[2]TURN!$B$10:$F$79,MATCH(D45,$D$43:$D$46,0)+1,FALSE)</f>
        <v>6.6666666666666666E-2</v>
      </c>
      <c r="D45" s="7" t="str">
        <f>C15</f>
        <v>Multifamily - High Rise</v>
      </c>
      <c r="E45" s="35">
        <f t="shared" ca="1" si="7"/>
        <v>0</v>
      </c>
      <c r="F45" s="35">
        <f t="shared" ca="1" si="6"/>
        <v>0</v>
      </c>
      <c r="G45" s="35">
        <f t="shared" ca="1" si="6"/>
        <v>0</v>
      </c>
      <c r="H45" s="35">
        <f t="shared" ca="1" si="6"/>
        <v>0</v>
      </c>
      <c r="I45" s="35">
        <f t="shared" ca="1" si="6"/>
        <v>0</v>
      </c>
      <c r="J45" s="35">
        <f t="shared" ca="1" si="6"/>
        <v>0</v>
      </c>
      <c r="K45" s="35">
        <f t="shared" ca="1" si="6"/>
        <v>0</v>
      </c>
      <c r="L45" s="35">
        <f t="shared" ca="1" si="6"/>
        <v>0</v>
      </c>
      <c r="M45" s="35">
        <f t="shared" ca="1" si="6"/>
        <v>0</v>
      </c>
      <c r="N45" s="35">
        <f t="shared" ca="1" si="6"/>
        <v>0</v>
      </c>
      <c r="O45" s="35">
        <f t="shared" ca="1" si="6"/>
        <v>0</v>
      </c>
      <c r="P45" s="35">
        <f t="shared" ca="1" si="6"/>
        <v>0</v>
      </c>
      <c r="Q45" s="35">
        <f t="shared" ca="1" si="6"/>
        <v>0</v>
      </c>
      <c r="R45" s="35">
        <f t="shared" ca="1" si="6"/>
        <v>0</v>
      </c>
      <c r="S45" s="35">
        <f t="shared" ca="1" si="6"/>
        <v>0</v>
      </c>
      <c r="T45" s="35">
        <f t="shared" ca="1" si="6"/>
        <v>0</v>
      </c>
      <c r="U45" s="35">
        <f t="shared" ca="1" si="6"/>
        <v>0</v>
      </c>
      <c r="V45" s="35">
        <f t="shared" ca="1" si="6"/>
        <v>0</v>
      </c>
      <c r="W45" s="35">
        <f t="shared" ca="1" si="6"/>
        <v>0</v>
      </c>
      <c r="X45" s="35">
        <f t="shared" ca="1" si="6"/>
        <v>0</v>
      </c>
      <c r="Y45" s="35"/>
      <c r="Z45" s="35">
        <f t="shared" ca="1" si="8"/>
        <v>0</v>
      </c>
      <c r="AD45" s="35"/>
    </row>
    <row r="46" spans="1:30">
      <c r="A46" s="55">
        <f>INDEX([2]!ResApplic,MATCH($D$42,[2]APPLIC!B$9:B$120,0)+1,MATCH($D46,[2]APPLIC!$C$8:$F$8,0)+1)</f>
        <v>0.76</v>
      </c>
      <c r="B46" s="55">
        <v>1</v>
      </c>
      <c r="C46" s="55">
        <f>VLOOKUP($D$42,[2]TURN!$B$10:$F$79,MATCH(D46,$D$43:$D$46,0)+1,FALSE)</f>
        <v>6.6666666666666666E-2</v>
      </c>
      <c r="D46" s="7" t="str">
        <f>C16</f>
        <v>Manufactured</v>
      </c>
      <c r="E46" s="35">
        <f ca="1">E16*$C46*$A46*$B46</f>
        <v>28981.653943672845</v>
      </c>
      <c r="F46" s="35">
        <f t="shared" ca="1" si="6"/>
        <v>28671.927399883571</v>
      </c>
      <c r="G46" s="35">
        <f t="shared" ca="1" si="6"/>
        <v>28365.510899479475</v>
      </c>
      <c r="H46" s="35">
        <f t="shared" ca="1" si="6"/>
        <v>28062.369068071665</v>
      </c>
      <c r="I46" s="35">
        <f t="shared" ca="1" si="6"/>
        <v>27762.466909316838</v>
      </c>
      <c r="J46" s="35">
        <f t="shared" ca="1" si="6"/>
        <v>27465.769800877173</v>
      </c>
      <c r="K46" s="35">
        <f t="shared" ca="1" si="6"/>
        <v>27172.243490423305</v>
      </c>
      <c r="L46" s="35">
        <f t="shared" ca="1" si="6"/>
        <v>26881.854091680016</v>
      </c>
      <c r="M46" s="35">
        <f t="shared" ca="1" si="6"/>
        <v>26594.568080514287</v>
      </c>
      <c r="N46" s="35">
        <f t="shared" ca="1" si="6"/>
        <v>26310.352291065024</v>
      </c>
      <c r="O46" s="35">
        <f t="shared" ca="1" si="6"/>
        <v>26029.173911914288</v>
      </c>
      <c r="P46" s="35">
        <f t="shared" ca="1" si="6"/>
        <v>25751.000482299274</v>
      </c>
      <c r="Q46" s="35">
        <f t="shared" ca="1" si="6"/>
        <v>25475.799888364934</v>
      </c>
      <c r="R46" s="35">
        <f t="shared" ca="1" si="6"/>
        <v>25203.540359456547</v>
      </c>
      <c r="S46" s="35">
        <f t="shared" ca="1" si="6"/>
        <v>24934.190464451945</v>
      </c>
      <c r="T46" s="35">
        <f t="shared" ca="1" si="6"/>
        <v>24667.719108132962</v>
      </c>
      <c r="U46" s="35">
        <f t="shared" ca="1" si="6"/>
        <v>24404.095527595578</v>
      </c>
      <c r="V46" s="35">
        <f t="shared" ca="1" si="6"/>
        <v>24143.289288698525</v>
      </c>
      <c r="W46" s="35">
        <f t="shared" ca="1" si="6"/>
        <v>23885.270282549787</v>
      </c>
      <c r="X46" s="35">
        <f t="shared" ca="1" si="6"/>
        <v>23630.008722030681</v>
      </c>
      <c r="Y46" s="35"/>
      <c r="Z46" s="35">
        <f t="shared" ca="1" si="8"/>
        <v>302285.9987416474</v>
      </c>
      <c r="AD46" s="35"/>
    </row>
    <row r="47" spans="1:30">
      <c r="E47" s="35"/>
      <c r="F47" s="35"/>
      <c r="G47" s="35"/>
      <c r="H47" s="35"/>
      <c r="I47" s="35"/>
      <c r="J47" s="35"/>
      <c r="K47" s="35"/>
      <c r="L47" s="35"/>
      <c r="M47" s="35"/>
      <c r="N47" s="35"/>
      <c r="O47" s="35"/>
      <c r="P47" s="35"/>
      <c r="Q47" s="35"/>
      <c r="R47" s="35"/>
      <c r="S47" s="35"/>
      <c r="T47" s="35"/>
      <c r="U47" s="35"/>
      <c r="V47" s="35"/>
      <c r="W47" s="35"/>
      <c r="X47" s="35"/>
      <c r="Y47" s="35"/>
    </row>
    <row r="48" spans="1:30">
      <c r="E48" s="35">
        <f t="shared" ref="E48:X48" ca="1" si="9">SUM(E43:E46)</f>
        <v>241960.41972500616</v>
      </c>
      <c r="F48" s="35">
        <f t="shared" ca="1" si="9"/>
        <v>241167.06498220025</v>
      </c>
      <c r="G48" s="35">
        <f t="shared" ca="1" si="9"/>
        <v>240378.11849665083</v>
      </c>
      <c r="H48" s="35">
        <f t="shared" ca="1" si="9"/>
        <v>239593.54240016552</v>
      </c>
      <c r="I48" s="35">
        <f t="shared" ca="1" si="9"/>
        <v>238813.29920826046</v>
      </c>
      <c r="J48" s="35">
        <f t="shared" ca="1" si="9"/>
        <v>238037.35181610705</v>
      </c>
      <c r="K48" s="35">
        <f t="shared" ca="1" si="9"/>
        <v>237265.66349452265</v>
      </c>
      <c r="L48" s="35">
        <f t="shared" ca="1" si="9"/>
        <v>236498.19788600289</v>
      </c>
      <c r="M48" s="35">
        <f t="shared" ca="1" si="9"/>
        <v>235734.91900079738</v>
      </c>
      <c r="N48" s="35">
        <f t="shared" ca="1" si="9"/>
        <v>234975.7912130265</v>
      </c>
      <c r="O48" s="35">
        <f t="shared" ca="1" si="9"/>
        <v>234220.77925683992</v>
      </c>
      <c r="P48" s="35">
        <f t="shared" ca="1" si="9"/>
        <v>233469.84822261592</v>
      </c>
      <c r="Q48" s="35">
        <f t="shared" ca="1" si="9"/>
        <v>232722.96355320149</v>
      </c>
      <c r="R48" s="35">
        <f t="shared" ca="1" si="9"/>
        <v>231980.09104019194</v>
      </c>
      <c r="S48" s="35">
        <f t="shared" ca="1" si="9"/>
        <v>231241.19682025086</v>
      </c>
      <c r="T48" s="35">
        <f t="shared" ca="1" si="9"/>
        <v>230506.24737146881</v>
      </c>
      <c r="U48" s="35">
        <f t="shared" ca="1" si="9"/>
        <v>229775.20950976107</v>
      </c>
      <c r="V48" s="35">
        <f t="shared" ca="1" si="9"/>
        <v>229048.05038530353</v>
      </c>
      <c r="W48" s="35">
        <f t="shared" ca="1" si="9"/>
        <v>228324.73747900684</v>
      </c>
      <c r="X48" s="35">
        <f t="shared" ca="1" si="9"/>
        <v>227605.23859902812</v>
      </c>
      <c r="Y48" s="35"/>
      <c r="Z48" s="35">
        <f ca="1">SUM(E48:X48)</f>
        <v>4693318.7304604081</v>
      </c>
      <c r="AD48" s="35"/>
    </row>
    <row r="49" spans="1:30">
      <c r="E49" s="35"/>
      <c r="F49" s="35"/>
      <c r="G49" s="35"/>
      <c r="H49" s="35"/>
      <c r="I49" s="35"/>
      <c r="J49" s="35"/>
      <c r="K49" s="35"/>
      <c r="L49" s="35"/>
      <c r="M49" s="35"/>
      <c r="N49" s="35"/>
      <c r="O49" s="35"/>
      <c r="P49" s="35"/>
      <c r="Q49" s="35"/>
      <c r="R49" s="35"/>
      <c r="S49" s="35"/>
      <c r="T49" s="35"/>
      <c r="U49" s="35"/>
      <c r="V49" s="35"/>
      <c r="W49" s="35"/>
      <c r="X49" s="35"/>
      <c r="Y49" s="35"/>
      <c r="Z49" s="35"/>
      <c r="AD49" s="35"/>
    </row>
    <row r="50" spans="1:30" ht="15">
      <c r="A50" s="62" t="s">
        <v>57</v>
      </c>
      <c r="B50" s="62" t="s">
        <v>559</v>
      </c>
      <c r="C50" s="62" t="s">
        <v>560</v>
      </c>
      <c r="D50" s="62" t="str">
        <f>CONCATENATE(C8," - ","NEW")</f>
        <v>Controls Commissioning and Sizing - NEW</v>
      </c>
      <c r="E50" s="179">
        <v>2016</v>
      </c>
      <c r="F50" s="180">
        <v>2017</v>
      </c>
      <c r="G50" s="180">
        <v>2018</v>
      </c>
      <c r="H50" s="180">
        <v>2019</v>
      </c>
      <c r="I50" s="180">
        <v>2020</v>
      </c>
      <c r="J50" s="180">
        <v>2021</v>
      </c>
      <c r="K50" s="180">
        <v>2022</v>
      </c>
      <c r="L50" s="180">
        <v>2023</v>
      </c>
      <c r="M50" s="180">
        <v>2024</v>
      </c>
      <c r="N50" s="180">
        <v>2025</v>
      </c>
      <c r="O50" s="180">
        <v>2026</v>
      </c>
      <c r="P50" s="180">
        <v>2027</v>
      </c>
      <c r="Q50" s="180">
        <v>2028</v>
      </c>
      <c r="R50" s="180">
        <v>2029</v>
      </c>
      <c r="S50" s="180">
        <v>2030</v>
      </c>
      <c r="T50" s="180">
        <v>2031</v>
      </c>
      <c r="U50" s="180">
        <v>2032</v>
      </c>
      <c r="V50" s="180">
        <v>2033</v>
      </c>
      <c r="W50" s="180">
        <v>2034</v>
      </c>
      <c r="X50" s="180">
        <v>2035</v>
      </c>
      <c r="Y50" s="181"/>
    </row>
    <row r="51" spans="1:30">
      <c r="A51" s="55">
        <f>INDEX([2]!ResApplic,MATCH($D$50,[2]APPLIC!B$9:B$120,0)+1,MATCH($D51,[2]APPLIC!$C$8:$F$8,0)+1)</f>
        <v>0.76</v>
      </c>
      <c r="B51" s="55">
        <v>1</v>
      </c>
      <c r="C51" s="55">
        <f>VLOOKUP($D$50,[2]TURN!$B$10:$F$79,MATCH(D51,$D$51:$D$54,0)+1,FALSE)</f>
        <v>1</v>
      </c>
      <c r="D51" s="7" t="str">
        <f>D43</f>
        <v>Single Family</v>
      </c>
      <c r="E51" s="35">
        <f>E23*$C51*$A51*$B51</f>
        <v>0</v>
      </c>
      <c r="F51" s="35">
        <f t="shared" ref="F51:X54" si="10">F23*$C51*$A51*$B51</f>
        <v>0</v>
      </c>
      <c r="G51" s="35">
        <f t="shared" si="10"/>
        <v>0</v>
      </c>
      <c r="H51" s="35">
        <f t="shared" si="10"/>
        <v>0</v>
      </c>
      <c r="I51" s="35">
        <f t="shared" si="10"/>
        <v>0</v>
      </c>
      <c r="J51" s="35">
        <f t="shared" si="10"/>
        <v>0</v>
      </c>
      <c r="K51" s="35">
        <f t="shared" si="10"/>
        <v>0</v>
      </c>
      <c r="L51" s="35">
        <f t="shared" si="10"/>
        <v>0</v>
      </c>
      <c r="M51" s="35">
        <f t="shared" si="10"/>
        <v>0</v>
      </c>
      <c r="N51" s="35">
        <f t="shared" si="10"/>
        <v>0</v>
      </c>
      <c r="O51" s="35">
        <f t="shared" si="10"/>
        <v>0</v>
      </c>
      <c r="P51" s="35">
        <f t="shared" si="10"/>
        <v>0</v>
      </c>
      <c r="Q51" s="35">
        <f t="shared" si="10"/>
        <v>0</v>
      </c>
      <c r="R51" s="35">
        <f t="shared" si="10"/>
        <v>0</v>
      </c>
      <c r="S51" s="35">
        <f t="shared" si="10"/>
        <v>0</v>
      </c>
      <c r="T51" s="35">
        <f t="shared" ca="1" si="10"/>
        <v>46317.800229738481</v>
      </c>
      <c r="U51" s="35">
        <f t="shared" ca="1" si="10"/>
        <v>42750.797199165216</v>
      </c>
      <c r="V51" s="35">
        <f t="shared" ca="1" si="10"/>
        <v>38718.021081378691</v>
      </c>
      <c r="W51" s="35">
        <f t="shared" ca="1" si="10"/>
        <v>35433.853227285799</v>
      </c>
      <c r="X51" s="35">
        <f t="shared" ca="1" si="10"/>
        <v>32234.251475454304</v>
      </c>
      <c r="Y51" s="35"/>
      <c r="Z51" s="35">
        <f ca="1">SUM(F23:Y23)*$Z$31*A51*B51</f>
        <v>166136.51473106912</v>
      </c>
      <c r="AD51" s="35"/>
    </row>
    <row r="52" spans="1:30">
      <c r="A52" s="55">
        <f>INDEX([2]!ResApplic,MATCH($D$50,[2]APPLIC!B$9:B$120,0)+1,MATCH($D52,[2]APPLIC!$C$8:$F$8,0)+1)</f>
        <v>0</v>
      </c>
      <c r="B52" s="55">
        <v>1</v>
      </c>
      <c r="C52" s="55">
        <f>VLOOKUP($D$50,[2]TURN!$B$10:$F$79,MATCH(D52,$D$51:$D$54,0)+1,FALSE)</f>
        <v>1</v>
      </c>
      <c r="D52" s="7" t="str">
        <f t="shared" ref="D52:D54" si="11">D44</f>
        <v>Multifamily - Low Rise</v>
      </c>
      <c r="E52" s="35">
        <f t="shared" ref="E52:T54" si="12">E24*$C52*$A52*$B52</f>
        <v>0</v>
      </c>
      <c r="F52" s="35">
        <f t="shared" si="12"/>
        <v>0</v>
      </c>
      <c r="G52" s="35">
        <f t="shared" si="12"/>
        <v>0</v>
      </c>
      <c r="H52" s="35">
        <f t="shared" si="12"/>
        <v>0</v>
      </c>
      <c r="I52" s="35">
        <f t="shared" si="12"/>
        <v>0</v>
      </c>
      <c r="J52" s="35">
        <f t="shared" si="12"/>
        <v>0</v>
      </c>
      <c r="K52" s="35">
        <f t="shared" si="12"/>
        <v>0</v>
      </c>
      <c r="L52" s="35">
        <f t="shared" si="12"/>
        <v>0</v>
      </c>
      <c r="M52" s="35">
        <f t="shared" si="12"/>
        <v>0</v>
      </c>
      <c r="N52" s="35">
        <f t="shared" si="12"/>
        <v>0</v>
      </c>
      <c r="O52" s="35">
        <f t="shared" si="12"/>
        <v>0</v>
      </c>
      <c r="P52" s="35">
        <f t="shared" si="12"/>
        <v>0</v>
      </c>
      <c r="Q52" s="35">
        <f t="shared" si="12"/>
        <v>0</v>
      </c>
      <c r="R52" s="35">
        <f t="shared" si="12"/>
        <v>0</v>
      </c>
      <c r="S52" s="35">
        <f t="shared" si="12"/>
        <v>0</v>
      </c>
      <c r="T52" s="35">
        <f t="shared" si="12"/>
        <v>0</v>
      </c>
      <c r="U52" s="35">
        <f t="shared" si="10"/>
        <v>0</v>
      </c>
      <c r="V52" s="35">
        <f t="shared" si="10"/>
        <v>0</v>
      </c>
      <c r="W52" s="35">
        <f t="shared" si="10"/>
        <v>0</v>
      </c>
      <c r="X52" s="35">
        <f t="shared" si="10"/>
        <v>0</v>
      </c>
      <c r="Y52" s="35"/>
      <c r="Z52" s="35">
        <f t="shared" ref="Z52:Z54" si="13">SUM(F24:Y24)*$Z$31*A52*B52</f>
        <v>0</v>
      </c>
      <c r="AD52" s="35"/>
    </row>
    <row r="53" spans="1:30">
      <c r="A53" s="55">
        <f>INDEX([2]!ResApplic,MATCH($D$50,[2]APPLIC!B$9:B$120,0)+1,MATCH($D53,[2]APPLIC!$C$8:$F$8,0)+1)</f>
        <v>0</v>
      </c>
      <c r="B53" s="55">
        <v>1</v>
      </c>
      <c r="C53" s="55">
        <f>VLOOKUP($D$50,[2]TURN!$B$10:$F$79,MATCH(D53,$D$51:$D$54,0)+1,FALSE)</f>
        <v>1</v>
      </c>
      <c r="D53" s="7" t="str">
        <f t="shared" si="11"/>
        <v>Multifamily - High Rise</v>
      </c>
      <c r="E53" s="35">
        <f t="shared" si="12"/>
        <v>0</v>
      </c>
      <c r="F53" s="35">
        <f t="shared" si="10"/>
        <v>0</v>
      </c>
      <c r="G53" s="35">
        <f t="shared" si="10"/>
        <v>0</v>
      </c>
      <c r="H53" s="35">
        <f t="shared" si="10"/>
        <v>0</v>
      </c>
      <c r="I53" s="35">
        <f t="shared" si="10"/>
        <v>0</v>
      </c>
      <c r="J53" s="35">
        <f t="shared" si="10"/>
        <v>0</v>
      </c>
      <c r="K53" s="35">
        <f t="shared" si="10"/>
        <v>0</v>
      </c>
      <c r="L53" s="35">
        <f t="shared" si="10"/>
        <v>0</v>
      </c>
      <c r="M53" s="35">
        <f t="shared" si="10"/>
        <v>0</v>
      </c>
      <c r="N53" s="35">
        <f t="shared" si="10"/>
        <v>0</v>
      </c>
      <c r="O53" s="35">
        <f t="shared" si="10"/>
        <v>0</v>
      </c>
      <c r="P53" s="35">
        <f t="shared" si="10"/>
        <v>0</v>
      </c>
      <c r="Q53" s="35">
        <f t="shared" si="10"/>
        <v>0</v>
      </c>
      <c r="R53" s="35">
        <f t="shared" si="10"/>
        <v>0</v>
      </c>
      <c r="S53" s="35">
        <f t="shared" si="10"/>
        <v>0</v>
      </c>
      <c r="T53" s="35">
        <f t="shared" si="10"/>
        <v>0</v>
      </c>
      <c r="U53" s="35">
        <f t="shared" si="10"/>
        <v>0</v>
      </c>
      <c r="V53" s="35">
        <f t="shared" si="10"/>
        <v>0</v>
      </c>
      <c r="W53" s="35">
        <f t="shared" si="10"/>
        <v>0</v>
      </c>
      <c r="X53" s="35">
        <f t="shared" si="10"/>
        <v>0</v>
      </c>
      <c r="Y53" s="35"/>
      <c r="Z53" s="35">
        <f t="shared" si="13"/>
        <v>0</v>
      </c>
      <c r="AD53" s="35"/>
    </row>
    <row r="54" spans="1:30">
      <c r="A54" s="55">
        <f>INDEX([2]!ResApplic,MATCH($D$50,[2]APPLIC!B$9:B$120,0)+1,MATCH($D54,[2]APPLIC!$C$8:$F$8,0)+1)</f>
        <v>0.76</v>
      </c>
      <c r="B54" s="55">
        <v>1</v>
      </c>
      <c r="C54" s="55">
        <f>VLOOKUP($D$50,[2]TURN!$B$10:$F$79,MATCH(D54,$D$51:$D$54,0)+1,FALSE)</f>
        <v>1</v>
      </c>
      <c r="D54" s="7" t="str">
        <f t="shared" si="11"/>
        <v>Manufactured</v>
      </c>
      <c r="E54" s="35">
        <f t="shared" si="12"/>
        <v>0</v>
      </c>
      <c r="F54" s="35">
        <f t="shared" si="10"/>
        <v>0</v>
      </c>
      <c r="G54" s="35">
        <f t="shared" si="10"/>
        <v>0</v>
      </c>
      <c r="H54" s="35">
        <f t="shared" si="10"/>
        <v>0</v>
      </c>
      <c r="I54" s="35">
        <f t="shared" si="10"/>
        <v>0</v>
      </c>
      <c r="J54" s="35">
        <f t="shared" si="10"/>
        <v>0</v>
      </c>
      <c r="K54" s="35">
        <f t="shared" si="10"/>
        <v>0</v>
      </c>
      <c r="L54" s="35">
        <f t="shared" si="10"/>
        <v>0</v>
      </c>
      <c r="M54" s="35">
        <f t="shared" si="10"/>
        <v>0</v>
      </c>
      <c r="N54" s="35">
        <f t="shared" si="10"/>
        <v>0</v>
      </c>
      <c r="O54" s="35">
        <f t="shared" si="10"/>
        <v>0</v>
      </c>
      <c r="P54" s="35">
        <f t="shared" si="10"/>
        <v>0</v>
      </c>
      <c r="Q54" s="35">
        <f t="shared" si="10"/>
        <v>0</v>
      </c>
      <c r="R54" s="35">
        <f t="shared" si="10"/>
        <v>0</v>
      </c>
      <c r="S54" s="35">
        <f t="shared" si="10"/>
        <v>0</v>
      </c>
      <c r="T54" s="35">
        <f t="shared" ca="1" si="10"/>
        <v>1381.4081780123472</v>
      </c>
      <c r="U54" s="35">
        <f t="shared" ca="1" si="10"/>
        <v>1341.6594854885523</v>
      </c>
      <c r="V54" s="35">
        <f t="shared" ca="1" si="10"/>
        <v>1327.8424232325801</v>
      </c>
      <c r="W54" s="35">
        <f t="shared" ca="1" si="10"/>
        <v>1302.5102084192254</v>
      </c>
      <c r="X54" s="35">
        <f t="shared" ca="1" si="10"/>
        <v>1180.4559244190818</v>
      </c>
      <c r="Y54" s="35"/>
      <c r="Z54" s="35">
        <f t="shared" ca="1" si="13"/>
        <v>5553.7947866360191</v>
      </c>
      <c r="AD54" s="35"/>
    </row>
    <row r="55" spans="1:30">
      <c r="E55" s="35"/>
      <c r="F55" s="35"/>
      <c r="G55" s="35"/>
      <c r="H55" s="35"/>
      <c r="I55" s="35"/>
      <c r="J55" s="35"/>
      <c r="K55" s="35"/>
      <c r="L55" s="35"/>
      <c r="M55" s="35"/>
      <c r="N55" s="35"/>
      <c r="O55" s="35"/>
      <c r="P55" s="35"/>
      <c r="Q55" s="35"/>
      <c r="R55" s="35"/>
      <c r="S55" s="35"/>
      <c r="T55" s="35"/>
      <c r="U55" s="35"/>
      <c r="V55" s="35"/>
      <c r="W55" s="35"/>
      <c r="X55" s="35"/>
      <c r="Y55" s="35"/>
    </row>
    <row r="56" spans="1:30">
      <c r="E56" s="35">
        <f t="shared" ref="E56:X56" si="14">SUM(E51:E54)</f>
        <v>0</v>
      </c>
      <c r="F56" s="35">
        <f t="shared" si="14"/>
        <v>0</v>
      </c>
      <c r="G56" s="35">
        <f t="shared" si="14"/>
        <v>0</v>
      </c>
      <c r="H56" s="35">
        <f t="shared" si="14"/>
        <v>0</v>
      </c>
      <c r="I56" s="35">
        <f t="shared" si="14"/>
        <v>0</v>
      </c>
      <c r="J56" s="35">
        <f t="shared" si="14"/>
        <v>0</v>
      </c>
      <c r="K56" s="35">
        <f t="shared" si="14"/>
        <v>0</v>
      </c>
      <c r="L56" s="35">
        <f t="shared" si="14"/>
        <v>0</v>
      </c>
      <c r="M56" s="35">
        <f t="shared" si="14"/>
        <v>0</v>
      </c>
      <c r="N56" s="35">
        <f t="shared" si="14"/>
        <v>0</v>
      </c>
      <c r="O56" s="35">
        <f t="shared" si="14"/>
        <v>0</v>
      </c>
      <c r="P56" s="35">
        <f t="shared" si="14"/>
        <v>0</v>
      </c>
      <c r="Q56" s="35">
        <f t="shared" si="14"/>
        <v>0</v>
      </c>
      <c r="R56" s="35">
        <f t="shared" si="14"/>
        <v>0</v>
      </c>
      <c r="S56" s="35">
        <f t="shared" si="14"/>
        <v>0</v>
      </c>
      <c r="T56" s="35">
        <f t="shared" ca="1" si="14"/>
        <v>47699.208407750826</v>
      </c>
      <c r="U56" s="35">
        <f t="shared" ca="1" si="14"/>
        <v>44092.456684653771</v>
      </c>
      <c r="V56" s="35">
        <f t="shared" ca="1" si="14"/>
        <v>40045.863504611269</v>
      </c>
      <c r="W56" s="35">
        <f t="shared" ca="1" si="14"/>
        <v>36736.363435705025</v>
      </c>
      <c r="X56" s="35">
        <f t="shared" ca="1" si="14"/>
        <v>33414.707399873383</v>
      </c>
      <c r="Y56" s="35"/>
      <c r="Z56" s="35">
        <f ca="1">SUM(E56:X56)</f>
        <v>201988.59943259426</v>
      </c>
      <c r="AD56" s="35"/>
    </row>
    <row r="57" spans="1:30">
      <c r="E57" s="35"/>
      <c r="F57" s="35"/>
      <c r="G57" s="35"/>
      <c r="H57" s="35"/>
      <c r="I57" s="35"/>
      <c r="J57" s="35"/>
      <c r="K57" s="35"/>
      <c r="L57" s="35"/>
      <c r="M57" s="35"/>
      <c r="N57" s="35"/>
      <c r="O57" s="35"/>
      <c r="P57" s="35"/>
      <c r="Q57" s="35"/>
      <c r="R57" s="35"/>
      <c r="S57" s="35"/>
      <c r="T57" s="35"/>
      <c r="U57" s="35"/>
      <c r="V57" s="35"/>
      <c r="W57" s="35"/>
      <c r="X57" s="35"/>
      <c r="Y57" s="35"/>
      <c r="Z57" s="35"/>
      <c r="AD57" s="35"/>
    </row>
    <row r="58" spans="1:30" ht="15">
      <c r="E58" s="62" t="s">
        <v>59</v>
      </c>
      <c r="F58" s="35"/>
      <c r="G58" s="35"/>
      <c r="H58" s="35"/>
      <c r="I58" s="35"/>
      <c r="J58" s="35"/>
      <c r="K58" s="35"/>
      <c r="L58" s="35"/>
      <c r="M58" s="35"/>
      <c r="N58" s="35"/>
      <c r="O58" s="35"/>
      <c r="P58" s="35"/>
      <c r="Q58" s="35"/>
      <c r="R58" s="35"/>
      <c r="S58" s="35"/>
      <c r="T58" s="35"/>
      <c r="U58" s="35"/>
      <c r="V58" s="35"/>
      <c r="W58" s="35"/>
      <c r="X58" s="35"/>
      <c r="Y58" s="35"/>
    </row>
    <row r="59" spans="1:30" ht="15">
      <c r="A59" s="54" t="s">
        <v>561</v>
      </c>
      <c r="D59" s="62" t="str">
        <f>D42</f>
        <v>Controls Commissioning and Sizing - NR</v>
      </c>
      <c r="E59" s="66">
        <f>VLOOKUP($D$42,[2]ACHIEV!$B$9:$X$100,MATCH(E$11,$E$11:$Y$11,0)+2,FALSE)</f>
        <v>4.2999999999999997E-2</v>
      </c>
      <c r="F59" s="66">
        <f>VLOOKUP($D$42,[2]ACHIEV!$B$9:$X$100,MATCH(F$11,$E$11:$Y$11,0)+2,FALSE)</f>
        <v>9.5797142280278316E-2</v>
      </c>
      <c r="G59" s="66">
        <f>VLOOKUP($D$42,[2]ACHIEV!$B$9:$X$100,MATCH(G$11,$E$11:$Y$11,0)+2,FALSE)</f>
        <v>0.16040539374775648</v>
      </c>
      <c r="H59" s="66">
        <f>VLOOKUP($D$42,[2]ACHIEV!$B$9:$X$100,MATCH(H$11,$E$11:$Y$11,0)+2,FALSE)</f>
        <v>0.23540539374775649</v>
      </c>
      <c r="I59" s="66">
        <f>VLOOKUP($D$42,[2]ACHIEV!$B$9:$X$100,MATCH(I$11,$E$11:$Y$11,0)+2,FALSE)</f>
        <v>0.32095239121809005</v>
      </c>
      <c r="J59" s="66">
        <f>VLOOKUP($D$42,[2]ACHIEV!$B$9:$X$100,MATCH(J$11,$E$11:$Y$11,0)+2,FALSE)</f>
        <v>0.42096711425629652</v>
      </c>
      <c r="K59" s="66">
        <f>VLOOKUP($D$42,[2]ACHIEV!$B$9:$X$100,MATCH(K$11,$E$11:$Y$11,0)+2,FALSE)</f>
        <v>0.53068481860864725</v>
      </c>
      <c r="L59" s="66">
        <f>VLOOKUP($D$42,[2]ACHIEV!$B$9:$X$100,MATCH(L$11,$E$11:$Y$11,0)+2,FALSE)</f>
        <v>0.642769203728351</v>
      </c>
      <c r="M59" s="66">
        <f>VLOOKUP($D$42,[2]ACHIEV!$B$9:$X$100,MATCH(M$11,$E$11:$Y$11,0)+2,FALSE)</f>
        <v>0.74839528535557953</v>
      </c>
      <c r="N59" s="66">
        <f>VLOOKUP($D$42,[2]ACHIEV!$B$9:$X$100,MATCH(N$11,$E$11:$Y$11,0)+2,FALSE)</f>
        <v>0.83918984935345187</v>
      </c>
      <c r="O59" s="66">
        <f>VLOOKUP($D$42,[2]ACHIEV!$B$9:$X$100,MATCH(O$11,$E$11:$Y$11,0)+2,FALSE)</f>
        <v>0.90945051634530116</v>
      </c>
      <c r="P59" s="66">
        <f>VLOOKUP($D$42,[2]ACHIEV!$B$9:$X$100,MATCH(P$11,$E$11:$Y$11,0)+2,FALSE)</f>
        <v>0.9576688767502457</v>
      </c>
      <c r="Q59" s="66">
        <f>VLOOKUP($D$42,[2]ACHIEV!$B$9:$X$100,MATCH(Q$11,$E$11:$Y$11,0)+2,FALSE)</f>
        <v>0.9865231113648858</v>
      </c>
      <c r="R59" s="66">
        <f>VLOOKUP($D$42,[2]ACHIEV!$B$9:$X$100,MATCH(R$11,$E$11:$Y$11,0)+2,FALSE)</f>
        <v>1.0012970762896924</v>
      </c>
      <c r="S59" s="66">
        <f>VLOOKUP($D$42,[2]ACHIEV!$B$9:$X$100,MATCH(S$11,$E$11:$Y$11,0)+2,FALSE)</f>
        <v>1.0076356106578106</v>
      </c>
      <c r="T59" s="66">
        <f>VLOOKUP($D$42,[2]ACHIEV!$B$9:$X$100,MATCH(T$11,$E$11:$Y$11,0)+2,FALSE)</f>
        <v>1.0098624683774413</v>
      </c>
      <c r="U59" s="66">
        <f>VLOOKUP($D$42,[2]ACHIEV!$B$9:$X$100,MATCH(U$11,$E$11:$Y$11,0)+2,FALSE)</f>
        <v>1.0104871783970797</v>
      </c>
      <c r="V59" s="66">
        <f>VLOOKUP($D$42,[2]ACHIEV!$B$9:$X$100,MATCH(V$11,$E$11:$Y$11,0)+2,FALSE)</f>
        <v>1.010623336815976</v>
      </c>
      <c r="W59" s="66">
        <f>VLOOKUP($D$42,[2]ACHIEV!$B$9:$X$100,MATCH(W$11,$E$11:$Y$11,0)+2,FALSE)</f>
        <v>1.0106457174525985</v>
      </c>
      <c r="X59" s="66">
        <f>VLOOKUP($D$42,[2]ACHIEV!$B$9:$X$100,MATCH(X$11,$E$11:$Y$11,0)+2,FALSE)</f>
        <v>1.0106484038909742</v>
      </c>
      <c r="Y59" s="66"/>
    </row>
    <row r="60" spans="1:30">
      <c r="D60" s="7" t="str">
        <f>C23</f>
        <v>Single Family</v>
      </c>
      <c r="E60" s="35">
        <f ca="1">(E43+E51)*E$59*$Z$31</f>
        <v>7784.3738893077316</v>
      </c>
      <c r="F60" s="35">
        <f t="shared" ref="F60:X60" ca="1" si="15">(F43+F51)*F$59*$Z$31</f>
        <v>17302.962889514427</v>
      </c>
      <c r="G60" s="35">
        <f t="shared" ca="1" si="15"/>
        <v>28906.770930945928</v>
      </c>
      <c r="H60" s="35">
        <f t="shared" ca="1" si="15"/>
        <v>42326.242275941513</v>
      </c>
      <c r="I60" s="35">
        <f t="shared" ca="1" si="15"/>
        <v>57576.678900676961</v>
      </c>
      <c r="J60" s="35">
        <f t="shared" ca="1" si="15"/>
        <v>75347.154541534241</v>
      </c>
      <c r="K60" s="35">
        <f t="shared" ca="1" si="15"/>
        <v>94769.380212883931</v>
      </c>
      <c r="L60" s="35">
        <f t="shared" ca="1" si="15"/>
        <v>114524.69083075642</v>
      </c>
      <c r="M60" s="35">
        <f t="shared" ca="1" si="15"/>
        <v>133041.70471539861</v>
      </c>
      <c r="N60" s="35">
        <f t="shared" ca="1" si="15"/>
        <v>148843.43051606382</v>
      </c>
      <c r="O60" s="35">
        <f t="shared" ca="1" si="15"/>
        <v>160938.9685327448</v>
      </c>
      <c r="P60" s="35">
        <f t="shared" ca="1" si="15"/>
        <v>169086.9942560257</v>
      </c>
      <c r="Q60" s="35">
        <f t="shared" ca="1" si="15"/>
        <v>173785.99921215491</v>
      </c>
      <c r="R60" s="35">
        <f t="shared" ca="1" si="15"/>
        <v>175988.04229560459</v>
      </c>
      <c r="S60" s="35">
        <f t="shared" ca="1" si="15"/>
        <v>176699.94338246371</v>
      </c>
      <c r="T60" s="35">
        <f t="shared" ca="1" si="15"/>
        <v>216446.73046265764</v>
      </c>
      <c r="U60" s="35">
        <f t="shared" ca="1" si="15"/>
        <v>213115.40843889664</v>
      </c>
      <c r="V60" s="35">
        <f t="shared" ca="1" si="15"/>
        <v>209279.23869173974</v>
      </c>
      <c r="W60" s="35">
        <f t="shared" ca="1" si="15"/>
        <v>206062.90241478206</v>
      </c>
      <c r="X60" s="35">
        <f t="shared" ca="1" si="15"/>
        <v>202916.02501585468</v>
      </c>
      <c r="Y60" s="35"/>
    </row>
    <row r="61" spans="1:30">
      <c r="D61" s="7" t="str">
        <f>C24</f>
        <v>Multifamily - Low Rise</v>
      </c>
      <c r="E61" s="35">
        <f t="shared" ref="E61:X63" ca="1" si="16">(E44+E52)*E$59*$Z$31</f>
        <v>0</v>
      </c>
      <c r="F61" s="35">
        <f t="shared" ca="1" si="16"/>
        <v>0</v>
      </c>
      <c r="G61" s="35">
        <f t="shared" ca="1" si="16"/>
        <v>0</v>
      </c>
      <c r="H61" s="35">
        <f t="shared" ca="1" si="16"/>
        <v>0</v>
      </c>
      <c r="I61" s="35">
        <f t="shared" ca="1" si="16"/>
        <v>0</v>
      </c>
      <c r="J61" s="35">
        <f t="shared" ca="1" si="16"/>
        <v>0</v>
      </c>
      <c r="K61" s="35">
        <f t="shared" ca="1" si="16"/>
        <v>0</v>
      </c>
      <c r="L61" s="35">
        <f t="shared" ca="1" si="16"/>
        <v>0</v>
      </c>
      <c r="M61" s="35">
        <f t="shared" ca="1" si="16"/>
        <v>0</v>
      </c>
      <c r="N61" s="35">
        <f t="shared" ca="1" si="16"/>
        <v>0</v>
      </c>
      <c r="O61" s="35">
        <f t="shared" ca="1" si="16"/>
        <v>0</v>
      </c>
      <c r="P61" s="35">
        <f t="shared" ca="1" si="16"/>
        <v>0</v>
      </c>
      <c r="Q61" s="35">
        <f t="shared" ca="1" si="16"/>
        <v>0</v>
      </c>
      <c r="R61" s="35">
        <f t="shared" ca="1" si="16"/>
        <v>0</v>
      </c>
      <c r="S61" s="35">
        <f t="shared" ca="1" si="16"/>
        <v>0</v>
      </c>
      <c r="T61" s="35">
        <f t="shared" ca="1" si="16"/>
        <v>0</v>
      </c>
      <c r="U61" s="35">
        <f t="shared" ca="1" si="16"/>
        <v>0</v>
      </c>
      <c r="V61" s="35">
        <f t="shared" ca="1" si="16"/>
        <v>0</v>
      </c>
      <c r="W61" s="35">
        <f t="shared" ca="1" si="16"/>
        <v>0</v>
      </c>
      <c r="X61" s="35">
        <f t="shared" ca="1" si="16"/>
        <v>0</v>
      </c>
      <c r="Y61" s="35"/>
    </row>
    <row r="62" spans="1:30">
      <c r="D62" s="7" t="str">
        <f>C25</f>
        <v>Multifamily - High Rise</v>
      </c>
      <c r="E62" s="35">
        <f t="shared" ca="1" si="16"/>
        <v>0</v>
      </c>
      <c r="F62" s="35">
        <f t="shared" ca="1" si="16"/>
        <v>0</v>
      </c>
      <c r="G62" s="35">
        <f t="shared" ca="1" si="16"/>
        <v>0</v>
      </c>
      <c r="H62" s="35">
        <f t="shared" ca="1" si="16"/>
        <v>0</v>
      </c>
      <c r="I62" s="35">
        <f t="shared" ca="1" si="16"/>
        <v>0</v>
      </c>
      <c r="J62" s="35">
        <f t="shared" ca="1" si="16"/>
        <v>0</v>
      </c>
      <c r="K62" s="35">
        <f t="shared" ca="1" si="16"/>
        <v>0</v>
      </c>
      <c r="L62" s="35">
        <f t="shared" ca="1" si="16"/>
        <v>0</v>
      </c>
      <c r="M62" s="35">
        <f t="shared" ca="1" si="16"/>
        <v>0</v>
      </c>
      <c r="N62" s="35">
        <f t="shared" ca="1" si="16"/>
        <v>0</v>
      </c>
      <c r="O62" s="35">
        <f t="shared" ca="1" si="16"/>
        <v>0</v>
      </c>
      <c r="P62" s="35">
        <f t="shared" ca="1" si="16"/>
        <v>0</v>
      </c>
      <c r="Q62" s="35">
        <f t="shared" ca="1" si="16"/>
        <v>0</v>
      </c>
      <c r="R62" s="35">
        <f t="shared" ca="1" si="16"/>
        <v>0</v>
      </c>
      <c r="S62" s="35">
        <f t="shared" ca="1" si="16"/>
        <v>0</v>
      </c>
      <c r="T62" s="35">
        <f t="shared" ca="1" si="16"/>
        <v>0</v>
      </c>
      <c r="U62" s="35">
        <f t="shared" ca="1" si="16"/>
        <v>0</v>
      </c>
      <c r="V62" s="35">
        <f t="shared" ca="1" si="16"/>
        <v>0</v>
      </c>
      <c r="W62" s="35">
        <f t="shared" ca="1" si="16"/>
        <v>0</v>
      </c>
      <c r="X62" s="35">
        <f t="shared" ca="1" si="16"/>
        <v>0</v>
      </c>
      <c r="Y62" s="35"/>
    </row>
    <row r="63" spans="1:30">
      <c r="D63" s="7" t="str">
        <f>C26</f>
        <v>Manufactured</v>
      </c>
      <c r="E63" s="35">
        <f t="shared" ca="1" si="16"/>
        <v>1059.2794516412425</v>
      </c>
      <c r="F63" s="35">
        <f t="shared" ca="1" si="16"/>
        <v>2334.6854022899879</v>
      </c>
      <c r="G63" s="35">
        <f t="shared" ca="1" si="16"/>
        <v>3867.4838029841908</v>
      </c>
      <c r="H63" s="35">
        <f t="shared" ca="1" si="16"/>
        <v>5615.1280839696319</v>
      </c>
      <c r="I63" s="35">
        <f t="shared" ca="1" si="16"/>
        <v>7573.8656195595859</v>
      </c>
      <c r="J63" s="35">
        <f t="shared" ca="1" si="16"/>
        <v>9827.8579758175492</v>
      </c>
      <c r="K63" s="35">
        <f t="shared" ca="1" si="16"/>
        <v>12256.912541719494</v>
      </c>
      <c r="L63" s="35">
        <f t="shared" ca="1" si="16"/>
        <v>14687.003756863245</v>
      </c>
      <c r="M63" s="35">
        <f t="shared" ca="1" si="16"/>
        <v>16917.761962396144</v>
      </c>
      <c r="N63" s="35">
        <f t="shared" ca="1" si="16"/>
        <v>18767.473489238841</v>
      </c>
      <c r="O63" s="35">
        <f t="shared" ca="1" si="16"/>
        <v>20121.408806097275</v>
      </c>
      <c r="P63" s="35">
        <f t="shared" ca="1" si="16"/>
        <v>20961.791951016792</v>
      </c>
      <c r="Q63" s="35">
        <f t="shared" ca="1" si="16"/>
        <v>21362.595564822135</v>
      </c>
      <c r="R63" s="35">
        <f t="shared" ca="1" si="16"/>
        <v>21450.796582962135</v>
      </c>
      <c r="S63" s="35">
        <f t="shared" ca="1" si="16"/>
        <v>21355.891499670266</v>
      </c>
      <c r="T63" s="35">
        <f t="shared" ca="1" si="16"/>
        <v>22360.130583225135</v>
      </c>
      <c r="U63" s="35">
        <f t="shared" ca="1" si="16"/>
        <v>22113.392038042773</v>
      </c>
      <c r="V63" s="35">
        <f t="shared" ca="1" si="16"/>
        <v>21880.462104712384</v>
      </c>
      <c r="W63" s="35">
        <f t="shared" ca="1" si="16"/>
        <v>21637.534112533849</v>
      </c>
      <c r="X63" s="35">
        <f t="shared" ca="1" si="16"/>
        <v>21313.458020518712</v>
      </c>
      <c r="Y63" s="35"/>
    </row>
    <row r="65" spans="1:29">
      <c r="E65" s="35">
        <f t="shared" ref="E65:X65" ca="1" si="17">SUM(E60:E63)</f>
        <v>8843.6533409489748</v>
      </c>
      <c r="F65" s="35">
        <f t="shared" ca="1" si="17"/>
        <v>19637.648291804413</v>
      </c>
      <c r="G65" s="35">
        <f t="shared" ca="1" si="17"/>
        <v>32774.254733930116</v>
      </c>
      <c r="H65" s="35">
        <f t="shared" ca="1" si="17"/>
        <v>47941.370359911147</v>
      </c>
      <c r="I65" s="35">
        <f t="shared" ca="1" si="17"/>
        <v>65150.544520236544</v>
      </c>
      <c r="J65" s="35">
        <f t="shared" ca="1" si="17"/>
        <v>85175.012517351788</v>
      </c>
      <c r="K65" s="35">
        <f t="shared" ca="1" si="17"/>
        <v>107026.29275460342</v>
      </c>
      <c r="L65" s="35">
        <f t="shared" ca="1" si="17"/>
        <v>129211.69458761966</v>
      </c>
      <c r="M65" s="35">
        <f t="shared" ca="1" si="17"/>
        <v>149959.46667779476</v>
      </c>
      <c r="N65" s="35">
        <f t="shared" ca="1" si="17"/>
        <v>167610.90400530267</v>
      </c>
      <c r="O65" s="35">
        <f t="shared" ca="1" si="17"/>
        <v>181060.37733884208</v>
      </c>
      <c r="P65" s="35">
        <f t="shared" ca="1" si="17"/>
        <v>190048.78620704249</v>
      </c>
      <c r="Q65" s="35">
        <f t="shared" ca="1" si="17"/>
        <v>195148.59477697706</v>
      </c>
      <c r="R65" s="35">
        <f t="shared" ca="1" si="17"/>
        <v>197438.83887856672</v>
      </c>
      <c r="S65" s="35">
        <f t="shared" ca="1" si="17"/>
        <v>198055.83488213399</v>
      </c>
      <c r="T65" s="35">
        <f t="shared" ca="1" si="17"/>
        <v>238806.86104588278</v>
      </c>
      <c r="U65" s="35">
        <f t="shared" ca="1" si="17"/>
        <v>235228.80047693942</v>
      </c>
      <c r="V65" s="35">
        <f t="shared" ca="1" si="17"/>
        <v>231159.70079645212</v>
      </c>
      <c r="W65" s="35">
        <f t="shared" ca="1" si="17"/>
        <v>227700.43652731591</v>
      </c>
      <c r="X65" s="35">
        <f t="shared" ca="1" si="17"/>
        <v>224229.48303637339</v>
      </c>
      <c r="Y65" s="35"/>
    </row>
    <row r="66" spans="1:29">
      <c r="E66" s="35"/>
      <c r="F66" s="35"/>
      <c r="G66" s="35"/>
      <c r="H66" s="35"/>
      <c r="I66" s="35"/>
      <c r="J66" s="35"/>
      <c r="K66" s="35"/>
      <c r="L66" s="35"/>
      <c r="M66" s="35"/>
      <c r="N66" s="35"/>
      <c r="O66" s="35"/>
      <c r="P66" s="35"/>
      <c r="Q66" s="35"/>
      <c r="R66" s="35"/>
      <c r="S66" s="35"/>
      <c r="T66" s="35"/>
      <c r="U66" s="35"/>
      <c r="V66" s="35"/>
      <c r="W66" s="35"/>
      <c r="X66" s="35"/>
      <c r="Y66" s="35"/>
    </row>
    <row r="68" spans="1:29" ht="15">
      <c r="A68" s="54" t="s">
        <v>562</v>
      </c>
      <c r="D68" s="62" t="str">
        <f>D42</f>
        <v>Controls Commissioning and Sizing - NR</v>
      </c>
      <c r="E68" s="62">
        <v>1</v>
      </c>
      <c r="F68" s="62">
        <v>2</v>
      </c>
      <c r="G68" s="62">
        <v>3</v>
      </c>
      <c r="H68" s="62">
        <v>4</v>
      </c>
      <c r="I68" s="62">
        <v>5</v>
      </c>
      <c r="J68" s="62">
        <v>6</v>
      </c>
      <c r="K68" s="62">
        <v>7</v>
      </c>
      <c r="L68" s="62">
        <v>8</v>
      </c>
      <c r="M68" s="62">
        <v>9</v>
      </c>
      <c r="N68" s="62">
        <v>10</v>
      </c>
      <c r="O68" s="62">
        <v>11</v>
      </c>
      <c r="P68" s="62">
        <v>12</v>
      </c>
      <c r="Q68" s="62">
        <v>13</v>
      </c>
      <c r="R68" s="62">
        <v>14</v>
      </c>
      <c r="S68" s="62">
        <v>15</v>
      </c>
      <c r="T68" s="62">
        <v>16</v>
      </c>
      <c r="U68" s="62">
        <v>17</v>
      </c>
      <c r="V68" s="62">
        <v>18</v>
      </c>
      <c r="W68" s="62">
        <v>19</v>
      </c>
      <c r="X68" s="62">
        <v>20</v>
      </c>
      <c r="Y68" s="62"/>
    </row>
    <row r="69" spans="1:29">
      <c r="D69" s="7" t="str">
        <f>C13</f>
        <v>Single Family</v>
      </c>
      <c r="E69" s="35">
        <f ca="1">E60</f>
        <v>7784.3738893077316</v>
      </c>
      <c r="F69" s="35">
        <f ca="1">E69+F60</f>
        <v>25087.336778822159</v>
      </c>
      <c r="G69" s="35">
        <f t="shared" ref="G69:X72" ca="1" si="18">F69+G60</f>
        <v>53994.107709768083</v>
      </c>
      <c r="H69" s="35">
        <f t="shared" ca="1" si="18"/>
        <v>96320.349985709589</v>
      </c>
      <c r="I69" s="35">
        <f t="shared" ca="1" si="18"/>
        <v>153897.02888638654</v>
      </c>
      <c r="J69" s="35">
        <f t="shared" ca="1" si="18"/>
        <v>229244.1834279208</v>
      </c>
      <c r="K69" s="35">
        <f t="shared" ca="1" si="18"/>
        <v>324013.56364080473</v>
      </c>
      <c r="L69" s="35">
        <f t="shared" ca="1" si="18"/>
        <v>438538.25447156117</v>
      </c>
      <c r="M69" s="35">
        <f t="shared" ca="1" si="18"/>
        <v>571579.95918695978</v>
      </c>
      <c r="N69" s="35">
        <f t="shared" ca="1" si="18"/>
        <v>720423.3897030236</v>
      </c>
      <c r="O69" s="35">
        <f t="shared" ca="1" si="18"/>
        <v>881362.35823576839</v>
      </c>
      <c r="P69" s="35">
        <f t="shared" ca="1" si="18"/>
        <v>1050449.3524917942</v>
      </c>
      <c r="Q69" s="35">
        <f t="shared" ca="1" si="18"/>
        <v>1224235.351703949</v>
      </c>
      <c r="R69" s="35">
        <f t="shared" ca="1" si="18"/>
        <v>1400223.3939995538</v>
      </c>
      <c r="S69" s="35">
        <f t="shared" ca="1" si="18"/>
        <v>1576923.3373820174</v>
      </c>
      <c r="T69" s="35">
        <f t="shared" ca="1" si="18"/>
        <v>1793370.0678446749</v>
      </c>
      <c r="U69" s="35">
        <f t="shared" ca="1" si="18"/>
        <v>2006485.4762835717</v>
      </c>
      <c r="V69" s="35">
        <f t="shared" ca="1" si="18"/>
        <v>2215764.7149753114</v>
      </c>
      <c r="W69" s="35">
        <f t="shared" ca="1" si="18"/>
        <v>2421827.6173900934</v>
      </c>
      <c r="X69" s="35">
        <f t="shared" ca="1" si="18"/>
        <v>2624743.6424059481</v>
      </c>
      <c r="Y69" s="35"/>
    </row>
    <row r="70" spans="1:29">
      <c r="D70" s="7" t="str">
        <f>C14</f>
        <v>Multifamily - Low Rise</v>
      </c>
      <c r="E70" s="35">
        <f t="shared" ref="E70:E72" ca="1" si="19">E61</f>
        <v>0</v>
      </c>
      <c r="F70" s="35">
        <f t="shared" ref="F70:U72" ca="1" si="20">E70+F61</f>
        <v>0</v>
      </c>
      <c r="G70" s="35">
        <f t="shared" ca="1" si="20"/>
        <v>0</v>
      </c>
      <c r="H70" s="35">
        <f t="shared" ca="1" si="20"/>
        <v>0</v>
      </c>
      <c r="I70" s="35">
        <f t="shared" ca="1" si="20"/>
        <v>0</v>
      </c>
      <c r="J70" s="35">
        <f t="shared" ca="1" si="20"/>
        <v>0</v>
      </c>
      <c r="K70" s="35">
        <f t="shared" ca="1" si="20"/>
        <v>0</v>
      </c>
      <c r="L70" s="35">
        <f t="shared" ca="1" si="20"/>
        <v>0</v>
      </c>
      <c r="M70" s="35">
        <f t="shared" ca="1" si="20"/>
        <v>0</v>
      </c>
      <c r="N70" s="35">
        <f t="shared" ca="1" si="20"/>
        <v>0</v>
      </c>
      <c r="O70" s="35">
        <f t="shared" ca="1" si="20"/>
        <v>0</v>
      </c>
      <c r="P70" s="35">
        <f t="shared" ca="1" si="20"/>
        <v>0</v>
      </c>
      <c r="Q70" s="35">
        <f t="shared" ca="1" si="20"/>
        <v>0</v>
      </c>
      <c r="R70" s="35">
        <f t="shared" ca="1" si="20"/>
        <v>0</v>
      </c>
      <c r="S70" s="35">
        <f t="shared" ca="1" si="20"/>
        <v>0</v>
      </c>
      <c r="T70" s="35">
        <f t="shared" ca="1" si="20"/>
        <v>0</v>
      </c>
      <c r="U70" s="35">
        <f t="shared" ca="1" si="20"/>
        <v>0</v>
      </c>
      <c r="V70" s="35">
        <f t="shared" ca="1" si="18"/>
        <v>0</v>
      </c>
      <c r="W70" s="35">
        <f t="shared" ca="1" si="18"/>
        <v>0</v>
      </c>
      <c r="X70" s="35">
        <f t="shared" ca="1" si="18"/>
        <v>0</v>
      </c>
      <c r="Y70" s="35"/>
    </row>
    <row r="71" spans="1:29">
      <c r="D71" s="7" t="str">
        <f>C15</f>
        <v>Multifamily - High Rise</v>
      </c>
      <c r="E71" s="35">
        <f t="shared" ca="1" si="19"/>
        <v>0</v>
      </c>
      <c r="F71" s="35">
        <f t="shared" ca="1" si="20"/>
        <v>0</v>
      </c>
      <c r="G71" s="35">
        <f t="shared" ca="1" si="18"/>
        <v>0</v>
      </c>
      <c r="H71" s="35">
        <f t="shared" ca="1" si="18"/>
        <v>0</v>
      </c>
      <c r="I71" s="35">
        <f t="shared" ca="1" si="18"/>
        <v>0</v>
      </c>
      <c r="J71" s="35">
        <f t="shared" ca="1" si="18"/>
        <v>0</v>
      </c>
      <c r="K71" s="35">
        <f t="shared" ca="1" si="18"/>
        <v>0</v>
      </c>
      <c r="L71" s="35">
        <f t="shared" ca="1" si="18"/>
        <v>0</v>
      </c>
      <c r="M71" s="35">
        <f t="shared" ca="1" si="18"/>
        <v>0</v>
      </c>
      <c r="N71" s="35">
        <f t="shared" ca="1" si="18"/>
        <v>0</v>
      </c>
      <c r="O71" s="35">
        <f t="shared" ca="1" si="18"/>
        <v>0</v>
      </c>
      <c r="P71" s="35">
        <f t="shared" ca="1" si="18"/>
        <v>0</v>
      </c>
      <c r="Q71" s="35">
        <f t="shared" ca="1" si="18"/>
        <v>0</v>
      </c>
      <c r="R71" s="35">
        <f t="shared" ca="1" si="18"/>
        <v>0</v>
      </c>
      <c r="S71" s="35">
        <f t="shared" ca="1" si="18"/>
        <v>0</v>
      </c>
      <c r="T71" s="35">
        <f t="shared" ca="1" si="18"/>
        <v>0</v>
      </c>
      <c r="U71" s="35">
        <f t="shared" ca="1" si="18"/>
        <v>0</v>
      </c>
      <c r="V71" s="35">
        <f t="shared" ca="1" si="18"/>
        <v>0</v>
      </c>
      <c r="W71" s="35">
        <f t="shared" ca="1" si="18"/>
        <v>0</v>
      </c>
      <c r="X71" s="35">
        <f t="shared" ca="1" si="18"/>
        <v>0</v>
      </c>
      <c r="Y71" s="35"/>
    </row>
    <row r="72" spans="1:29">
      <c r="D72" s="7" t="str">
        <f>C16</f>
        <v>Manufactured</v>
      </c>
      <c r="E72" s="35">
        <f t="shared" ca="1" si="19"/>
        <v>1059.2794516412425</v>
      </c>
      <c r="F72" s="35">
        <f t="shared" ca="1" si="20"/>
        <v>3393.9648539312302</v>
      </c>
      <c r="G72" s="35">
        <f t="shared" ca="1" si="18"/>
        <v>7261.4486569154215</v>
      </c>
      <c r="H72" s="35">
        <f t="shared" ca="1" si="18"/>
        <v>12876.576740885053</v>
      </c>
      <c r="I72" s="35">
        <f t="shared" ca="1" si="18"/>
        <v>20450.442360444638</v>
      </c>
      <c r="J72" s="35">
        <f t="shared" ca="1" si="18"/>
        <v>30278.300336262189</v>
      </c>
      <c r="K72" s="35">
        <f t="shared" ca="1" si="18"/>
        <v>42535.212877981685</v>
      </c>
      <c r="L72" s="35">
        <f t="shared" ca="1" si="18"/>
        <v>57222.216634844932</v>
      </c>
      <c r="M72" s="35">
        <f t="shared" ca="1" si="18"/>
        <v>74139.978597241075</v>
      </c>
      <c r="N72" s="35">
        <f t="shared" ca="1" si="18"/>
        <v>92907.452086479912</v>
      </c>
      <c r="O72" s="35">
        <f t="shared" ca="1" si="18"/>
        <v>113028.86089257718</v>
      </c>
      <c r="P72" s="35">
        <f t="shared" ca="1" si="18"/>
        <v>133990.65284359397</v>
      </c>
      <c r="Q72" s="35">
        <f t="shared" ca="1" si="18"/>
        <v>155353.24840841611</v>
      </c>
      <c r="R72" s="35">
        <f t="shared" ca="1" si="18"/>
        <v>176804.04499137824</v>
      </c>
      <c r="S72" s="35">
        <f t="shared" ca="1" si="18"/>
        <v>198159.93649104849</v>
      </c>
      <c r="T72" s="35">
        <f t="shared" ca="1" si="18"/>
        <v>220520.06707427363</v>
      </c>
      <c r="U72" s="35">
        <f t="shared" ca="1" si="18"/>
        <v>242633.4591123164</v>
      </c>
      <c r="V72" s="35">
        <f t="shared" ca="1" si="18"/>
        <v>264513.92121702881</v>
      </c>
      <c r="W72" s="35">
        <f t="shared" ca="1" si="18"/>
        <v>286151.45532956265</v>
      </c>
      <c r="X72" s="35">
        <f t="shared" ca="1" si="18"/>
        <v>307464.91335008136</v>
      </c>
      <c r="Y72" s="35"/>
    </row>
    <row r="74" spans="1:29">
      <c r="E74" s="35">
        <f t="shared" ref="E74:X74" ca="1" si="21">SUM(E69:E72)</f>
        <v>8843.6533409489748</v>
      </c>
      <c r="F74" s="35">
        <f t="shared" ca="1" si="21"/>
        <v>28481.301632753388</v>
      </c>
      <c r="G74" s="35">
        <f t="shared" ca="1" si="21"/>
        <v>61255.556366683508</v>
      </c>
      <c r="H74" s="35">
        <f t="shared" ca="1" si="21"/>
        <v>109196.92672659464</v>
      </c>
      <c r="I74" s="35">
        <f t="shared" ca="1" si="21"/>
        <v>174347.47124683118</v>
      </c>
      <c r="J74" s="35">
        <f t="shared" ca="1" si="21"/>
        <v>259522.48376418298</v>
      </c>
      <c r="K74" s="35">
        <f t="shared" ca="1" si="21"/>
        <v>366548.77651878644</v>
      </c>
      <c r="L74" s="35">
        <f t="shared" ca="1" si="21"/>
        <v>495760.47110640613</v>
      </c>
      <c r="M74" s="35">
        <f t="shared" ca="1" si="21"/>
        <v>645719.93778420088</v>
      </c>
      <c r="N74" s="35">
        <f t="shared" ca="1" si="21"/>
        <v>813330.84178950347</v>
      </c>
      <c r="O74" s="35">
        <f t="shared" ca="1" si="21"/>
        <v>994391.2191283456</v>
      </c>
      <c r="P74" s="35">
        <f t="shared" ca="1" si="21"/>
        <v>1184440.0053353882</v>
      </c>
      <c r="Q74" s="35">
        <f t="shared" ca="1" si="21"/>
        <v>1379588.6001123651</v>
      </c>
      <c r="R74" s="35">
        <f t="shared" ca="1" si="21"/>
        <v>1577027.438990932</v>
      </c>
      <c r="S74" s="35">
        <f t="shared" ca="1" si="21"/>
        <v>1775083.2738730658</v>
      </c>
      <c r="T74" s="35">
        <f t="shared" ca="1" si="21"/>
        <v>2013890.1349189486</v>
      </c>
      <c r="U74" s="35">
        <f t="shared" ca="1" si="21"/>
        <v>2249118.9353958881</v>
      </c>
      <c r="V74" s="35">
        <f t="shared" ca="1" si="21"/>
        <v>2480278.6361923404</v>
      </c>
      <c r="W74" s="35">
        <f t="shared" ca="1" si="21"/>
        <v>2707979.0727196559</v>
      </c>
      <c r="X74" s="35">
        <f t="shared" ca="1" si="21"/>
        <v>2932208.5557560297</v>
      </c>
      <c r="Y74" s="35"/>
    </row>
    <row r="75" spans="1:29">
      <c r="E75" s="35"/>
      <c r="F75" s="35"/>
      <c r="G75" s="35"/>
      <c r="H75" s="35"/>
      <c r="I75" s="35"/>
      <c r="J75" s="35"/>
      <c r="K75" s="35"/>
      <c r="L75" s="35"/>
      <c r="M75" s="35"/>
      <c r="N75" s="35"/>
      <c r="O75" s="35"/>
      <c r="P75" s="35"/>
      <c r="Q75" s="35"/>
      <c r="R75" s="35"/>
      <c r="S75" s="35"/>
      <c r="T75" s="35"/>
      <c r="U75" s="35"/>
      <c r="V75" s="35"/>
      <c r="W75" s="35"/>
      <c r="X75" s="35"/>
      <c r="Y75" s="35"/>
    </row>
    <row r="76" spans="1:29" customFormat="1">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row>
    <row r="77" spans="1:29" customFormat="1" ht="15">
      <c r="A77" s="54" t="s">
        <v>60</v>
      </c>
      <c r="B77" s="7"/>
      <c r="C77" s="7"/>
      <c r="D77" s="160" t="s">
        <v>552</v>
      </c>
      <c r="E77" s="7" t="s">
        <v>156</v>
      </c>
      <c r="F77" s="7"/>
      <c r="G77" s="7"/>
      <c r="H77" s="7"/>
      <c r="I77" s="7"/>
      <c r="J77" s="7"/>
      <c r="K77" s="7"/>
      <c r="L77" s="7"/>
      <c r="M77" s="7"/>
      <c r="N77" s="7"/>
      <c r="O77" s="7"/>
      <c r="P77" s="7"/>
      <c r="Q77" s="7"/>
      <c r="R77" s="7"/>
      <c r="S77" s="7"/>
      <c r="T77" s="7"/>
      <c r="U77" s="7"/>
      <c r="V77" s="7"/>
      <c r="W77" s="7"/>
      <c r="X77" s="7"/>
      <c r="Y77" s="7"/>
      <c r="Z77" s="7"/>
      <c r="AA77" s="7"/>
      <c r="AB77" s="7"/>
      <c r="AC77" s="7"/>
    </row>
    <row r="78" spans="1:29" customFormat="1" ht="15">
      <c r="A78" s="62" t="s">
        <v>61</v>
      </c>
      <c r="B78" s="62" t="s">
        <v>24</v>
      </c>
      <c r="C78" s="62"/>
      <c r="D78" s="62">
        <v>1</v>
      </c>
      <c r="E78" s="56">
        <f t="shared" ref="E78:X78" si="22">E11</f>
        <v>2016</v>
      </c>
      <c r="F78" s="57">
        <f t="shared" si="22"/>
        <v>2017</v>
      </c>
      <c r="G78" s="57">
        <f t="shared" si="22"/>
        <v>2018</v>
      </c>
      <c r="H78" s="57">
        <f t="shared" si="22"/>
        <v>2019</v>
      </c>
      <c r="I78" s="57">
        <f t="shared" si="22"/>
        <v>2020</v>
      </c>
      <c r="J78" s="57">
        <f t="shared" si="22"/>
        <v>2021</v>
      </c>
      <c r="K78" s="57">
        <f t="shared" si="22"/>
        <v>2022</v>
      </c>
      <c r="L78" s="57">
        <f t="shared" si="22"/>
        <v>2023</v>
      </c>
      <c r="M78" s="57">
        <f t="shared" si="22"/>
        <v>2024</v>
      </c>
      <c r="N78" s="57">
        <f t="shared" si="22"/>
        <v>2025</v>
      </c>
      <c r="O78" s="57">
        <f t="shared" si="22"/>
        <v>2026</v>
      </c>
      <c r="P78" s="57">
        <f t="shared" si="22"/>
        <v>2027</v>
      </c>
      <c r="Q78" s="57">
        <f t="shared" si="22"/>
        <v>2028</v>
      </c>
      <c r="R78" s="57">
        <f t="shared" si="22"/>
        <v>2029</v>
      </c>
      <c r="S78" s="57">
        <f t="shared" si="22"/>
        <v>2030</v>
      </c>
      <c r="T78" s="57">
        <f t="shared" si="22"/>
        <v>2031</v>
      </c>
      <c r="U78" s="57">
        <f t="shared" si="22"/>
        <v>2032</v>
      </c>
      <c r="V78" s="57">
        <f t="shared" si="22"/>
        <v>2033</v>
      </c>
      <c r="W78" s="57">
        <f t="shared" si="22"/>
        <v>2034</v>
      </c>
      <c r="X78" s="57">
        <f t="shared" si="22"/>
        <v>2035</v>
      </c>
      <c r="Y78" s="58" t="s">
        <v>58</v>
      </c>
      <c r="Z78" s="7"/>
      <c r="AA78" s="7"/>
      <c r="AB78" s="7"/>
      <c r="AC78" s="7"/>
    </row>
    <row r="79" spans="1:29" customFormat="1" ht="15">
      <c r="A79" s="62" t="s">
        <v>46</v>
      </c>
      <c r="B79" s="62" t="s">
        <v>62</v>
      </c>
      <c r="C79" s="62" t="s">
        <v>63</v>
      </c>
      <c r="D79" s="62" t="s">
        <v>64</v>
      </c>
      <c r="E79" s="59" t="str">
        <f t="shared" ref="E79:X79" si="23">"aMW_"&amp;E78</f>
        <v>aMW_2016</v>
      </c>
      <c r="F79" s="60" t="str">
        <f t="shared" si="23"/>
        <v>aMW_2017</v>
      </c>
      <c r="G79" s="60" t="str">
        <f t="shared" si="23"/>
        <v>aMW_2018</v>
      </c>
      <c r="H79" s="60" t="str">
        <f t="shared" si="23"/>
        <v>aMW_2019</v>
      </c>
      <c r="I79" s="60" t="str">
        <f t="shared" si="23"/>
        <v>aMW_2020</v>
      </c>
      <c r="J79" s="60" t="str">
        <f t="shared" si="23"/>
        <v>aMW_2021</v>
      </c>
      <c r="K79" s="60" t="str">
        <f t="shared" si="23"/>
        <v>aMW_2022</v>
      </c>
      <c r="L79" s="60" t="str">
        <f t="shared" si="23"/>
        <v>aMW_2023</v>
      </c>
      <c r="M79" s="60" t="str">
        <f t="shared" si="23"/>
        <v>aMW_2024</v>
      </c>
      <c r="N79" s="60" t="str">
        <f t="shared" si="23"/>
        <v>aMW_2025</v>
      </c>
      <c r="O79" s="60" t="str">
        <f t="shared" si="23"/>
        <v>aMW_2026</v>
      </c>
      <c r="P79" s="60" t="str">
        <f t="shared" si="23"/>
        <v>aMW_2027</v>
      </c>
      <c r="Q79" s="60" t="str">
        <f t="shared" si="23"/>
        <v>aMW_2028</v>
      </c>
      <c r="R79" s="60" t="str">
        <f t="shared" si="23"/>
        <v>aMW_2029</v>
      </c>
      <c r="S79" s="60" t="str">
        <f t="shared" si="23"/>
        <v>aMW_2030</v>
      </c>
      <c r="T79" s="60" t="str">
        <f t="shared" si="23"/>
        <v>aMW_2031</v>
      </c>
      <c r="U79" s="60" t="str">
        <f t="shared" si="23"/>
        <v>aMW_2032</v>
      </c>
      <c r="V79" s="60" t="str">
        <f t="shared" si="23"/>
        <v>aMW_2033</v>
      </c>
      <c r="W79" s="60" t="str">
        <f t="shared" si="23"/>
        <v>aMW_2034</v>
      </c>
      <c r="X79" s="60" t="str">
        <f t="shared" si="23"/>
        <v>aMW_2035</v>
      </c>
      <c r="Y79" s="61" t="s">
        <v>58</v>
      </c>
      <c r="Z79" s="7"/>
      <c r="AA79" s="7"/>
    </row>
    <row r="80" spans="1:29" customFormat="1">
      <c r="A80" s="161">
        <f t="shared" ref="A80:A83" si="24">VLOOKUP($D80,MeasureOutput,3,FALSE)</f>
        <v>1093.1096130878557</v>
      </c>
      <c r="B80" s="161">
        <f t="shared" ref="B80:B83" si="25">VLOOKUP($D80,MeasureOutput,11,FALSE)</f>
        <v>23.10933731154983</v>
      </c>
      <c r="C80" s="7" t="s">
        <v>48</v>
      </c>
      <c r="D80" s="7" t="s">
        <v>527</v>
      </c>
      <c r="E80" s="29">
        <f ca="1">VLOOKUP($C80,$D$60:$Z$63,E$32,FALSE)*$D$78*$A80/8760/1000*VLOOKUP(RIGHT($D80,LEN($D80)-FIND(" + ",$D80)-2),'HVAC weighting'!$A$12:$E$18,MATCH($C80,'HVAC weighting'!$B$3:$E$3,0)+1,0)</f>
        <v>2.6474040995448631E-2</v>
      </c>
      <c r="F80" s="29">
        <f ca="1">VLOOKUP($C80,$D$60:$Z$63,F$32,FALSE)*$D$78*$A80/8760/1000*VLOOKUP(RIGHT($D80,LEN($D80)-FIND(" + ",$D80)-2),'HVAC weighting'!$A$12:$E$18,MATCH($C80,'HVAC weighting'!$B$3:$E$3,0)+1,0)</f>
        <v>5.8846010661040907E-2</v>
      </c>
      <c r="G80" s="29">
        <f ca="1">VLOOKUP($C80,$D$60:$Z$63,G$32,FALSE)*$D$78*$A80/8760/1000*VLOOKUP(RIGHT($D80,LEN($D80)-FIND(" + ",$D80)-2),'HVAC weighting'!$A$12:$E$18,MATCH($C80,'HVAC weighting'!$B$3:$E$3,0)+1,0)</f>
        <v>9.8309645650892813E-2</v>
      </c>
      <c r="H80" s="29">
        <f ca="1">VLOOKUP($C80,$D$60:$Z$63,H$32,FALSE)*$D$78*$A80/8760/1000*VLOOKUP(RIGHT($D80,LEN($D80)-FIND(" + ",$D80)-2),'HVAC weighting'!$A$12:$E$18,MATCH($C80,'HVAC weighting'!$B$3:$E$3,0)+1,0)</f>
        <v>0.14394820818353801</v>
      </c>
      <c r="I80" s="29">
        <f ca="1">VLOOKUP($C80,$D$60:$Z$63,I$32,FALSE)*$D$78*$A80/8760/1000*VLOOKUP(RIGHT($D80,LEN($D80)-FIND(" + ",$D80)-2),'HVAC weighting'!$A$12:$E$18,MATCH($C80,'HVAC weighting'!$B$3:$E$3,0)+1,0)</f>
        <v>0.1958137390718086</v>
      </c>
      <c r="J80" s="29">
        <f ca="1">VLOOKUP($C80,$D$60:$Z$63,J$32,FALSE)*$D$78*$A80/8760/1000*VLOOKUP(RIGHT($D80,LEN($D80)-FIND(" + ",$D80)-2),'HVAC weighting'!$A$12:$E$18,MATCH($C80,'HVAC weighting'!$B$3:$E$3,0)+1,0)</f>
        <v>0.25624972368848725</v>
      </c>
      <c r="K80" s="29">
        <f ca="1">VLOOKUP($C80,$D$60:$Z$63,K$32,FALSE)*$D$78*$A80/8760/1000*VLOOKUP(RIGHT($D80,LEN($D80)-FIND(" + ",$D80)-2),'HVAC weighting'!$A$12:$E$18,MATCH($C80,'HVAC weighting'!$B$3:$E$3,0)+1,0)</f>
        <v>0.32230317974773792</v>
      </c>
      <c r="L80" s="29">
        <f ca="1">VLOOKUP($C80,$D$60:$Z$63,L$32,FALSE)*$D$78*$A80/8760/1000*VLOOKUP(RIGHT($D80,LEN($D80)-FIND(" + ",$D80)-2),'HVAC weighting'!$A$12:$E$18,MATCH($C80,'HVAC weighting'!$B$3:$E$3,0)+1,0)</f>
        <v>0.38948943141195347</v>
      </c>
      <c r="M80" s="29">
        <f ca="1">VLOOKUP($C80,$D$60:$Z$63,M$32,FALSE)*$D$78*$A80/8760/1000*VLOOKUP(RIGHT($D80,LEN($D80)-FIND(" + ",$D80)-2),'HVAC weighting'!$A$12:$E$18,MATCH($C80,'HVAC weighting'!$B$3:$E$3,0)+1,0)</f>
        <v>0.45246433365407901</v>
      </c>
      <c r="N80" s="29">
        <f ca="1">VLOOKUP($C80,$D$60:$Z$63,N$32,FALSE)*$D$78*$A80/8760/1000*VLOOKUP(RIGHT($D80,LEN($D80)-FIND(" + ",$D80)-2),'HVAC weighting'!$A$12:$E$18,MATCH($C80,'HVAC weighting'!$B$3:$E$3,0)+1,0)</f>
        <v>0.50620475550358146</v>
      </c>
      <c r="O80" s="29">
        <f ca="1">VLOOKUP($C80,$D$60:$Z$63,O$32,FALSE)*$D$78*$A80/8760/1000*VLOOKUP(RIGHT($D80,LEN($D80)-FIND(" + ",$D80)-2),'HVAC weighting'!$A$12:$E$18,MATCH($C80,'HVAC weighting'!$B$3:$E$3,0)+1,0)</f>
        <v>0.54734072531554756</v>
      </c>
      <c r="P80" s="29">
        <f ca="1">VLOOKUP($C80,$D$60:$Z$63,P$32,FALSE)*$D$78*$A80/8760/1000*VLOOKUP(RIGHT($D80,LEN($D80)-FIND(" + ",$D80)-2),'HVAC weighting'!$A$12:$E$18,MATCH($C80,'HVAC weighting'!$B$3:$E$3,0)+1,0)</f>
        <v>0.57505151748682271</v>
      </c>
      <c r="Q80" s="29">
        <f ca="1">VLOOKUP($C80,$D$60:$Z$63,Q$32,FALSE)*$D$78*$A80/8760/1000*VLOOKUP(RIGHT($D80,LEN($D80)-FIND(" + ",$D80)-2),'HVAC weighting'!$A$12:$E$18,MATCH($C80,'HVAC weighting'!$B$3:$E$3,0)+1,0)</f>
        <v>0.59103246234062201</v>
      </c>
      <c r="R80" s="29">
        <f ca="1">VLOOKUP($C80,$D$60:$Z$63,R$32,FALSE)*$D$78*$A80/8760/1000*VLOOKUP(RIGHT($D80,LEN($D80)-FIND(" + ",$D80)-2),'HVAC weighting'!$A$12:$E$18,MATCH($C80,'HVAC weighting'!$B$3:$E$3,0)+1,0)</f>
        <v>0.59852143700884342</v>
      </c>
      <c r="S80" s="29">
        <f ca="1">VLOOKUP($C80,$D$60:$Z$63,S$32,FALSE)*$D$78*$A80/8760/1000*VLOOKUP(RIGHT($D80,LEN($D80)-FIND(" + ",$D80)-2),'HVAC weighting'!$A$12:$E$18,MATCH($C80,'HVAC weighting'!$B$3:$E$3,0)+1,0)</f>
        <v>0.60094255639830407</v>
      </c>
      <c r="T80" s="29">
        <f ca="1">VLOOKUP($C80,$D$60:$Z$63,T$32,FALSE)*$D$78*$A80/8760/1000*VLOOKUP(RIGHT($D80,LEN($D80)-FIND(" + ",$D80)-2),'HVAC weighting'!$A$12:$E$18,MATCH($C80,'HVAC weighting'!$B$3:$E$3,0)+1,0)</f>
        <v>0.7361182411176308</v>
      </c>
      <c r="U80" s="29">
        <f ca="1">VLOOKUP($C80,$D$60:$Z$63,U$32,FALSE)*$D$78*$A80/8760/1000*VLOOKUP(RIGHT($D80,LEN($D80)-FIND(" + ",$D80)-2),'HVAC weighting'!$A$12:$E$18,MATCH($C80,'HVAC weighting'!$B$3:$E$3,0)+1,0)</f>
        <v>0.72478867793372104</v>
      </c>
      <c r="V80" s="29">
        <f ca="1">VLOOKUP($C80,$D$60:$Z$63,V$32,FALSE)*$D$78*$A80/8760/1000*VLOOKUP(RIGHT($D80,LEN($D80)-FIND(" + ",$D80)-2),'HVAC weighting'!$A$12:$E$18,MATCH($C80,'HVAC weighting'!$B$3:$E$3,0)+1,0)</f>
        <v>0.71174216750194086</v>
      </c>
      <c r="W80" s="29">
        <f ca="1">VLOOKUP($C80,$D$60:$Z$63,W$32,FALSE)*$D$78*$A80/8760/1000*VLOOKUP(RIGHT($D80,LEN($D80)-FIND(" + ",$D80)-2),'HVAC weighting'!$A$12:$E$18,MATCH($C80,'HVAC weighting'!$B$3:$E$3,0)+1,0)</f>
        <v>0.70080366176440378</v>
      </c>
      <c r="X80" s="29">
        <f ca="1">VLOOKUP($C80,$D$60:$Z$63,X$32,FALSE)*$D$78*$A80/8760/1000*VLOOKUP(RIGHT($D80,LEN($D80)-FIND(" + ",$D80)-2),'HVAC weighting'!$A$12:$E$18,MATCH($C80,'HVAC weighting'!$B$3:$E$3,0)+1,0)</f>
        <v>0.69010138018703937</v>
      </c>
      <c r="Y80" s="29">
        <f ca="1">(VLOOKUP($C80,$D$43:$Z$46,$X$32+2,FALSE)+VLOOKUP($C80,$D$51:$Z$54,$X$32+2,FALSE))*$D$78*$A80/8760/1000*VLOOKUP(RIGHT($D80,LEN($D80)-FIND(" + ",$D80)-2),'HVAC weighting'!$A$12:$E$18,MATCH($C80,'HVAC weighting'!$B$3:$E$3,0)+1,0)</f>
        <v>9.5029209589233705</v>
      </c>
      <c r="Z80" s="7"/>
      <c r="AA80" s="29">
        <f ca="1">SUM(E80:X80)</f>
        <v>8.9265458956234429</v>
      </c>
      <c r="AC80" s="47"/>
    </row>
    <row r="81" spans="1:29" customFormat="1">
      <c r="A81" s="161">
        <f t="shared" si="24"/>
        <v>740.88525606452254</v>
      </c>
      <c r="B81" s="161">
        <f t="shared" si="25"/>
        <v>47.402831476954972</v>
      </c>
      <c r="C81" s="7" t="s">
        <v>48</v>
      </c>
      <c r="D81" s="7" t="s">
        <v>528</v>
      </c>
      <c r="E81" s="29">
        <f ca="1">VLOOKUP($C81,$D$60:$Z$63,E$32,FALSE)*$D$78*$A81/8760/1000*VLOOKUP(RIGHT($D81,LEN($D81)-FIND(" + ",$D81)-2),'HVAC weighting'!$A$12:$E$18,MATCH($C81,'HVAC weighting'!$B$3:$E$3,0)+1,0)</f>
        <v>9.0987270412445281E-2</v>
      </c>
      <c r="F81" s="29">
        <f ca="1">VLOOKUP($C81,$D$60:$Z$63,F$32,FALSE)*$D$78*$A81/8760/1000*VLOOKUP(RIGHT($D81,LEN($D81)-FIND(" + ",$D81)-2),'HVAC weighting'!$A$12:$E$18,MATCH($C81,'HVAC weighting'!$B$3:$E$3,0)+1,0)</f>
        <v>0.20224482864668294</v>
      </c>
      <c r="G81" s="29">
        <f ca="1">VLOOKUP($C81,$D$60:$Z$63,G$32,FALSE)*$D$78*$A81/8760/1000*VLOOKUP(RIGHT($D81,LEN($D81)-FIND(" + ",$D81)-2),'HVAC weighting'!$A$12:$E$18,MATCH($C81,'HVAC weighting'!$B$3:$E$3,0)+1,0)</f>
        <v>0.33787536683679131</v>
      </c>
      <c r="H81" s="29">
        <f ca="1">VLOOKUP($C81,$D$60:$Z$63,H$32,FALSE)*$D$78*$A81/8760/1000*VLOOKUP(RIGHT($D81,LEN($D81)-FIND(" + ",$D81)-2),'HVAC weighting'!$A$12:$E$18,MATCH($C81,'HVAC weighting'!$B$3:$E$3,0)+1,0)</f>
        <v>0.49472819603302087</v>
      </c>
      <c r="I81" s="29">
        <f ca="1">VLOOKUP($C81,$D$60:$Z$63,I$32,FALSE)*$D$78*$A81/8760/1000*VLOOKUP(RIGHT($D81,LEN($D81)-FIND(" + ",$D81)-2),'HVAC weighting'!$A$12:$E$18,MATCH($C81,'HVAC weighting'!$B$3:$E$3,0)+1,0)</f>
        <v>0.67298217262946913</v>
      </c>
      <c r="J81" s="29">
        <f ca="1">VLOOKUP($C81,$D$60:$Z$63,J$32,FALSE)*$D$78*$A81/8760/1000*VLOOKUP(RIGHT($D81,LEN($D81)-FIND(" + ",$D81)-2),'HVAC weighting'!$A$12:$E$18,MATCH($C81,'HVAC weighting'!$B$3:$E$3,0)+1,0)</f>
        <v>0.88069150102045735</v>
      </c>
      <c r="K81" s="29">
        <f ca="1">VLOOKUP($C81,$D$60:$Z$63,K$32,FALSE)*$D$78*$A81/8760/1000*VLOOKUP(RIGHT($D81,LEN($D81)-FIND(" + ",$D81)-2),'HVAC weighting'!$A$12:$E$18,MATCH($C81,'HVAC weighting'!$B$3:$E$3,0)+1,0)</f>
        <v>1.1077072282066789</v>
      </c>
      <c r="L81" s="29">
        <f ca="1">VLOOKUP($C81,$D$60:$Z$63,L$32,FALSE)*$D$78*$A81/8760/1000*VLOOKUP(RIGHT($D81,LEN($D81)-FIND(" + ",$D81)-2),'HVAC weighting'!$A$12:$E$18,MATCH($C81,'HVAC weighting'!$B$3:$E$3,0)+1,0)</f>
        <v>1.3386162023682562</v>
      </c>
      <c r="M81" s="29">
        <f ca="1">VLOOKUP($C81,$D$60:$Z$63,M$32,FALSE)*$D$78*$A81/8760/1000*VLOOKUP(RIGHT($D81,LEN($D81)-FIND(" + ",$D81)-2),'HVAC weighting'!$A$12:$E$18,MATCH($C81,'HVAC weighting'!$B$3:$E$3,0)+1,0)</f>
        <v>1.5550514062151741</v>
      </c>
      <c r="N81" s="29">
        <f ca="1">VLOOKUP($C81,$D$60:$Z$63,N$32,FALSE)*$D$78*$A81/8760/1000*VLOOKUP(RIGHT($D81,LEN($D81)-FIND(" + ",$D81)-2),'HVAC weighting'!$A$12:$E$18,MATCH($C81,'HVAC weighting'!$B$3:$E$3,0)+1,0)</f>
        <v>1.7397490991642852</v>
      </c>
      <c r="O81" s="29">
        <f ca="1">VLOOKUP($C81,$D$60:$Z$63,O$32,FALSE)*$D$78*$A81/8760/1000*VLOOKUP(RIGHT($D81,LEN($D81)-FIND(" + ",$D81)-2),'HVAC weighting'!$A$12:$E$18,MATCH($C81,'HVAC weighting'!$B$3:$E$3,0)+1,0)</f>
        <v>1.8811271989263505</v>
      </c>
      <c r="P81" s="29">
        <f ca="1">VLOOKUP($C81,$D$60:$Z$63,P$32,FALSE)*$D$78*$A81/8760/1000*VLOOKUP(RIGHT($D81,LEN($D81)-FIND(" + ",$D81)-2),'HVAC weighting'!$A$12:$E$18,MATCH($C81,'HVAC weighting'!$B$3:$E$3,0)+1,0)</f>
        <v>1.9763649958710769</v>
      </c>
      <c r="Q81" s="29">
        <f ca="1">VLOOKUP($C81,$D$60:$Z$63,Q$32,FALSE)*$D$78*$A81/8760/1000*VLOOKUP(RIGHT($D81,LEN($D81)-FIND(" + ",$D81)-2),'HVAC weighting'!$A$12:$E$18,MATCH($C81,'HVAC weighting'!$B$3:$E$3,0)+1,0)</f>
        <v>2.0312890836259077</v>
      </c>
      <c r="R81" s="29">
        <f ca="1">VLOOKUP($C81,$D$60:$Z$63,R$32,FALSE)*$D$78*$A81/8760/1000*VLOOKUP(RIGHT($D81,LEN($D81)-FIND(" + ",$D81)-2),'HVAC weighting'!$A$12:$E$18,MATCH($C81,'HVAC weighting'!$B$3:$E$3,0)+1,0)</f>
        <v>2.0570275556395519</v>
      </c>
      <c r="S81" s="29">
        <f ca="1">VLOOKUP($C81,$D$60:$Z$63,S$32,FALSE)*$D$78*$A81/8760/1000*VLOOKUP(RIGHT($D81,LEN($D81)-FIND(" + ",$D81)-2),'HVAC weighting'!$A$12:$E$18,MATCH($C81,'HVAC weighting'!$B$3:$E$3,0)+1,0)</f>
        <v>2.0653485763944692</v>
      </c>
      <c r="T81" s="29">
        <f ca="1">VLOOKUP($C81,$D$60:$Z$63,T$32,FALSE)*$D$78*$A81/8760/1000*VLOOKUP(RIGHT($D81,LEN($D81)-FIND(" + ",$D81)-2),'HVAC weighting'!$A$12:$E$18,MATCH($C81,'HVAC weighting'!$B$3:$E$3,0)+1,0)</f>
        <v>2.5299269375467883</v>
      </c>
      <c r="U81" s="29">
        <f ca="1">VLOOKUP($C81,$D$60:$Z$63,U$32,FALSE)*$D$78*$A81/8760/1000*VLOOKUP(RIGHT($D81,LEN($D81)-FIND(" + ",$D81)-2),'HVAC weighting'!$A$12:$E$18,MATCH($C81,'HVAC weighting'!$B$3:$E$3,0)+1,0)</f>
        <v>2.4909889443161175</v>
      </c>
      <c r="V81" s="29">
        <f ca="1">VLOOKUP($C81,$D$60:$Z$63,V$32,FALSE)*$D$78*$A81/8760/1000*VLOOKUP(RIGHT($D81,LEN($D81)-FIND(" + ",$D81)-2),'HVAC weighting'!$A$12:$E$18,MATCH($C81,'HVAC weighting'!$B$3:$E$3,0)+1,0)</f>
        <v>2.4461500633610238</v>
      </c>
      <c r="W81" s="29">
        <f ca="1">VLOOKUP($C81,$D$60:$Z$63,W$32,FALSE)*$D$78*$A81/8760/1000*VLOOKUP(RIGHT($D81,LEN($D81)-FIND(" + ",$D81)-2),'HVAC weighting'!$A$12:$E$18,MATCH($C81,'HVAC weighting'!$B$3:$E$3,0)+1,0)</f>
        <v>2.4085560753627253</v>
      </c>
      <c r="X81" s="29">
        <f ca="1">VLOOKUP($C81,$D$60:$Z$63,X$32,FALSE)*$D$78*$A81/8760/1000*VLOOKUP(RIGHT($D81,LEN($D81)-FIND(" + ",$D81)-2),'HVAC weighting'!$A$12:$E$18,MATCH($C81,'HVAC weighting'!$B$3:$E$3,0)+1,0)</f>
        <v>2.3717739540357541</v>
      </c>
      <c r="Y81" s="29">
        <f ca="1">(VLOOKUP($C81,$D$43:$Z$46,$X$32+2,FALSE)+VLOOKUP($C81,$D$51:$Z$54,$X$32+2,FALSE))*$D$78*$A81/8760/1000*VLOOKUP(RIGHT($D81,LEN($D81)-FIND(" + ",$D81)-2),'HVAC weighting'!$A$12:$E$18,MATCH($C81,'HVAC weighting'!$B$3:$E$3,0)+1,0)</f>
        <v>32.660100479042953</v>
      </c>
      <c r="Z81" s="7"/>
      <c r="AA81" s="29">
        <f t="shared" ref="AA81:AA83" ca="1" si="26">SUM(E81:X81)</f>
        <v>30.679186656613023</v>
      </c>
      <c r="AC81" s="47"/>
    </row>
    <row r="82" spans="1:29" customFormat="1">
      <c r="A82" s="161">
        <f t="shared" si="24"/>
        <v>186.73683380023976</v>
      </c>
      <c r="B82" s="161">
        <f t="shared" si="25"/>
        <v>286.0893097922301</v>
      </c>
      <c r="C82" s="7" t="s">
        <v>51</v>
      </c>
      <c r="D82" s="7" t="s">
        <v>545</v>
      </c>
      <c r="E82" s="29">
        <f ca="1">VLOOKUP($C82,$D$60:$Z$63,E$32,FALSE)*$D$78*$A82/8760/1000*VLOOKUP(RIGHT($D82,LEN($D82)-FIND(" + ",$D82)-2),'HVAC weighting'!$A$12:$E$18,MATCH($C82,'HVAC weighting'!$B$3:$E$3,0)+1,0)</f>
        <v>1.0390258110234136E-3</v>
      </c>
      <c r="F82" s="29">
        <f ca="1">VLOOKUP($C82,$D$60:$Z$63,F$32,FALSE)*$D$78*$A82/8760/1000*VLOOKUP(RIGHT($D82,LEN($D82)-FIND(" + ",$D82)-2),'HVAC weighting'!$A$12:$E$18,MATCH($C82,'HVAC weighting'!$B$3:$E$3,0)+1,0)</f>
        <v>2.2900457380159306E-3</v>
      </c>
      <c r="G82" s="29">
        <f ca="1">VLOOKUP($C82,$D$60:$Z$63,G$32,FALSE)*$D$78*$A82/8760/1000*VLOOKUP(RIGHT($D82,LEN($D82)-FIND(" + ",$D82)-2),'HVAC weighting'!$A$12:$E$18,MATCH($C82,'HVAC weighting'!$B$3:$E$3,0)+1,0)</f>
        <v>3.7935367185584993E-3</v>
      </c>
      <c r="H82" s="29">
        <f ca="1">VLOOKUP($C82,$D$60:$Z$63,H$32,FALSE)*$D$78*$A82/8760/1000*VLOOKUP(RIGHT($D82,LEN($D82)-FIND(" + ",$D82)-2),'HVAC weighting'!$A$12:$E$18,MATCH($C82,'HVAC weighting'!$B$3:$E$3,0)+1,0)</f>
        <v>5.5077656820467103E-3</v>
      </c>
      <c r="I82" s="29">
        <f ca="1">VLOOKUP($C82,$D$60:$Z$63,I$32,FALSE)*$D$78*$A82/8760/1000*VLOOKUP(RIGHT($D82,LEN($D82)-FIND(" + ",$D82)-2),'HVAC weighting'!$A$12:$E$18,MATCH($C82,'HVAC weighting'!$B$3:$E$3,0)+1,0)</f>
        <v>7.4290517537674988E-3</v>
      </c>
      <c r="J82" s="29">
        <f ca="1">VLOOKUP($C82,$D$60:$Z$63,J$32,FALSE)*$D$78*$A82/8760/1000*VLOOKUP(RIGHT($D82,LEN($D82)-FIND(" + ",$D82)-2),'HVAC weighting'!$A$12:$E$18,MATCH($C82,'HVAC weighting'!$B$3:$E$3,0)+1,0)</f>
        <v>9.6399473133602868E-3</v>
      </c>
      <c r="K82" s="29">
        <f ca="1">VLOOKUP($C82,$D$60:$Z$63,K$32,FALSE)*$D$78*$A82/8760/1000*VLOOKUP(RIGHT($D82,LEN($D82)-FIND(" + ",$D82)-2),'HVAC weighting'!$A$12:$E$18,MATCH($C82,'HVAC weighting'!$B$3:$E$3,0)+1,0)</f>
        <v>1.2022557857203041E-2</v>
      </c>
      <c r="L82" s="29">
        <f ca="1">VLOOKUP($C82,$D$60:$Z$63,L$32,FALSE)*$D$78*$A82/8760/1000*VLOOKUP(RIGHT($D82,LEN($D82)-FIND(" + ",$D82)-2),'HVAC weighting'!$A$12:$E$18,MATCH($C82,'HVAC weighting'!$B$3:$E$3,0)+1,0)</f>
        <v>1.4406185229341241E-2</v>
      </c>
      <c r="M82" s="29">
        <f ca="1">VLOOKUP($C82,$D$60:$Z$63,M$32,FALSE)*$D$78*$A82/8760/1000*VLOOKUP(RIGHT($D82,LEN($D82)-FIND(" + ",$D82)-2),'HVAC weighting'!$A$12:$E$18,MATCH($C82,'HVAC weighting'!$B$3:$E$3,0)+1,0)</f>
        <v>1.6594290879941506E-2</v>
      </c>
      <c r="N82" s="29">
        <f ca="1">VLOOKUP($C82,$D$60:$Z$63,N$32,FALSE)*$D$78*$A82/8760/1000*VLOOKUP(RIGHT($D82,LEN($D82)-FIND(" + ",$D82)-2),'HVAC weighting'!$A$12:$E$18,MATCH($C82,'HVAC weighting'!$B$3:$E$3,0)+1,0)</f>
        <v>1.8408635542588654E-2</v>
      </c>
      <c r="O82" s="29">
        <f ca="1">VLOOKUP($C82,$D$60:$Z$63,O$32,FALSE)*$D$78*$A82/8760/1000*VLOOKUP(RIGHT($D82,LEN($D82)-FIND(" + ",$D82)-2),'HVAC weighting'!$A$12:$E$18,MATCH($C82,'HVAC weighting'!$B$3:$E$3,0)+1,0)</f>
        <v>1.9736683338184458E-2</v>
      </c>
      <c r="P82" s="29">
        <f ca="1">VLOOKUP($C82,$D$60:$Z$63,P$32,FALSE)*$D$78*$A82/8760/1000*VLOOKUP(RIGHT($D82,LEN($D82)-FIND(" + ",$D82)-2),'HVAC weighting'!$A$12:$E$18,MATCH($C82,'HVAC weighting'!$B$3:$E$3,0)+1,0)</f>
        <v>2.0560998184816763E-2</v>
      </c>
      <c r="Q82" s="29">
        <f ca="1">VLOOKUP($C82,$D$60:$Z$63,Q$32,FALSE)*$D$78*$A82/8760/1000*VLOOKUP(RIGHT($D82,LEN($D82)-FIND(" + ",$D82)-2),'HVAC weighting'!$A$12:$E$18,MATCH($C82,'HVAC weighting'!$B$3:$E$3,0)+1,0)</f>
        <v>2.0954138351228918E-2</v>
      </c>
      <c r="R82" s="29">
        <f ca="1">VLOOKUP($C82,$D$60:$Z$63,R$32,FALSE)*$D$78*$A82/8760/1000*VLOOKUP(RIGHT($D82,LEN($D82)-FIND(" + ",$D82)-2),'HVAC weighting'!$A$12:$E$18,MATCH($C82,'HVAC weighting'!$B$3:$E$3,0)+1,0)</f>
        <v>2.1040652947791717E-2</v>
      </c>
      <c r="S82" s="29">
        <f ca="1">VLOOKUP($C82,$D$60:$Z$63,S$32,FALSE)*$D$78*$A82/8760/1000*VLOOKUP(RIGHT($D82,LEN($D82)-FIND(" + ",$D82)-2),'HVAC weighting'!$A$12:$E$18,MATCH($C82,'HVAC weighting'!$B$3:$E$3,0)+1,0)</f>
        <v>2.0947562469179302E-2</v>
      </c>
      <c r="T82" s="29">
        <f ca="1">VLOOKUP($C82,$D$60:$Z$63,T$32,FALSE)*$D$78*$A82/8760/1000*VLOOKUP(RIGHT($D82,LEN($D82)-FIND(" + ",$D82)-2),'HVAC weighting'!$A$12:$E$18,MATCH($C82,'HVAC weighting'!$B$3:$E$3,0)+1,0)</f>
        <v>2.1932600295255622E-2</v>
      </c>
      <c r="U82" s="29">
        <f ca="1">VLOOKUP($C82,$D$60:$Z$63,U$32,FALSE)*$D$78*$A82/8760/1000*VLOOKUP(RIGHT($D82,LEN($D82)-FIND(" + ",$D82)-2),'HVAC weighting'!$A$12:$E$18,MATCH($C82,'HVAC weighting'!$B$3:$E$3,0)+1,0)</f>
        <v>2.1690579441720117E-2</v>
      </c>
      <c r="V82" s="29">
        <f ca="1">VLOOKUP($C82,$D$60:$Z$63,V$32,FALSE)*$D$78*$A82/8760/1000*VLOOKUP(RIGHT($D82,LEN($D82)-FIND(" + ",$D82)-2),'HVAC weighting'!$A$12:$E$18,MATCH($C82,'HVAC weighting'!$B$3:$E$3,0)+1,0)</f>
        <v>2.1462103176542638E-2</v>
      </c>
      <c r="W82" s="29">
        <f ca="1">VLOOKUP($C82,$D$60:$Z$63,W$32,FALSE)*$D$78*$A82/8760/1000*VLOOKUP(RIGHT($D82,LEN($D82)-FIND(" + ",$D82)-2),'HVAC weighting'!$A$12:$E$18,MATCH($C82,'HVAC weighting'!$B$3:$E$3,0)+1,0)</f>
        <v>2.1223820017455097E-2</v>
      </c>
      <c r="X82" s="29">
        <f ca="1">VLOOKUP($C82,$D$60:$Z$63,X$32,FALSE)*$D$78*$A82/8760/1000*VLOOKUP(RIGHT($D82,LEN($D82)-FIND(" + ",$D82)-2),'HVAC weighting'!$A$12:$E$18,MATCH($C82,'HVAC weighting'!$B$3:$E$3,0)+1,0)</f>
        <v>2.0905940326862014E-2</v>
      </c>
      <c r="Y82" s="29">
        <f ca="1">(VLOOKUP($C82,$D$43:$Z$46,$X$32+2,FALSE)+VLOOKUP($C82,$D$51:$Z$54,$X$32+2,FALSE))*$D$78*$A82/8760/1000*VLOOKUP(RIGHT($D82,LEN($D82)-FIND(" + ",$D82)-2),'HVAC weighting'!$A$12:$E$18,MATCH($C82,'HVAC weighting'!$B$3:$E$3,0)+1,0)</f>
        <v>0.30195383346710386</v>
      </c>
      <c r="Z82" s="7"/>
      <c r="AA82" s="29">
        <f t="shared" ca="1" si="26"/>
        <v>0.30158612107488342</v>
      </c>
      <c r="AC82" s="47"/>
    </row>
    <row r="83" spans="1:29" customFormat="1">
      <c r="A83" s="161">
        <f t="shared" si="24"/>
        <v>479.51566480183698</v>
      </c>
      <c r="B83" s="161">
        <f t="shared" si="25"/>
        <v>99.07617481935965</v>
      </c>
      <c r="C83" s="7" t="s">
        <v>51</v>
      </c>
      <c r="D83" s="7" t="s">
        <v>546</v>
      </c>
      <c r="E83" s="29">
        <f ca="1">VLOOKUP($C83,$D$60:$Z$63,E$32,FALSE)*$D$78*$A83/8760/1000*VLOOKUP(RIGHT($D83,LEN($D83)-FIND(" + ",$D83)-2),'HVAC weighting'!$A$12:$E$18,MATCH($C83,'HVAC weighting'!$B$3:$E$3,0)+1,0)</f>
        <v>1.1253505834383216E-2</v>
      </c>
      <c r="F83" s="29">
        <f ca="1">VLOOKUP($C83,$D$60:$Z$63,F$32,FALSE)*$D$78*$A83/8760/1000*VLOOKUP(RIGHT($D83,LEN($D83)-FIND(" + ",$D83)-2),'HVAC weighting'!$A$12:$E$18,MATCH($C83,'HVAC weighting'!$B$3:$E$3,0)+1,0)</f>
        <v>2.4803082657189116E-2</v>
      </c>
      <c r="G83" s="29">
        <f ca="1">VLOOKUP($C83,$D$60:$Z$63,G$32,FALSE)*$D$78*$A83/8760/1000*VLOOKUP(RIGHT($D83,LEN($D83)-FIND(" + ",$D83)-2),'HVAC weighting'!$A$12:$E$18,MATCH($C83,'HVAC weighting'!$B$3:$E$3,0)+1,0)</f>
        <v>4.1087129061015235E-2</v>
      </c>
      <c r="H83" s="29">
        <f ca="1">VLOOKUP($C83,$D$60:$Z$63,H$32,FALSE)*$D$78*$A83/8760/1000*VLOOKUP(RIGHT($D83,LEN($D83)-FIND(" + ",$D83)-2),'HVAC weighting'!$A$12:$E$18,MATCH($C83,'HVAC weighting'!$B$3:$E$3,0)+1,0)</f>
        <v>5.9653641497392593E-2</v>
      </c>
      <c r="I83" s="29">
        <f ca="1">VLOOKUP($C83,$D$60:$Z$63,I$32,FALSE)*$D$78*$A83/8760/1000*VLOOKUP(RIGHT($D83,LEN($D83)-FIND(" + ",$D83)-2),'HVAC weighting'!$A$12:$E$18,MATCH($C83,'HVAC weighting'!$B$3:$E$3,0)+1,0)</f>
        <v>8.0462753059628744E-2</v>
      </c>
      <c r="J83" s="29">
        <f ca="1">VLOOKUP($C83,$D$60:$Z$63,J$32,FALSE)*$D$78*$A83/8760/1000*VLOOKUP(RIGHT($D83,LEN($D83)-FIND(" + ",$D83)-2),'HVAC weighting'!$A$12:$E$18,MATCH($C83,'HVAC weighting'!$B$3:$E$3,0)+1,0)</f>
        <v>0.10440857405379914</v>
      </c>
      <c r="K83" s="29">
        <f ca="1">VLOOKUP($C83,$D$60:$Z$63,K$32,FALSE)*$D$78*$A83/8760/1000*VLOOKUP(RIGHT($D83,LEN($D83)-FIND(" + ",$D83)-2),'HVAC weighting'!$A$12:$E$18,MATCH($C83,'HVAC weighting'!$B$3:$E$3,0)+1,0)</f>
        <v>0.13021420984429746</v>
      </c>
      <c r="L83" s="29">
        <f ca="1">VLOOKUP($C83,$D$60:$Z$63,L$32,FALSE)*$D$78*$A83/8760/1000*VLOOKUP(RIGHT($D83,LEN($D83)-FIND(" + ",$D83)-2),'HVAC weighting'!$A$12:$E$18,MATCH($C83,'HVAC weighting'!$B$3:$E$3,0)+1,0)</f>
        <v>0.15603085872324271</v>
      </c>
      <c r="M83" s="29">
        <f ca="1">VLOOKUP($C83,$D$60:$Z$63,M$32,FALSE)*$D$78*$A83/8760/1000*VLOOKUP(RIGHT($D83,LEN($D83)-FIND(" + ",$D83)-2),'HVAC weighting'!$A$12:$E$18,MATCH($C83,'HVAC weighting'!$B$3:$E$3,0)+1,0)</f>
        <v>0.17972984622098651</v>
      </c>
      <c r="N83" s="29">
        <f ca="1">VLOOKUP($C83,$D$60:$Z$63,N$32,FALSE)*$D$78*$A83/8760/1000*VLOOKUP(RIGHT($D83,LEN($D83)-FIND(" + ",$D83)-2),'HVAC weighting'!$A$12:$E$18,MATCH($C83,'HVAC weighting'!$B$3:$E$3,0)+1,0)</f>
        <v>0.19938069418844057</v>
      </c>
      <c r="O83" s="29">
        <f ca="1">VLOOKUP($C83,$D$60:$Z$63,O$32,FALSE)*$D$78*$A83/8760/1000*VLOOKUP(RIGHT($D83,LEN($D83)-FIND(" + ",$D83)-2),'HVAC weighting'!$A$12:$E$18,MATCH($C83,'HVAC weighting'!$B$3:$E$3,0)+1,0)</f>
        <v>0.21376454630983924</v>
      </c>
      <c r="P83" s="29">
        <f ca="1">VLOOKUP($C83,$D$60:$Z$63,P$32,FALSE)*$D$78*$A83/8760/1000*VLOOKUP(RIGHT($D83,LEN($D83)-FIND(" + ",$D83)-2),'HVAC weighting'!$A$12:$E$18,MATCH($C83,'HVAC weighting'!$B$3:$E$3,0)+1,0)</f>
        <v>0.22269255544833058</v>
      </c>
      <c r="Q83" s="29">
        <f ca="1">VLOOKUP($C83,$D$60:$Z$63,Q$32,FALSE)*$D$78*$A83/8760/1000*VLOOKUP(RIGHT($D83,LEN($D83)-FIND(" + ",$D83)-2),'HVAC weighting'!$A$12:$E$18,MATCH($C83,'HVAC weighting'!$B$3:$E$3,0)+1,0)</f>
        <v>0.2269505874524555</v>
      </c>
      <c r="R83" s="29">
        <f ca="1">VLOOKUP($C83,$D$60:$Z$63,R$32,FALSE)*$D$78*$A83/8760/1000*VLOOKUP(RIGHT($D83,LEN($D83)-FIND(" + ",$D83)-2),'HVAC weighting'!$A$12:$E$18,MATCH($C83,'HVAC weighting'!$B$3:$E$3,0)+1,0)</f>
        <v>0.22788761183322592</v>
      </c>
      <c r="S83" s="29">
        <f ca="1">VLOOKUP($C83,$D$60:$Z$63,S$32,FALSE)*$D$78*$A83/8760/1000*VLOOKUP(RIGHT($D83,LEN($D83)-FIND(" + ",$D83)-2),'HVAC weighting'!$A$12:$E$18,MATCH($C83,'HVAC weighting'!$B$3:$E$3,0)+1,0)</f>
        <v>0.22687936523042165</v>
      </c>
      <c r="T83" s="29">
        <f ca="1">VLOOKUP($C83,$D$60:$Z$63,T$32,FALSE)*$D$78*$A83/8760/1000*VLOOKUP(RIGHT($D83,LEN($D83)-FIND(" + ",$D83)-2),'HVAC weighting'!$A$12:$E$18,MATCH($C83,'HVAC weighting'!$B$3:$E$3,0)+1,0)</f>
        <v>0.23754813669426</v>
      </c>
      <c r="U83" s="29">
        <f ca="1">VLOOKUP($C83,$D$60:$Z$63,U$32,FALSE)*$D$78*$A83/8760/1000*VLOOKUP(RIGHT($D83,LEN($D83)-FIND(" + ",$D83)-2),'HVAC weighting'!$A$12:$E$18,MATCH($C83,'HVAC weighting'!$B$3:$E$3,0)+1,0)</f>
        <v>0.23492685139180766</v>
      </c>
      <c r="V83" s="29">
        <f ca="1">VLOOKUP($C83,$D$60:$Z$63,V$32,FALSE)*$D$78*$A83/8760/1000*VLOOKUP(RIGHT($D83,LEN($D83)-FIND(" + ",$D83)-2),'HVAC weighting'!$A$12:$E$18,MATCH($C83,'HVAC weighting'!$B$3:$E$3,0)+1,0)</f>
        <v>0.23245226514388728</v>
      </c>
      <c r="W83" s="29">
        <f ca="1">VLOOKUP($C83,$D$60:$Z$63,W$32,FALSE)*$D$78*$A83/8760/1000*VLOOKUP(RIGHT($D83,LEN($D83)-FIND(" + ",$D83)-2),'HVAC weighting'!$A$12:$E$18,MATCH($C83,'HVAC weighting'!$B$3:$E$3,0)+1,0)</f>
        <v>0.22987146215268378</v>
      </c>
      <c r="X83" s="29">
        <f ca="1">VLOOKUP($C83,$D$60:$Z$63,X$32,FALSE)*$D$78*$A83/8760/1000*VLOOKUP(RIGHT($D83,LEN($D83)-FIND(" + ",$D83)-2),'HVAC weighting'!$A$12:$E$18,MATCH($C83,'HVAC weighting'!$B$3:$E$3,0)+1,0)</f>
        <v>0.22642856312672247</v>
      </c>
      <c r="Y83" s="29">
        <f ca="1">(VLOOKUP($C83,$D$43:$Z$46,$X$32+2,FALSE)+VLOOKUP($C83,$D$51:$Z$54,$X$32+2,FALSE))*$D$78*$A83/8760/1000*VLOOKUP(RIGHT($D83,LEN($D83)-FIND(" + ",$D83)-2),'HVAC weighting'!$A$12:$E$18,MATCH($C83,'HVAC weighting'!$B$3:$E$3,0)+1,0)</f>
        <v>3.2704088681776344</v>
      </c>
      <c r="Z83" s="7"/>
      <c r="AA83" s="29">
        <f t="shared" ca="1" si="26"/>
        <v>3.2664262399240096</v>
      </c>
      <c r="AC83" s="47"/>
    </row>
    <row r="84" spans="1:29" customFormat="1">
      <c r="A84" s="161"/>
      <c r="B84" s="161"/>
      <c r="C84" s="7"/>
      <c r="D84" s="7"/>
      <c r="E84" s="29"/>
      <c r="F84" s="29"/>
      <c r="G84" s="29"/>
      <c r="H84" s="29"/>
      <c r="I84" s="29"/>
      <c r="J84" s="29"/>
      <c r="K84" s="29"/>
      <c r="L84" s="29"/>
      <c r="M84" s="29"/>
      <c r="N84" s="29"/>
      <c r="O84" s="29"/>
      <c r="P84" s="29"/>
      <c r="Q84" s="29"/>
      <c r="R84" s="29"/>
      <c r="S84" s="29"/>
      <c r="T84" s="29"/>
      <c r="U84" s="29"/>
      <c r="V84" s="29"/>
      <c r="W84" s="29"/>
      <c r="X84" s="29"/>
      <c r="Y84" s="29"/>
      <c r="Z84" s="7"/>
      <c r="AA84" s="29"/>
      <c r="AC84" s="47"/>
    </row>
    <row r="85" spans="1:29" customFormat="1">
      <c r="A85" s="161"/>
      <c r="B85" s="161"/>
      <c r="C85" s="7"/>
      <c r="D85" s="7"/>
      <c r="E85" s="29"/>
      <c r="F85" s="29"/>
      <c r="G85" s="29"/>
      <c r="H85" s="29"/>
      <c r="I85" s="29"/>
      <c r="J85" s="29"/>
      <c r="K85" s="29"/>
      <c r="L85" s="29"/>
      <c r="M85" s="29"/>
      <c r="N85" s="29"/>
      <c r="O85" s="29"/>
      <c r="P85" s="29"/>
      <c r="Q85" s="29"/>
      <c r="R85" s="29"/>
      <c r="S85" s="29"/>
      <c r="T85" s="29"/>
      <c r="U85" s="29"/>
      <c r="V85" s="29"/>
      <c r="W85" s="29"/>
      <c r="X85" s="29"/>
      <c r="Y85" s="29"/>
      <c r="Z85" s="7"/>
      <c r="AA85" s="29"/>
      <c r="AC85" s="47"/>
    </row>
    <row r="86" spans="1:29" customFormat="1">
      <c r="A86" s="161"/>
      <c r="B86" s="161"/>
      <c r="C86" s="7"/>
      <c r="D86" s="7"/>
      <c r="E86" s="29"/>
      <c r="F86" s="29"/>
      <c r="G86" s="29"/>
      <c r="H86" s="29"/>
      <c r="I86" s="29"/>
      <c r="J86" s="29"/>
      <c r="K86" s="29"/>
      <c r="L86" s="29"/>
      <c r="M86" s="29"/>
      <c r="N86" s="29"/>
      <c r="O86" s="29"/>
      <c r="P86" s="29"/>
      <c r="Q86" s="29"/>
      <c r="R86" s="29"/>
      <c r="S86" s="29"/>
      <c r="T86" s="29"/>
      <c r="U86" s="29"/>
      <c r="V86" s="29"/>
      <c r="W86" s="29"/>
      <c r="X86" s="29"/>
      <c r="Y86" s="29"/>
      <c r="Z86" s="7"/>
      <c r="AA86" s="29"/>
      <c r="AC86" s="47"/>
    </row>
    <row r="87" spans="1:29" customFormat="1">
      <c r="A87" s="161"/>
      <c r="B87" s="161"/>
      <c r="C87" s="7"/>
      <c r="D87" s="7"/>
      <c r="E87" s="29"/>
      <c r="F87" s="29"/>
      <c r="G87" s="29"/>
      <c r="H87" s="29"/>
      <c r="I87" s="29"/>
      <c r="J87" s="29"/>
      <c r="K87" s="29"/>
      <c r="L87" s="29"/>
      <c r="M87" s="29"/>
      <c r="N87" s="29"/>
      <c r="O87" s="29"/>
      <c r="P87" s="29"/>
      <c r="Q87" s="29"/>
      <c r="R87" s="29"/>
      <c r="S87" s="29"/>
      <c r="T87" s="29"/>
      <c r="U87" s="29"/>
      <c r="V87" s="29"/>
      <c r="W87" s="29"/>
      <c r="X87" s="29"/>
      <c r="Y87" s="29"/>
      <c r="Z87" s="7"/>
      <c r="AA87" s="29"/>
      <c r="AC87" s="47"/>
    </row>
    <row r="88" spans="1:29" customFormat="1">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row>
    <row r="89" spans="1:29" customFormat="1">
      <c r="A89" s="7"/>
      <c r="B89" s="65">
        <f ca="1">SUMPRODUCT(B80:B83,AA80:AA83)/SUM(AA80:AA83)</f>
        <v>47.956749214734543</v>
      </c>
      <c r="C89" s="7"/>
      <c r="D89" s="47"/>
      <c r="E89" s="29">
        <f ca="1">SUM(E80:E87)</f>
        <v>0.12975384305330054</v>
      </c>
      <c r="F89" s="29">
        <f t="shared" ref="F89:X89" ca="1" si="27">SUM(F80:F87)</f>
        <v>0.28818396770292892</v>
      </c>
      <c r="G89" s="29">
        <f t="shared" ca="1" si="27"/>
        <v>0.48106567826725788</v>
      </c>
      <c r="H89" s="29">
        <f t="shared" ca="1" si="27"/>
        <v>0.70383781139599821</v>
      </c>
      <c r="I89" s="29">
        <f t="shared" ca="1" si="27"/>
        <v>0.9566877165146741</v>
      </c>
      <c r="J89" s="29">
        <f t="shared" ca="1" si="27"/>
        <v>1.2509897460761041</v>
      </c>
      <c r="K89" s="29">
        <f t="shared" ca="1" si="27"/>
        <v>1.5722471756559173</v>
      </c>
      <c r="L89" s="29">
        <f t="shared" ca="1" si="27"/>
        <v>1.8985426777327936</v>
      </c>
      <c r="M89" s="29">
        <f t="shared" ca="1" si="27"/>
        <v>2.2038398769701812</v>
      </c>
      <c r="N89" s="29">
        <f t="shared" ca="1" si="27"/>
        <v>2.4637431843988962</v>
      </c>
      <c r="O89" s="29">
        <f t="shared" ca="1" si="27"/>
        <v>2.6619691538899222</v>
      </c>
      <c r="P89" s="29">
        <f t="shared" ca="1" si="27"/>
        <v>2.7946700669910474</v>
      </c>
      <c r="Q89" s="29">
        <f t="shared" ca="1" si="27"/>
        <v>2.8702262717702141</v>
      </c>
      <c r="R89" s="29">
        <f t="shared" ca="1" si="27"/>
        <v>2.9044772574294124</v>
      </c>
      <c r="S89" s="29">
        <f t="shared" ca="1" si="27"/>
        <v>2.9141180604923744</v>
      </c>
      <c r="T89" s="29">
        <f t="shared" ca="1" si="27"/>
        <v>3.5255259156539349</v>
      </c>
      <c r="U89" s="29">
        <f t="shared" ca="1" si="27"/>
        <v>3.4723950530833658</v>
      </c>
      <c r="V89" s="29">
        <f t="shared" ca="1" si="27"/>
        <v>3.4118065991833944</v>
      </c>
      <c r="W89" s="29">
        <f t="shared" ca="1" si="27"/>
        <v>3.3604550192972682</v>
      </c>
      <c r="X89" s="29">
        <f t="shared" ca="1" si="27"/>
        <v>3.3092098376763781</v>
      </c>
      <c r="Y89" s="29">
        <f ca="1">SUM(Y80:Y87)</f>
        <v>45.735384139611057</v>
      </c>
      <c r="Z89" s="35"/>
      <c r="AA89" s="35">
        <f ca="1">SUM(E89:X89)</f>
        <v>43.173744913235367</v>
      </c>
      <c r="AB89" s="7"/>
      <c r="AC89" s="29"/>
    </row>
    <row r="90" spans="1:29" customFormat="1">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row>
    <row r="91" spans="1:29" customFormat="1">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row>
    <row r="92" spans="1:29" customFormat="1" ht="15">
      <c r="A92" s="54" t="s">
        <v>65</v>
      </c>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row>
    <row r="93" spans="1:29" customFormat="1" ht="15">
      <c r="A93" s="7"/>
      <c r="B93" s="7"/>
      <c r="C93" s="7"/>
      <c r="D93" s="7"/>
      <c r="E93" s="56">
        <f t="shared" ref="E93:X93" si="28">E11</f>
        <v>2016</v>
      </c>
      <c r="F93" s="57">
        <f t="shared" si="28"/>
        <v>2017</v>
      </c>
      <c r="G93" s="57">
        <f t="shared" si="28"/>
        <v>2018</v>
      </c>
      <c r="H93" s="57">
        <f t="shared" si="28"/>
        <v>2019</v>
      </c>
      <c r="I93" s="57">
        <f t="shared" si="28"/>
        <v>2020</v>
      </c>
      <c r="J93" s="57">
        <f t="shared" si="28"/>
        <v>2021</v>
      </c>
      <c r="K93" s="57">
        <f t="shared" si="28"/>
        <v>2022</v>
      </c>
      <c r="L93" s="57">
        <f t="shared" si="28"/>
        <v>2023</v>
      </c>
      <c r="M93" s="57">
        <f t="shared" si="28"/>
        <v>2024</v>
      </c>
      <c r="N93" s="57">
        <f t="shared" si="28"/>
        <v>2025</v>
      </c>
      <c r="O93" s="57">
        <f t="shared" si="28"/>
        <v>2026</v>
      </c>
      <c r="P93" s="57">
        <f t="shared" si="28"/>
        <v>2027</v>
      </c>
      <c r="Q93" s="57">
        <f t="shared" si="28"/>
        <v>2028</v>
      </c>
      <c r="R93" s="57">
        <f t="shared" si="28"/>
        <v>2029</v>
      </c>
      <c r="S93" s="57">
        <f t="shared" si="28"/>
        <v>2030</v>
      </c>
      <c r="T93" s="57">
        <f t="shared" si="28"/>
        <v>2031</v>
      </c>
      <c r="U93" s="57">
        <f t="shared" si="28"/>
        <v>2032</v>
      </c>
      <c r="V93" s="57">
        <f t="shared" si="28"/>
        <v>2033</v>
      </c>
      <c r="W93" s="57">
        <f t="shared" si="28"/>
        <v>2034</v>
      </c>
      <c r="X93" s="57">
        <f t="shared" si="28"/>
        <v>2035</v>
      </c>
      <c r="Y93" s="58" t="s">
        <v>58</v>
      </c>
      <c r="Z93" s="7"/>
      <c r="AA93" s="7"/>
      <c r="AB93" s="7"/>
      <c r="AC93" s="7"/>
    </row>
    <row r="94" spans="1:29" customFormat="1" ht="15">
      <c r="A94" s="7"/>
      <c r="B94" s="7"/>
      <c r="C94" s="48" t="s">
        <v>62</v>
      </c>
      <c r="D94" s="48" t="s">
        <v>62</v>
      </c>
      <c r="E94" s="59" t="str">
        <f t="shared" ref="E94:X94" si="29">"aMW_"&amp;E93</f>
        <v>aMW_2016</v>
      </c>
      <c r="F94" s="60" t="str">
        <f t="shared" si="29"/>
        <v>aMW_2017</v>
      </c>
      <c r="G94" s="60" t="str">
        <f t="shared" si="29"/>
        <v>aMW_2018</v>
      </c>
      <c r="H94" s="60" t="str">
        <f t="shared" si="29"/>
        <v>aMW_2019</v>
      </c>
      <c r="I94" s="60" t="str">
        <f t="shared" si="29"/>
        <v>aMW_2020</v>
      </c>
      <c r="J94" s="60" t="str">
        <f t="shared" si="29"/>
        <v>aMW_2021</v>
      </c>
      <c r="K94" s="60" t="str">
        <f t="shared" si="29"/>
        <v>aMW_2022</v>
      </c>
      <c r="L94" s="60" t="str">
        <f t="shared" si="29"/>
        <v>aMW_2023</v>
      </c>
      <c r="M94" s="60" t="str">
        <f t="shared" si="29"/>
        <v>aMW_2024</v>
      </c>
      <c r="N94" s="60" t="str">
        <f t="shared" si="29"/>
        <v>aMW_2025</v>
      </c>
      <c r="O94" s="60" t="str">
        <f t="shared" si="29"/>
        <v>aMW_2026</v>
      </c>
      <c r="P94" s="60" t="str">
        <f t="shared" si="29"/>
        <v>aMW_2027</v>
      </c>
      <c r="Q94" s="60" t="str">
        <f t="shared" si="29"/>
        <v>aMW_2028</v>
      </c>
      <c r="R94" s="60" t="str">
        <f t="shared" si="29"/>
        <v>aMW_2029</v>
      </c>
      <c r="S94" s="60" t="str">
        <f t="shared" si="29"/>
        <v>aMW_2030</v>
      </c>
      <c r="T94" s="60" t="str">
        <f t="shared" si="29"/>
        <v>aMW_2031</v>
      </c>
      <c r="U94" s="60" t="str">
        <f t="shared" si="29"/>
        <v>aMW_2032</v>
      </c>
      <c r="V94" s="60" t="str">
        <f t="shared" si="29"/>
        <v>aMW_2033</v>
      </c>
      <c r="W94" s="60" t="str">
        <f t="shared" si="29"/>
        <v>aMW_2034</v>
      </c>
      <c r="X94" s="60" t="str">
        <f t="shared" si="29"/>
        <v>aMW_2035</v>
      </c>
      <c r="Y94" s="61" t="s">
        <v>58</v>
      </c>
      <c r="Z94" s="7"/>
      <c r="AA94" s="7"/>
      <c r="AB94" s="7"/>
      <c r="AC94" s="7"/>
    </row>
    <row r="95" spans="1:29" customFormat="1">
      <c r="A95" s="7"/>
      <c r="B95" s="7" t="s">
        <v>66</v>
      </c>
      <c r="C95" s="49" t="s">
        <v>67</v>
      </c>
      <c r="D95" s="49" t="s">
        <v>68</v>
      </c>
      <c r="E95" s="35">
        <f>DSUM($B$79:$Y$87,E$79,$C$94:$D95)</f>
        <v>0</v>
      </c>
      <c r="F95" s="35">
        <f>DSUM($B$79:$Y$87,F$79,$C$94:$D95)</f>
        <v>0</v>
      </c>
      <c r="G95" s="35">
        <f>DSUM($B$79:$Y$87,G$79,$C$94:$D95)</f>
        <v>0</v>
      </c>
      <c r="H95" s="35">
        <f>DSUM($B$79:$Y$87,H$79,$C$94:$D95)</f>
        <v>0</v>
      </c>
      <c r="I95" s="35">
        <f>DSUM($B$79:$Y$87,I$79,$C$94:$D95)</f>
        <v>0</v>
      </c>
      <c r="J95" s="35">
        <f>DSUM($B$79:$Y$87,J$79,$C$94:$D95)</f>
        <v>0</v>
      </c>
      <c r="K95" s="35">
        <f>DSUM($B$79:$Y$87,K$79,$C$94:$D95)</f>
        <v>0</v>
      </c>
      <c r="L95" s="35">
        <f>DSUM($B$79:$Y$87,L$79,$C$94:$D95)</f>
        <v>0</v>
      </c>
      <c r="M95" s="35">
        <f>DSUM($B$79:$Y$87,M$79,$C$94:$D95)</f>
        <v>0</v>
      </c>
      <c r="N95" s="35">
        <f>DSUM($B$79:$Y$87,N$79,$C$94:$D95)</f>
        <v>0</v>
      </c>
      <c r="O95" s="35">
        <f>DSUM($B$79:$Y$87,O$79,$C$94:$D95)</f>
        <v>0</v>
      </c>
      <c r="P95" s="35">
        <f>DSUM($B$79:$Y$87,P$79,$C$94:$D95)</f>
        <v>0</v>
      </c>
      <c r="Q95" s="35">
        <f>DSUM($B$79:$Y$87,Q$79,$C$94:$D95)</f>
        <v>0</v>
      </c>
      <c r="R95" s="35">
        <f>DSUM($B$79:$Y$87,R$79,$C$94:$D95)</f>
        <v>0</v>
      </c>
      <c r="S95" s="35">
        <f>DSUM($B$79:$Y$87,S$79,$C$94:$D95)</f>
        <v>0</v>
      </c>
      <c r="T95" s="35">
        <f>DSUM($B$79:$Y$87,T$79,$C$94:$D95)</f>
        <v>0</v>
      </c>
      <c r="U95" s="35">
        <f>DSUM($B$79:$Y$87,U$79,$C$94:$D95)</f>
        <v>0</v>
      </c>
      <c r="V95" s="35">
        <f>DSUM($B$79:$Y$87,V$79,$C$94:$D95)</f>
        <v>0</v>
      </c>
      <c r="W95" s="35">
        <f>DSUM($B$79:$Y$87,W$79,$C$94:$D95)</f>
        <v>0</v>
      </c>
      <c r="X95" s="35">
        <f>DSUM($B$79:$Y$87,X$79,$C$94:$D95)</f>
        <v>0</v>
      </c>
      <c r="Y95" s="35">
        <f>DSUM($B$79:$Y$87,Y$79,$C$94:$D95)</f>
        <v>0</v>
      </c>
      <c r="Z95" s="7"/>
      <c r="AA95" s="7"/>
      <c r="AB95" s="7"/>
      <c r="AC95" s="7"/>
    </row>
    <row r="96" spans="1:29" customFormat="1">
      <c r="A96" s="7"/>
      <c r="B96" s="7" t="s">
        <v>69</v>
      </c>
      <c r="C96" s="49" t="s">
        <v>70</v>
      </c>
      <c r="D96" s="49" t="s">
        <v>71</v>
      </c>
      <c r="E96" s="35">
        <f>DSUM($B$79:$Y$87,E$79,$C$94:$D96)</f>
        <v>0</v>
      </c>
      <c r="F96" s="35">
        <f>DSUM($B$79:$Y$87,F$79,$C$94:$D96)</f>
        <v>0</v>
      </c>
      <c r="G96" s="35">
        <f>DSUM($B$79:$Y$87,G$79,$C$94:$D96)</f>
        <v>0</v>
      </c>
      <c r="H96" s="35">
        <f>DSUM($B$79:$Y$87,H$79,$C$94:$D96)</f>
        <v>0</v>
      </c>
      <c r="I96" s="35">
        <f>DSUM($B$79:$Y$87,I$79,$C$94:$D96)</f>
        <v>0</v>
      </c>
      <c r="J96" s="35">
        <f>DSUM($B$79:$Y$87,J$79,$C$94:$D96)</f>
        <v>0</v>
      </c>
      <c r="K96" s="35">
        <f>DSUM($B$79:$Y$87,K$79,$C$94:$D96)</f>
        <v>0</v>
      </c>
      <c r="L96" s="35">
        <f>DSUM($B$79:$Y$87,L$79,$C$94:$D96)</f>
        <v>0</v>
      </c>
      <c r="M96" s="35">
        <f>DSUM($B$79:$Y$87,M$79,$C$94:$D96)</f>
        <v>0</v>
      </c>
      <c r="N96" s="35">
        <f>DSUM($B$79:$Y$87,N$79,$C$94:$D96)</f>
        <v>0</v>
      </c>
      <c r="O96" s="35">
        <f>DSUM($B$79:$Y$87,O$79,$C$94:$D96)</f>
        <v>0</v>
      </c>
      <c r="P96" s="35">
        <f>DSUM($B$79:$Y$87,P$79,$C$94:$D96)</f>
        <v>0</v>
      </c>
      <c r="Q96" s="35">
        <f>DSUM($B$79:$Y$87,Q$79,$C$94:$D96)</f>
        <v>0</v>
      </c>
      <c r="R96" s="35">
        <f>DSUM($B$79:$Y$87,R$79,$C$94:$D96)</f>
        <v>0</v>
      </c>
      <c r="S96" s="35">
        <f>DSUM($B$79:$Y$87,S$79,$C$94:$D96)</f>
        <v>0</v>
      </c>
      <c r="T96" s="35">
        <f>DSUM($B$79:$Y$87,T$79,$C$94:$D96)</f>
        <v>0</v>
      </c>
      <c r="U96" s="35">
        <f>DSUM($B$79:$Y$87,U$79,$C$94:$D96)</f>
        <v>0</v>
      </c>
      <c r="V96" s="35">
        <f>DSUM($B$79:$Y$87,V$79,$C$94:$D96)</f>
        <v>0</v>
      </c>
      <c r="W96" s="35">
        <f>DSUM($B$79:$Y$87,W$79,$C$94:$D96)</f>
        <v>0</v>
      </c>
      <c r="X96" s="35">
        <f>DSUM($B$79:$Y$87,X$79,$C$94:$D96)</f>
        <v>0</v>
      </c>
      <c r="Y96" s="35">
        <f>DSUM($B$79:$Y$87,Y$79,$C$94:$D96)</f>
        <v>0</v>
      </c>
      <c r="Z96" s="7"/>
      <c r="AA96" s="7"/>
      <c r="AB96" s="7"/>
      <c r="AC96" s="7"/>
    </row>
    <row r="97" spans="1:29" customFormat="1">
      <c r="A97" s="7"/>
      <c r="B97" s="7" t="s">
        <v>72</v>
      </c>
      <c r="C97" s="49" t="s">
        <v>73</v>
      </c>
      <c r="D97" s="49" t="s">
        <v>74</v>
      </c>
      <c r="E97" s="35">
        <f>DSUM($B$79:$Y$87,E$79,$C$94:$D97)</f>
        <v>0</v>
      </c>
      <c r="F97" s="35">
        <f>DSUM($B$79:$Y$87,F$79,$C$94:$D97)</f>
        <v>0</v>
      </c>
      <c r="G97" s="35">
        <f>DSUM($B$79:$Y$87,G$79,$C$94:$D97)</f>
        <v>0</v>
      </c>
      <c r="H97" s="35">
        <f>DSUM($B$79:$Y$87,H$79,$C$94:$D97)</f>
        <v>0</v>
      </c>
      <c r="I97" s="35">
        <f>DSUM($B$79:$Y$87,I$79,$C$94:$D97)</f>
        <v>0</v>
      </c>
      <c r="J97" s="35">
        <f>DSUM($B$79:$Y$87,J$79,$C$94:$D97)</f>
        <v>0</v>
      </c>
      <c r="K97" s="35">
        <f>DSUM($B$79:$Y$87,K$79,$C$94:$D97)</f>
        <v>0</v>
      </c>
      <c r="L97" s="35">
        <f>DSUM($B$79:$Y$87,L$79,$C$94:$D97)</f>
        <v>0</v>
      </c>
      <c r="M97" s="35">
        <f>DSUM($B$79:$Y$87,M$79,$C$94:$D97)</f>
        <v>0</v>
      </c>
      <c r="N97" s="35">
        <f>DSUM($B$79:$Y$87,N$79,$C$94:$D97)</f>
        <v>0</v>
      </c>
      <c r="O97" s="35">
        <f>DSUM($B$79:$Y$87,O$79,$C$94:$D97)</f>
        <v>0</v>
      </c>
      <c r="P97" s="35">
        <f>DSUM($B$79:$Y$87,P$79,$C$94:$D97)</f>
        <v>0</v>
      </c>
      <c r="Q97" s="35">
        <f>DSUM($B$79:$Y$87,Q$79,$C$94:$D97)</f>
        <v>0</v>
      </c>
      <c r="R97" s="35">
        <f>DSUM($B$79:$Y$87,R$79,$C$94:$D97)</f>
        <v>0</v>
      </c>
      <c r="S97" s="35">
        <f>DSUM($B$79:$Y$87,S$79,$C$94:$D97)</f>
        <v>0</v>
      </c>
      <c r="T97" s="35">
        <f>DSUM($B$79:$Y$87,T$79,$C$94:$D97)</f>
        <v>0</v>
      </c>
      <c r="U97" s="35">
        <f>DSUM($B$79:$Y$87,U$79,$C$94:$D97)</f>
        <v>0</v>
      </c>
      <c r="V97" s="35">
        <f>DSUM($B$79:$Y$87,V$79,$C$94:$D97)</f>
        <v>0</v>
      </c>
      <c r="W97" s="35">
        <f>DSUM($B$79:$Y$87,W$79,$C$94:$D97)</f>
        <v>0</v>
      </c>
      <c r="X97" s="35">
        <f>DSUM($B$79:$Y$87,X$79,$C$94:$D97)</f>
        <v>0</v>
      </c>
      <c r="Y97" s="35">
        <f>DSUM($B$79:$Y$87,Y$79,$C$94:$D97)</f>
        <v>0</v>
      </c>
      <c r="Z97" s="7"/>
      <c r="AA97" s="7"/>
      <c r="AB97" s="7"/>
      <c r="AC97" s="7"/>
    </row>
    <row r="98" spans="1:29" customFormat="1">
      <c r="A98" s="7"/>
      <c r="B98" s="7" t="s">
        <v>75</v>
      </c>
      <c r="C98" s="49" t="s">
        <v>76</v>
      </c>
      <c r="D98" s="49" t="s">
        <v>77</v>
      </c>
      <c r="E98" s="35">
        <f ca="1">DSUM($B$79:$Y$87,E$79,$C$94:$D98)</f>
        <v>2.6474040995448631E-2</v>
      </c>
      <c r="F98" s="35">
        <f ca="1">DSUM($B$79:$Y$87,F$79,$C$94:$D98)</f>
        <v>5.8846010661040907E-2</v>
      </c>
      <c r="G98" s="35">
        <f ca="1">DSUM($B$79:$Y$87,G$79,$C$94:$D98)</f>
        <v>9.8309645650892813E-2</v>
      </c>
      <c r="H98" s="35">
        <f ca="1">DSUM($B$79:$Y$87,H$79,$C$94:$D98)</f>
        <v>0.14394820818353801</v>
      </c>
      <c r="I98" s="35">
        <f ca="1">DSUM($B$79:$Y$87,I$79,$C$94:$D98)</f>
        <v>0.1958137390718086</v>
      </c>
      <c r="J98" s="35">
        <f ca="1">DSUM($B$79:$Y$87,J$79,$C$94:$D98)</f>
        <v>0.25624972368848725</v>
      </c>
      <c r="K98" s="35">
        <f ca="1">DSUM($B$79:$Y$87,K$79,$C$94:$D98)</f>
        <v>0.32230317974773792</v>
      </c>
      <c r="L98" s="35">
        <f ca="1">DSUM($B$79:$Y$87,L$79,$C$94:$D98)</f>
        <v>0.38948943141195347</v>
      </c>
      <c r="M98" s="35">
        <f ca="1">DSUM($B$79:$Y$87,M$79,$C$94:$D98)</f>
        <v>0.45246433365407901</v>
      </c>
      <c r="N98" s="35">
        <f ca="1">DSUM($B$79:$Y$87,N$79,$C$94:$D98)</f>
        <v>0.50620475550358146</v>
      </c>
      <c r="O98" s="35">
        <f ca="1">DSUM($B$79:$Y$87,O$79,$C$94:$D98)</f>
        <v>0.54734072531554756</v>
      </c>
      <c r="P98" s="35">
        <f ca="1">DSUM($B$79:$Y$87,P$79,$C$94:$D98)</f>
        <v>0.57505151748682271</v>
      </c>
      <c r="Q98" s="35">
        <f ca="1">DSUM($B$79:$Y$87,Q$79,$C$94:$D98)</f>
        <v>0.59103246234062201</v>
      </c>
      <c r="R98" s="35">
        <f ca="1">DSUM($B$79:$Y$87,R$79,$C$94:$D98)</f>
        <v>0.59852143700884342</v>
      </c>
      <c r="S98" s="35">
        <f ca="1">DSUM($B$79:$Y$87,S$79,$C$94:$D98)</f>
        <v>0.60094255639830407</v>
      </c>
      <c r="T98" s="35">
        <f ca="1">DSUM($B$79:$Y$87,T$79,$C$94:$D98)</f>
        <v>0.7361182411176308</v>
      </c>
      <c r="U98" s="35">
        <f ca="1">DSUM($B$79:$Y$87,U$79,$C$94:$D98)</f>
        <v>0.72478867793372104</v>
      </c>
      <c r="V98" s="35">
        <f ca="1">DSUM($B$79:$Y$87,V$79,$C$94:$D98)</f>
        <v>0.71174216750194086</v>
      </c>
      <c r="W98" s="35">
        <f ca="1">DSUM($B$79:$Y$87,W$79,$C$94:$D98)</f>
        <v>0.70080366176440378</v>
      </c>
      <c r="X98" s="35">
        <f ca="1">DSUM($B$79:$Y$87,X$79,$C$94:$D98)</f>
        <v>0.69010138018703937</v>
      </c>
      <c r="Y98" s="35">
        <f ca="1">DSUM($B$79:$Y$87,Y$79,$C$94:$D98)</f>
        <v>9.5029209589233705</v>
      </c>
      <c r="Z98" s="7"/>
      <c r="AA98" s="7"/>
      <c r="AB98" s="7"/>
      <c r="AC98" s="7"/>
    </row>
    <row r="99" spans="1:29" customFormat="1">
      <c r="A99" s="7"/>
      <c r="B99" s="7" t="s">
        <v>78</v>
      </c>
      <c r="C99" s="49" t="s">
        <v>79</v>
      </c>
      <c r="D99" s="49" t="s">
        <v>80</v>
      </c>
      <c r="E99" s="35">
        <f ca="1">DSUM($B$79:$Y$87,E$79,$C$94:$D99)</f>
        <v>2.6474040995448631E-2</v>
      </c>
      <c r="F99" s="35">
        <f ca="1">DSUM($B$79:$Y$87,F$79,$C$94:$D99)</f>
        <v>5.8846010661040907E-2</v>
      </c>
      <c r="G99" s="35">
        <f ca="1">DSUM($B$79:$Y$87,G$79,$C$94:$D99)</f>
        <v>9.8309645650892813E-2</v>
      </c>
      <c r="H99" s="35">
        <f ca="1">DSUM($B$79:$Y$87,H$79,$C$94:$D99)</f>
        <v>0.14394820818353801</v>
      </c>
      <c r="I99" s="35">
        <f ca="1">DSUM($B$79:$Y$87,I$79,$C$94:$D99)</f>
        <v>0.1958137390718086</v>
      </c>
      <c r="J99" s="35">
        <f ca="1">DSUM($B$79:$Y$87,J$79,$C$94:$D99)</f>
        <v>0.25624972368848725</v>
      </c>
      <c r="K99" s="35">
        <f ca="1">DSUM($B$79:$Y$87,K$79,$C$94:$D99)</f>
        <v>0.32230317974773792</v>
      </c>
      <c r="L99" s="35">
        <f ca="1">DSUM($B$79:$Y$87,L$79,$C$94:$D99)</f>
        <v>0.38948943141195347</v>
      </c>
      <c r="M99" s="35">
        <f ca="1">DSUM($B$79:$Y$87,M$79,$C$94:$D99)</f>
        <v>0.45246433365407901</v>
      </c>
      <c r="N99" s="35">
        <f ca="1">DSUM($B$79:$Y$87,N$79,$C$94:$D99)</f>
        <v>0.50620475550358146</v>
      </c>
      <c r="O99" s="35">
        <f ca="1">DSUM($B$79:$Y$87,O$79,$C$94:$D99)</f>
        <v>0.54734072531554756</v>
      </c>
      <c r="P99" s="35">
        <f ca="1">DSUM($B$79:$Y$87,P$79,$C$94:$D99)</f>
        <v>0.57505151748682271</v>
      </c>
      <c r="Q99" s="35">
        <f ca="1">DSUM($B$79:$Y$87,Q$79,$C$94:$D99)</f>
        <v>0.59103246234062201</v>
      </c>
      <c r="R99" s="35">
        <f ca="1">DSUM($B$79:$Y$87,R$79,$C$94:$D99)</f>
        <v>0.59852143700884342</v>
      </c>
      <c r="S99" s="35">
        <f ca="1">DSUM($B$79:$Y$87,S$79,$C$94:$D99)</f>
        <v>0.60094255639830407</v>
      </c>
      <c r="T99" s="35">
        <f ca="1">DSUM($B$79:$Y$87,T$79,$C$94:$D99)</f>
        <v>0.7361182411176308</v>
      </c>
      <c r="U99" s="35">
        <f ca="1">DSUM($B$79:$Y$87,U$79,$C$94:$D99)</f>
        <v>0.72478867793372104</v>
      </c>
      <c r="V99" s="35">
        <f ca="1">DSUM($B$79:$Y$87,V$79,$C$94:$D99)</f>
        <v>0.71174216750194086</v>
      </c>
      <c r="W99" s="35">
        <f ca="1">DSUM($B$79:$Y$87,W$79,$C$94:$D99)</f>
        <v>0.70080366176440378</v>
      </c>
      <c r="X99" s="35">
        <f ca="1">DSUM($B$79:$Y$87,X$79,$C$94:$D99)</f>
        <v>0.69010138018703937</v>
      </c>
      <c r="Y99" s="35">
        <f ca="1">DSUM($B$79:$Y$87,Y$79,$C$94:$D99)</f>
        <v>9.5029209589233705</v>
      </c>
      <c r="Z99" s="7"/>
      <c r="AA99" s="7"/>
      <c r="AB99" s="7"/>
      <c r="AC99" s="7"/>
    </row>
    <row r="100" spans="1:29" customFormat="1">
      <c r="A100" s="7"/>
      <c r="B100" s="7" t="s">
        <v>81</v>
      </c>
      <c r="C100" s="49" t="s">
        <v>82</v>
      </c>
      <c r="D100" s="49" t="s">
        <v>83</v>
      </c>
      <c r="E100" s="35">
        <f ca="1">DSUM($B$79:$Y$87,E$79,$C$94:$D100)</f>
        <v>0.11746131140789391</v>
      </c>
      <c r="F100" s="35">
        <f ca="1">DSUM($B$79:$Y$87,F$79,$C$94:$D100)</f>
        <v>0.26109083930772387</v>
      </c>
      <c r="G100" s="35">
        <f ca="1">DSUM($B$79:$Y$87,G$79,$C$94:$D100)</f>
        <v>0.43618501248768415</v>
      </c>
      <c r="H100" s="35">
        <f ca="1">DSUM($B$79:$Y$87,H$79,$C$94:$D100)</f>
        <v>0.63867640421655891</v>
      </c>
      <c r="I100" s="35">
        <f ca="1">DSUM($B$79:$Y$87,I$79,$C$94:$D100)</f>
        <v>0.86879591170127779</v>
      </c>
      <c r="J100" s="35">
        <f ca="1">DSUM($B$79:$Y$87,J$79,$C$94:$D100)</f>
        <v>1.1369412247089445</v>
      </c>
      <c r="K100" s="35">
        <f ca="1">DSUM($B$79:$Y$87,K$79,$C$94:$D100)</f>
        <v>1.4300104079544167</v>
      </c>
      <c r="L100" s="35">
        <f ca="1">DSUM($B$79:$Y$87,L$79,$C$94:$D100)</f>
        <v>1.7281056337802096</v>
      </c>
      <c r="M100" s="35">
        <f ca="1">DSUM($B$79:$Y$87,M$79,$C$94:$D100)</f>
        <v>2.0075157398692531</v>
      </c>
      <c r="N100" s="35">
        <f ca="1">DSUM($B$79:$Y$87,N$79,$C$94:$D100)</f>
        <v>2.2459538546678668</v>
      </c>
      <c r="O100" s="35">
        <f ca="1">DSUM($B$79:$Y$87,O$79,$C$94:$D100)</f>
        <v>2.4284679242418981</v>
      </c>
      <c r="P100" s="35">
        <f ca="1">DSUM($B$79:$Y$87,P$79,$C$94:$D100)</f>
        <v>2.5514165133578999</v>
      </c>
      <c r="Q100" s="35">
        <f ca="1">DSUM($B$79:$Y$87,Q$79,$C$94:$D100)</f>
        <v>2.6223215459665297</v>
      </c>
      <c r="R100" s="35">
        <f ca="1">DSUM($B$79:$Y$87,R$79,$C$94:$D100)</f>
        <v>2.6555489926483951</v>
      </c>
      <c r="S100" s="35">
        <f ca="1">DSUM($B$79:$Y$87,S$79,$C$94:$D100)</f>
        <v>2.6662911327927734</v>
      </c>
      <c r="T100" s="35">
        <f ca="1">DSUM($B$79:$Y$87,T$79,$C$94:$D100)</f>
        <v>3.2660451786644193</v>
      </c>
      <c r="U100" s="35">
        <f ca="1">DSUM($B$79:$Y$87,U$79,$C$94:$D100)</f>
        <v>3.2157776222498384</v>
      </c>
      <c r="V100" s="35">
        <f ca="1">DSUM($B$79:$Y$87,V$79,$C$94:$D100)</f>
        <v>3.1578922308629647</v>
      </c>
      <c r="W100" s="35">
        <f ca="1">DSUM($B$79:$Y$87,W$79,$C$94:$D100)</f>
        <v>3.1093597371271291</v>
      </c>
      <c r="X100" s="35">
        <f ca="1">DSUM($B$79:$Y$87,X$79,$C$94:$D100)</f>
        <v>3.0618753342227936</v>
      </c>
      <c r="Y100" s="35">
        <f ca="1">DSUM($B$79:$Y$87,Y$79,$C$94:$D100)</f>
        <v>42.163021437966322</v>
      </c>
      <c r="Z100" s="7"/>
      <c r="AA100" s="7"/>
      <c r="AB100" s="7"/>
      <c r="AC100" s="7"/>
    </row>
    <row r="101" spans="1:29" customFormat="1">
      <c r="A101" s="7"/>
      <c r="B101" s="7" t="s">
        <v>84</v>
      </c>
      <c r="C101" s="49" t="s">
        <v>85</v>
      </c>
      <c r="D101" s="49" t="s">
        <v>86</v>
      </c>
      <c r="E101" s="35">
        <f ca="1">DSUM($B$79:$Y$87,E$79,$C$94:$D101)</f>
        <v>0.11746131140789391</v>
      </c>
      <c r="F101" s="35">
        <f ca="1">DSUM($B$79:$Y$87,F$79,$C$94:$D101)</f>
        <v>0.26109083930772387</v>
      </c>
      <c r="G101" s="35">
        <f ca="1">DSUM($B$79:$Y$87,G$79,$C$94:$D101)</f>
        <v>0.43618501248768415</v>
      </c>
      <c r="H101" s="35">
        <f ca="1">DSUM($B$79:$Y$87,H$79,$C$94:$D101)</f>
        <v>0.63867640421655891</v>
      </c>
      <c r="I101" s="35">
        <f ca="1">DSUM($B$79:$Y$87,I$79,$C$94:$D101)</f>
        <v>0.86879591170127779</v>
      </c>
      <c r="J101" s="35">
        <f ca="1">DSUM($B$79:$Y$87,J$79,$C$94:$D101)</f>
        <v>1.1369412247089445</v>
      </c>
      <c r="K101" s="35">
        <f ca="1">DSUM($B$79:$Y$87,K$79,$C$94:$D101)</f>
        <v>1.4300104079544167</v>
      </c>
      <c r="L101" s="35">
        <f ca="1">DSUM($B$79:$Y$87,L$79,$C$94:$D101)</f>
        <v>1.7281056337802096</v>
      </c>
      <c r="M101" s="35">
        <f ca="1">DSUM($B$79:$Y$87,M$79,$C$94:$D101)</f>
        <v>2.0075157398692531</v>
      </c>
      <c r="N101" s="35">
        <f ca="1">DSUM($B$79:$Y$87,N$79,$C$94:$D101)</f>
        <v>2.2459538546678668</v>
      </c>
      <c r="O101" s="35">
        <f ca="1">DSUM($B$79:$Y$87,O$79,$C$94:$D101)</f>
        <v>2.4284679242418981</v>
      </c>
      <c r="P101" s="35">
        <f ca="1">DSUM($B$79:$Y$87,P$79,$C$94:$D101)</f>
        <v>2.5514165133578999</v>
      </c>
      <c r="Q101" s="35">
        <f ca="1">DSUM($B$79:$Y$87,Q$79,$C$94:$D101)</f>
        <v>2.6223215459665297</v>
      </c>
      <c r="R101" s="35">
        <f ca="1">DSUM($B$79:$Y$87,R$79,$C$94:$D101)</f>
        <v>2.6555489926483951</v>
      </c>
      <c r="S101" s="35">
        <f ca="1">DSUM($B$79:$Y$87,S$79,$C$94:$D101)</f>
        <v>2.6662911327927734</v>
      </c>
      <c r="T101" s="35">
        <f ca="1">DSUM($B$79:$Y$87,T$79,$C$94:$D101)</f>
        <v>3.2660451786644193</v>
      </c>
      <c r="U101" s="35">
        <f ca="1">DSUM($B$79:$Y$87,U$79,$C$94:$D101)</f>
        <v>3.2157776222498384</v>
      </c>
      <c r="V101" s="35">
        <f ca="1">DSUM($B$79:$Y$87,V$79,$C$94:$D101)</f>
        <v>3.1578922308629647</v>
      </c>
      <c r="W101" s="35">
        <f ca="1">DSUM($B$79:$Y$87,W$79,$C$94:$D101)</f>
        <v>3.1093597371271291</v>
      </c>
      <c r="X101" s="35">
        <f ca="1">DSUM($B$79:$Y$87,X$79,$C$94:$D101)</f>
        <v>3.0618753342227936</v>
      </c>
      <c r="Y101" s="35">
        <f ca="1">DSUM($B$79:$Y$87,Y$79,$C$94:$D101)</f>
        <v>42.163021437966322</v>
      </c>
      <c r="Z101" s="7"/>
      <c r="AA101" s="7"/>
      <c r="AB101" s="7"/>
      <c r="AC101" s="7"/>
    </row>
    <row r="102" spans="1:29" customFormat="1">
      <c r="A102" s="7"/>
      <c r="B102" s="7" t="s">
        <v>87</v>
      </c>
      <c r="C102" s="49" t="s">
        <v>88</v>
      </c>
      <c r="D102" s="49" t="s">
        <v>89</v>
      </c>
      <c r="E102" s="35">
        <f ca="1">DSUM($B$79:$Y$87,E$79,$C$94:$D102)</f>
        <v>0.11746131140789391</v>
      </c>
      <c r="F102" s="35">
        <f ca="1">DSUM($B$79:$Y$87,F$79,$C$94:$D102)</f>
        <v>0.26109083930772387</v>
      </c>
      <c r="G102" s="35">
        <f ca="1">DSUM($B$79:$Y$87,G$79,$C$94:$D102)</f>
        <v>0.43618501248768415</v>
      </c>
      <c r="H102" s="35">
        <f ca="1">DSUM($B$79:$Y$87,H$79,$C$94:$D102)</f>
        <v>0.63867640421655891</v>
      </c>
      <c r="I102" s="35">
        <f ca="1">DSUM($B$79:$Y$87,I$79,$C$94:$D102)</f>
        <v>0.86879591170127779</v>
      </c>
      <c r="J102" s="35">
        <f ca="1">DSUM($B$79:$Y$87,J$79,$C$94:$D102)</f>
        <v>1.1369412247089445</v>
      </c>
      <c r="K102" s="35">
        <f ca="1">DSUM($B$79:$Y$87,K$79,$C$94:$D102)</f>
        <v>1.4300104079544167</v>
      </c>
      <c r="L102" s="35">
        <f ca="1">DSUM($B$79:$Y$87,L$79,$C$94:$D102)</f>
        <v>1.7281056337802096</v>
      </c>
      <c r="M102" s="35">
        <f ca="1">DSUM($B$79:$Y$87,M$79,$C$94:$D102)</f>
        <v>2.0075157398692531</v>
      </c>
      <c r="N102" s="35">
        <f ca="1">DSUM($B$79:$Y$87,N$79,$C$94:$D102)</f>
        <v>2.2459538546678668</v>
      </c>
      <c r="O102" s="35">
        <f ca="1">DSUM($B$79:$Y$87,O$79,$C$94:$D102)</f>
        <v>2.4284679242418981</v>
      </c>
      <c r="P102" s="35">
        <f ca="1">DSUM($B$79:$Y$87,P$79,$C$94:$D102)</f>
        <v>2.5514165133578999</v>
      </c>
      <c r="Q102" s="35">
        <f ca="1">DSUM($B$79:$Y$87,Q$79,$C$94:$D102)</f>
        <v>2.6223215459665297</v>
      </c>
      <c r="R102" s="35">
        <f ca="1">DSUM($B$79:$Y$87,R$79,$C$94:$D102)</f>
        <v>2.6555489926483951</v>
      </c>
      <c r="S102" s="35">
        <f ca="1">DSUM($B$79:$Y$87,S$79,$C$94:$D102)</f>
        <v>2.6662911327927734</v>
      </c>
      <c r="T102" s="35">
        <f ca="1">DSUM($B$79:$Y$87,T$79,$C$94:$D102)</f>
        <v>3.2660451786644193</v>
      </c>
      <c r="U102" s="35">
        <f ca="1">DSUM($B$79:$Y$87,U$79,$C$94:$D102)</f>
        <v>3.2157776222498384</v>
      </c>
      <c r="V102" s="35">
        <f ca="1">DSUM($B$79:$Y$87,V$79,$C$94:$D102)</f>
        <v>3.1578922308629647</v>
      </c>
      <c r="W102" s="35">
        <f ca="1">DSUM($B$79:$Y$87,W$79,$C$94:$D102)</f>
        <v>3.1093597371271291</v>
      </c>
      <c r="X102" s="35">
        <f ca="1">DSUM($B$79:$Y$87,X$79,$C$94:$D102)</f>
        <v>3.0618753342227936</v>
      </c>
      <c r="Y102" s="35">
        <f ca="1">DSUM($B$79:$Y$87,Y$79,$C$94:$D102)</f>
        <v>42.163021437966322</v>
      </c>
      <c r="Z102" s="7"/>
      <c r="AA102" s="7"/>
      <c r="AB102" s="7"/>
      <c r="AC102" s="7"/>
    </row>
    <row r="103" spans="1:29" customFormat="1">
      <c r="A103" s="7"/>
      <c r="B103" s="7" t="s">
        <v>90</v>
      </c>
      <c r="C103" s="49" t="s">
        <v>91</v>
      </c>
      <c r="D103" s="49" t="s">
        <v>92</v>
      </c>
      <c r="E103" s="35">
        <f ca="1">DSUM($B$79:$Y$87,E$79,$C$94:$D103)</f>
        <v>0.11746131140789391</v>
      </c>
      <c r="F103" s="35">
        <f ca="1">DSUM($B$79:$Y$87,F$79,$C$94:$D103)</f>
        <v>0.26109083930772387</v>
      </c>
      <c r="G103" s="35">
        <f ca="1">DSUM($B$79:$Y$87,G$79,$C$94:$D103)</f>
        <v>0.43618501248768415</v>
      </c>
      <c r="H103" s="35">
        <f ca="1">DSUM($B$79:$Y$87,H$79,$C$94:$D103)</f>
        <v>0.63867640421655891</v>
      </c>
      <c r="I103" s="35">
        <f ca="1">DSUM($B$79:$Y$87,I$79,$C$94:$D103)</f>
        <v>0.86879591170127779</v>
      </c>
      <c r="J103" s="35">
        <f ca="1">DSUM($B$79:$Y$87,J$79,$C$94:$D103)</f>
        <v>1.1369412247089445</v>
      </c>
      <c r="K103" s="35">
        <f ca="1">DSUM($B$79:$Y$87,K$79,$C$94:$D103)</f>
        <v>1.4300104079544167</v>
      </c>
      <c r="L103" s="35">
        <f ca="1">DSUM($B$79:$Y$87,L$79,$C$94:$D103)</f>
        <v>1.7281056337802096</v>
      </c>
      <c r="M103" s="35">
        <f ca="1">DSUM($B$79:$Y$87,M$79,$C$94:$D103)</f>
        <v>2.0075157398692531</v>
      </c>
      <c r="N103" s="35">
        <f ca="1">DSUM($B$79:$Y$87,N$79,$C$94:$D103)</f>
        <v>2.2459538546678668</v>
      </c>
      <c r="O103" s="35">
        <f ca="1">DSUM($B$79:$Y$87,O$79,$C$94:$D103)</f>
        <v>2.4284679242418981</v>
      </c>
      <c r="P103" s="35">
        <f ca="1">DSUM($B$79:$Y$87,P$79,$C$94:$D103)</f>
        <v>2.5514165133578999</v>
      </c>
      <c r="Q103" s="35">
        <f ca="1">DSUM($B$79:$Y$87,Q$79,$C$94:$D103)</f>
        <v>2.6223215459665297</v>
      </c>
      <c r="R103" s="35">
        <f ca="1">DSUM($B$79:$Y$87,R$79,$C$94:$D103)</f>
        <v>2.6555489926483951</v>
      </c>
      <c r="S103" s="35">
        <f ca="1">DSUM($B$79:$Y$87,S$79,$C$94:$D103)</f>
        <v>2.6662911327927734</v>
      </c>
      <c r="T103" s="35">
        <f ca="1">DSUM($B$79:$Y$87,T$79,$C$94:$D103)</f>
        <v>3.2660451786644193</v>
      </c>
      <c r="U103" s="35">
        <f ca="1">DSUM($B$79:$Y$87,U$79,$C$94:$D103)</f>
        <v>3.2157776222498384</v>
      </c>
      <c r="V103" s="35">
        <f ca="1">DSUM($B$79:$Y$87,V$79,$C$94:$D103)</f>
        <v>3.1578922308629647</v>
      </c>
      <c r="W103" s="35">
        <f ca="1">DSUM($B$79:$Y$87,W$79,$C$94:$D103)</f>
        <v>3.1093597371271291</v>
      </c>
      <c r="X103" s="35">
        <f ca="1">DSUM($B$79:$Y$87,X$79,$C$94:$D103)</f>
        <v>3.0618753342227936</v>
      </c>
      <c r="Y103" s="35">
        <f ca="1">DSUM($B$79:$Y$87,Y$79,$C$94:$D103)</f>
        <v>42.163021437966322</v>
      </c>
      <c r="Z103" s="7"/>
      <c r="AA103" s="7"/>
      <c r="AB103" s="7"/>
      <c r="AC103" s="7"/>
    </row>
    <row r="104" spans="1:29" customFormat="1">
      <c r="A104" s="7"/>
      <c r="B104" s="7" t="s">
        <v>93</v>
      </c>
      <c r="C104" s="49" t="s">
        <v>94</v>
      </c>
      <c r="D104" s="49" t="s">
        <v>95</v>
      </c>
      <c r="E104" s="35">
        <f ca="1">DSUM($B$79:$Y$87,E$79,$C$94:$D104)</f>
        <v>0.11746131140789391</v>
      </c>
      <c r="F104" s="35">
        <f ca="1">DSUM($B$79:$Y$87,F$79,$C$94:$D104)</f>
        <v>0.26109083930772387</v>
      </c>
      <c r="G104" s="35">
        <f ca="1">DSUM($B$79:$Y$87,G$79,$C$94:$D104)</f>
        <v>0.43618501248768415</v>
      </c>
      <c r="H104" s="35">
        <f ca="1">DSUM($B$79:$Y$87,H$79,$C$94:$D104)</f>
        <v>0.63867640421655891</v>
      </c>
      <c r="I104" s="35">
        <f ca="1">DSUM($B$79:$Y$87,I$79,$C$94:$D104)</f>
        <v>0.86879591170127779</v>
      </c>
      <c r="J104" s="35">
        <f ca="1">DSUM($B$79:$Y$87,J$79,$C$94:$D104)</f>
        <v>1.1369412247089445</v>
      </c>
      <c r="K104" s="35">
        <f ca="1">DSUM($B$79:$Y$87,K$79,$C$94:$D104)</f>
        <v>1.4300104079544167</v>
      </c>
      <c r="L104" s="35">
        <f ca="1">DSUM($B$79:$Y$87,L$79,$C$94:$D104)</f>
        <v>1.7281056337802096</v>
      </c>
      <c r="M104" s="35">
        <f ca="1">DSUM($B$79:$Y$87,M$79,$C$94:$D104)</f>
        <v>2.0075157398692531</v>
      </c>
      <c r="N104" s="35">
        <f ca="1">DSUM($B$79:$Y$87,N$79,$C$94:$D104)</f>
        <v>2.2459538546678668</v>
      </c>
      <c r="O104" s="35">
        <f ca="1">DSUM($B$79:$Y$87,O$79,$C$94:$D104)</f>
        <v>2.4284679242418981</v>
      </c>
      <c r="P104" s="35">
        <f ca="1">DSUM($B$79:$Y$87,P$79,$C$94:$D104)</f>
        <v>2.5514165133578999</v>
      </c>
      <c r="Q104" s="35">
        <f ca="1">DSUM($B$79:$Y$87,Q$79,$C$94:$D104)</f>
        <v>2.6223215459665297</v>
      </c>
      <c r="R104" s="35">
        <f ca="1">DSUM($B$79:$Y$87,R$79,$C$94:$D104)</f>
        <v>2.6555489926483951</v>
      </c>
      <c r="S104" s="35">
        <f ca="1">DSUM($B$79:$Y$87,S$79,$C$94:$D104)</f>
        <v>2.6662911327927734</v>
      </c>
      <c r="T104" s="35">
        <f ca="1">DSUM($B$79:$Y$87,T$79,$C$94:$D104)</f>
        <v>3.2660451786644193</v>
      </c>
      <c r="U104" s="35">
        <f ca="1">DSUM($B$79:$Y$87,U$79,$C$94:$D104)</f>
        <v>3.2157776222498384</v>
      </c>
      <c r="V104" s="35">
        <f ca="1">DSUM($B$79:$Y$87,V$79,$C$94:$D104)</f>
        <v>3.1578922308629647</v>
      </c>
      <c r="W104" s="35">
        <f ca="1">DSUM($B$79:$Y$87,W$79,$C$94:$D104)</f>
        <v>3.1093597371271291</v>
      </c>
      <c r="X104" s="35">
        <f ca="1">DSUM($B$79:$Y$87,X$79,$C$94:$D104)</f>
        <v>3.0618753342227936</v>
      </c>
      <c r="Y104" s="35">
        <f ca="1">DSUM($B$79:$Y$87,Y$79,$C$94:$D104)</f>
        <v>42.163021437966322</v>
      </c>
      <c r="Z104" s="7"/>
      <c r="AA104" s="7"/>
      <c r="AB104" s="7"/>
      <c r="AC104" s="7"/>
    </row>
    <row r="105" spans="1:29" customFormat="1">
      <c r="A105" s="7"/>
      <c r="B105" s="7" t="s">
        <v>96</v>
      </c>
      <c r="C105" s="49" t="s">
        <v>97</v>
      </c>
      <c r="D105" s="49" t="s">
        <v>98</v>
      </c>
      <c r="E105" s="35">
        <f ca="1">DSUM($B$79:$Y$87,E$79,$C$94:$D105)</f>
        <v>0.12871481724227712</v>
      </c>
      <c r="F105" s="35">
        <f ca="1">DSUM($B$79:$Y$87,F$79,$C$94:$D105)</f>
        <v>0.28589392196491298</v>
      </c>
      <c r="G105" s="35">
        <f ca="1">DSUM($B$79:$Y$87,G$79,$C$94:$D105)</f>
        <v>0.4772721415486994</v>
      </c>
      <c r="H105" s="35">
        <f ca="1">DSUM($B$79:$Y$87,H$79,$C$94:$D105)</f>
        <v>0.69833004571395152</v>
      </c>
      <c r="I105" s="35">
        <f ca="1">DSUM($B$79:$Y$87,I$79,$C$94:$D105)</f>
        <v>0.94925866476090648</v>
      </c>
      <c r="J105" s="35">
        <f ca="1">DSUM($B$79:$Y$87,J$79,$C$94:$D105)</f>
        <v>1.2413497987627438</v>
      </c>
      <c r="K105" s="35">
        <f ca="1">DSUM($B$79:$Y$87,K$79,$C$94:$D105)</f>
        <v>1.5602246177987142</v>
      </c>
      <c r="L105" s="35">
        <f ca="1">DSUM($B$79:$Y$87,L$79,$C$94:$D105)</f>
        <v>1.8841364925034523</v>
      </c>
      <c r="M105" s="35">
        <f ca="1">DSUM($B$79:$Y$87,M$79,$C$94:$D105)</f>
        <v>2.1872455860902398</v>
      </c>
      <c r="N105" s="35">
        <f ca="1">DSUM($B$79:$Y$87,N$79,$C$94:$D105)</f>
        <v>2.4453345488563074</v>
      </c>
      <c r="O105" s="35">
        <f ca="1">DSUM($B$79:$Y$87,O$79,$C$94:$D105)</f>
        <v>2.6422324705517375</v>
      </c>
      <c r="P105" s="35">
        <f ca="1">DSUM($B$79:$Y$87,P$79,$C$94:$D105)</f>
        <v>2.7741090688062306</v>
      </c>
      <c r="Q105" s="35">
        <f ca="1">DSUM($B$79:$Y$87,Q$79,$C$94:$D105)</f>
        <v>2.8492721334189852</v>
      </c>
      <c r="R105" s="35">
        <f ca="1">DSUM($B$79:$Y$87,R$79,$C$94:$D105)</f>
        <v>2.8834366044816209</v>
      </c>
      <c r="S105" s="35">
        <f ca="1">DSUM($B$79:$Y$87,S$79,$C$94:$D105)</f>
        <v>2.8931704980231951</v>
      </c>
      <c r="T105" s="35">
        <f ca="1">DSUM($B$79:$Y$87,T$79,$C$94:$D105)</f>
        <v>3.5035933153586791</v>
      </c>
      <c r="U105" s="35">
        <f ca="1">DSUM($B$79:$Y$87,U$79,$C$94:$D105)</f>
        <v>3.4507044736416459</v>
      </c>
      <c r="V105" s="35">
        <f ca="1">DSUM($B$79:$Y$87,V$79,$C$94:$D105)</f>
        <v>3.3903444960068518</v>
      </c>
      <c r="W105" s="35">
        <f ca="1">DSUM($B$79:$Y$87,W$79,$C$94:$D105)</f>
        <v>3.3392311992798129</v>
      </c>
      <c r="X105" s="35">
        <f ca="1">DSUM($B$79:$Y$87,X$79,$C$94:$D105)</f>
        <v>3.288303897349516</v>
      </c>
      <c r="Y105" s="35">
        <f ca="1">DSUM($B$79:$Y$87,Y$79,$C$94:$D105)</f>
        <v>45.433430306143954</v>
      </c>
      <c r="Z105" s="7"/>
      <c r="AA105" s="7"/>
      <c r="AB105" s="7"/>
      <c r="AC105" s="7"/>
    </row>
    <row r="106" spans="1:29" customFormat="1">
      <c r="A106" s="7"/>
      <c r="B106" s="7" t="s">
        <v>99</v>
      </c>
      <c r="C106" s="49" t="s">
        <v>100</v>
      </c>
      <c r="D106" s="49" t="s">
        <v>101</v>
      </c>
      <c r="E106" s="35">
        <f ca="1">DSUM($B$79:$Y$87,E$79,$C$94:$D106)</f>
        <v>0.12871481724227712</v>
      </c>
      <c r="F106" s="35">
        <f ca="1">DSUM($B$79:$Y$87,F$79,$C$94:$D106)</f>
        <v>0.28589392196491298</v>
      </c>
      <c r="G106" s="35">
        <f ca="1">DSUM($B$79:$Y$87,G$79,$C$94:$D106)</f>
        <v>0.4772721415486994</v>
      </c>
      <c r="H106" s="35">
        <f ca="1">DSUM($B$79:$Y$87,H$79,$C$94:$D106)</f>
        <v>0.69833004571395152</v>
      </c>
      <c r="I106" s="35">
        <f ca="1">DSUM($B$79:$Y$87,I$79,$C$94:$D106)</f>
        <v>0.94925866476090648</v>
      </c>
      <c r="J106" s="35">
        <f ca="1">DSUM($B$79:$Y$87,J$79,$C$94:$D106)</f>
        <v>1.2413497987627438</v>
      </c>
      <c r="K106" s="35">
        <f ca="1">DSUM($B$79:$Y$87,K$79,$C$94:$D106)</f>
        <v>1.5602246177987142</v>
      </c>
      <c r="L106" s="35">
        <f ca="1">DSUM($B$79:$Y$87,L$79,$C$94:$D106)</f>
        <v>1.8841364925034523</v>
      </c>
      <c r="M106" s="35">
        <f ca="1">DSUM($B$79:$Y$87,M$79,$C$94:$D106)</f>
        <v>2.1872455860902398</v>
      </c>
      <c r="N106" s="35">
        <f ca="1">DSUM($B$79:$Y$87,N$79,$C$94:$D106)</f>
        <v>2.4453345488563074</v>
      </c>
      <c r="O106" s="35">
        <f ca="1">DSUM($B$79:$Y$87,O$79,$C$94:$D106)</f>
        <v>2.6422324705517375</v>
      </c>
      <c r="P106" s="35">
        <f ca="1">DSUM($B$79:$Y$87,P$79,$C$94:$D106)</f>
        <v>2.7741090688062306</v>
      </c>
      <c r="Q106" s="35">
        <f ca="1">DSUM($B$79:$Y$87,Q$79,$C$94:$D106)</f>
        <v>2.8492721334189852</v>
      </c>
      <c r="R106" s="35">
        <f ca="1">DSUM($B$79:$Y$87,R$79,$C$94:$D106)</f>
        <v>2.8834366044816209</v>
      </c>
      <c r="S106" s="35">
        <f ca="1">DSUM($B$79:$Y$87,S$79,$C$94:$D106)</f>
        <v>2.8931704980231951</v>
      </c>
      <c r="T106" s="35">
        <f ca="1">DSUM($B$79:$Y$87,T$79,$C$94:$D106)</f>
        <v>3.5035933153586791</v>
      </c>
      <c r="U106" s="35">
        <f ca="1">DSUM($B$79:$Y$87,U$79,$C$94:$D106)</f>
        <v>3.4507044736416459</v>
      </c>
      <c r="V106" s="35">
        <f ca="1">DSUM($B$79:$Y$87,V$79,$C$94:$D106)</f>
        <v>3.3903444960068518</v>
      </c>
      <c r="W106" s="35">
        <f ca="1">DSUM($B$79:$Y$87,W$79,$C$94:$D106)</f>
        <v>3.3392311992798129</v>
      </c>
      <c r="X106" s="35">
        <f ca="1">DSUM($B$79:$Y$87,X$79,$C$94:$D106)</f>
        <v>3.288303897349516</v>
      </c>
      <c r="Y106" s="35">
        <f ca="1">DSUM($B$79:$Y$87,Y$79,$C$94:$D106)</f>
        <v>45.433430306143954</v>
      </c>
      <c r="Z106" s="7"/>
      <c r="AA106" s="7"/>
      <c r="AB106" s="7"/>
      <c r="AC106" s="7"/>
    </row>
    <row r="107" spans="1:29" customFormat="1">
      <c r="A107" s="7"/>
      <c r="B107" s="7" t="s">
        <v>102</v>
      </c>
      <c r="C107" s="49" t="s">
        <v>103</v>
      </c>
      <c r="D107" s="49" t="s">
        <v>104</v>
      </c>
      <c r="E107" s="35">
        <f ca="1">DSUM($B$79:$Y$87,E$79,$C$94:$D107)</f>
        <v>0.12871481724227712</v>
      </c>
      <c r="F107" s="35">
        <f ca="1">DSUM($B$79:$Y$87,F$79,$C$94:$D107)</f>
        <v>0.28589392196491298</v>
      </c>
      <c r="G107" s="35">
        <f ca="1">DSUM($B$79:$Y$87,G$79,$C$94:$D107)</f>
        <v>0.4772721415486994</v>
      </c>
      <c r="H107" s="35">
        <f ca="1">DSUM($B$79:$Y$87,H$79,$C$94:$D107)</f>
        <v>0.69833004571395152</v>
      </c>
      <c r="I107" s="35">
        <f ca="1">DSUM($B$79:$Y$87,I$79,$C$94:$D107)</f>
        <v>0.94925866476090648</v>
      </c>
      <c r="J107" s="35">
        <f ca="1">DSUM($B$79:$Y$87,J$79,$C$94:$D107)</f>
        <v>1.2413497987627438</v>
      </c>
      <c r="K107" s="35">
        <f ca="1">DSUM($B$79:$Y$87,K$79,$C$94:$D107)</f>
        <v>1.5602246177987142</v>
      </c>
      <c r="L107" s="35">
        <f ca="1">DSUM($B$79:$Y$87,L$79,$C$94:$D107)</f>
        <v>1.8841364925034523</v>
      </c>
      <c r="M107" s="35">
        <f ca="1">DSUM($B$79:$Y$87,M$79,$C$94:$D107)</f>
        <v>2.1872455860902398</v>
      </c>
      <c r="N107" s="35">
        <f ca="1">DSUM($B$79:$Y$87,N$79,$C$94:$D107)</f>
        <v>2.4453345488563074</v>
      </c>
      <c r="O107" s="35">
        <f ca="1">DSUM($B$79:$Y$87,O$79,$C$94:$D107)</f>
        <v>2.6422324705517375</v>
      </c>
      <c r="P107" s="35">
        <f ca="1">DSUM($B$79:$Y$87,P$79,$C$94:$D107)</f>
        <v>2.7741090688062306</v>
      </c>
      <c r="Q107" s="35">
        <f ca="1">DSUM($B$79:$Y$87,Q$79,$C$94:$D107)</f>
        <v>2.8492721334189852</v>
      </c>
      <c r="R107" s="35">
        <f ca="1">DSUM($B$79:$Y$87,R$79,$C$94:$D107)</f>
        <v>2.8834366044816209</v>
      </c>
      <c r="S107" s="35">
        <f ca="1">DSUM($B$79:$Y$87,S$79,$C$94:$D107)</f>
        <v>2.8931704980231951</v>
      </c>
      <c r="T107" s="35">
        <f ca="1">DSUM($B$79:$Y$87,T$79,$C$94:$D107)</f>
        <v>3.5035933153586791</v>
      </c>
      <c r="U107" s="35">
        <f ca="1">DSUM($B$79:$Y$87,U$79,$C$94:$D107)</f>
        <v>3.4507044736416459</v>
      </c>
      <c r="V107" s="35">
        <f ca="1">DSUM($B$79:$Y$87,V$79,$C$94:$D107)</f>
        <v>3.3903444960068518</v>
      </c>
      <c r="W107" s="35">
        <f ca="1">DSUM($B$79:$Y$87,W$79,$C$94:$D107)</f>
        <v>3.3392311992798129</v>
      </c>
      <c r="X107" s="35">
        <f ca="1">DSUM($B$79:$Y$87,X$79,$C$94:$D107)</f>
        <v>3.288303897349516</v>
      </c>
      <c r="Y107" s="35">
        <f ca="1">DSUM($B$79:$Y$87,Y$79,$C$94:$D107)</f>
        <v>45.433430306143954</v>
      </c>
      <c r="Z107" s="7"/>
      <c r="AA107" s="7"/>
      <c r="AB107" s="7"/>
      <c r="AC107" s="7"/>
    </row>
    <row r="108" spans="1:29" customFormat="1">
      <c r="A108" s="7"/>
      <c r="B108" s="7" t="s">
        <v>105</v>
      </c>
      <c r="C108" s="49" t="s">
        <v>106</v>
      </c>
      <c r="D108" s="49" t="s">
        <v>107</v>
      </c>
      <c r="E108" s="35">
        <f ca="1">DSUM($B$79:$Y$87,E$79,$C$94:$D108)</f>
        <v>0.12871481724227712</v>
      </c>
      <c r="F108" s="35">
        <f ca="1">DSUM($B$79:$Y$87,F$79,$C$94:$D108)</f>
        <v>0.28589392196491298</v>
      </c>
      <c r="G108" s="35">
        <f ca="1">DSUM($B$79:$Y$87,G$79,$C$94:$D108)</f>
        <v>0.4772721415486994</v>
      </c>
      <c r="H108" s="35">
        <f ca="1">DSUM($B$79:$Y$87,H$79,$C$94:$D108)</f>
        <v>0.69833004571395152</v>
      </c>
      <c r="I108" s="35">
        <f ca="1">DSUM($B$79:$Y$87,I$79,$C$94:$D108)</f>
        <v>0.94925866476090648</v>
      </c>
      <c r="J108" s="35">
        <f ca="1">DSUM($B$79:$Y$87,J$79,$C$94:$D108)</f>
        <v>1.2413497987627438</v>
      </c>
      <c r="K108" s="35">
        <f ca="1">DSUM($B$79:$Y$87,K$79,$C$94:$D108)</f>
        <v>1.5602246177987142</v>
      </c>
      <c r="L108" s="35">
        <f ca="1">DSUM($B$79:$Y$87,L$79,$C$94:$D108)</f>
        <v>1.8841364925034523</v>
      </c>
      <c r="M108" s="35">
        <f ca="1">DSUM($B$79:$Y$87,M$79,$C$94:$D108)</f>
        <v>2.1872455860902398</v>
      </c>
      <c r="N108" s="35">
        <f ca="1">DSUM($B$79:$Y$87,N$79,$C$94:$D108)</f>
        <v>2.4453345488563074</v>
      </c>
      <c r="O108" s="35">
        <f ca="1">DSUM($B$79:$Y$87,O$79,$C$94:$D108)</f>
        <v>2.6422324705517375</v>
      </c>
      <c r="P108" s="35">
        <f ca="1">DSUM($B$79:$Y$87,P$79,$C$94:$D108)</f>
        <v>2.7741090688062306</v>
      </c>
      <c r="Q108" s="35">
        <f ca="1">DSUM($B$79:$Y$87,Q$79,$C$94:$D108)</f>
        <v>2.8492721334189852</v>
      </c>
      <c r="R108" s="35">
        <f ca="1">DSUM($B$79:$Y$87,R$79,$C$94:$D108)</f>
        <v>2.8834366044816209</v>
      </c>
      <c r="S108" s="35">
        <f ca="1">DSUM($B$79:$Y$87,S$79,$C$94:$D108)</f>
        <v>2.8931704980231951</v>
      </c>
      <c r="T108" s="35">
        <f ca="1">DSUM($B$79:$Y$87,T$79,$C$94:$D108)</f>
        <v>3.5035933153586791</v>
      </c>
      <c r="U108" s="35">
        <f ca="1">DSUM($B$79:$Y$87,U$79,$C$94:$D108)</f>
        <v>3.4507044736416459</v>
      </c>
      <c r="V108" s="35">
        <f ca="1">DSUM($B$79:$Y$87,V$79,$C$94:$D108)</f>
        <v>3.3903444960068518</v>
      </c>
      <c r="W108" s="35">
        <f ca="1">DSUM($B$79:$Y$87,W$79,$C$94:$D108)</f>
        <v>3.3392311992798129</v>
      </c>
      <c r="X108" s="35">
        <f ca="1">DSUM($B$79:$Y$87,X$79,$C$94:$D108)</f>
        <v>3.288303897349516</v>
      </c>
      <c r="Y108" s="35">
        <f ca="1">DSUM($B$79:$Y$87,Y$79,$C$94:$D108)</f>
        <v>45.433430306143954</v>
      </c>
      <c r="Z108" s="7"/>
      <c r="AA108" s="7"/>
      <c r="AB108" s="7"/>
      <c r="AC108" s="7"/>
    </row>
    <row r="109" spans="1:29" customFormat="1">
      <c r="A109" s="7"/>
      <c r="B109" s="7" t="s">
        <v>108</v>
      </c>
      <c r="C109" s="49" t="s">
        <v>109</v>
      </c>
      <c r="D109" s="49" t="s">
        <v>110</v>
      </c>
      <c r="E109" s="35">
        <f ca="1">DSUM($B$79:$Y$87,E$79,$C$94:$D109)</f>
        <v>0.12871481724227712</v>
      </c>
      <c r="F109" s="35">
        <f ca="1">DSUM($B$79:$Y$87,F$79,$C$94:$D109)</f>
        <v>0.28589392196491298</v>
      </c>
      <c r="G109" s="35">
        <f ca="1">DSUM($B$79:$Y$87,G$79,$C$94:$D109)</f>
        <v>0.4772721415486994</v>
      </c>
      <c r="H109" s="35">
        <f ca="1">DSUM($B$79:$Y$87,H$79,$C$94:$D109)</f>
        <v>0.69833004571395152</v>
      </c>
      <c r="I109" s="35">
        <f ca="1">DSUM($B$79:$Y$87,I$79,$C$94:$D109)</f>
        <v>0.94925866476090648</v>
      </c>
      <c r="J109" s="35">
        <f ca="1">DSUM($B$79:$Y$87,J$79,$C$94:$D109)</f>
        <v>1.2413497987627438</v>
      </c>
      <c r="K109" s="35">
        <f ca="1">DSUM($B$79:$Y$87,K$79,$C$94:$D109)</f>
        <v>1.5602246177987142</v>
      </c>
      <c r="L109" s="35">
        <f ca="1">DSUM($B$79:$Y$87,L$79,$C$94:$D109)</f>
        <v>1.8841364925034523</v>
      </c>
      <c r="M109" s="35">
        <f ca="1">DSUM($B$79:$Y$87,M$79,$C$94:$D109)</f>
        <v>2.1872455860902398</v>
      </c>
      <c r="N109" s="35">
        <f ca="1">DSUM($B$79:$Y$87,N$79,$C$94:$D109)</f>
        <v>2.4453345488563074</v>
      </c>
      <c r="O109" s="35">
        <f ca="1">DSUM($B$79:$Y$87,O$79,$C$94:$D109)</f>
        <v>2.6422324705517375</v>
      </c>
      <c r="P109" s="35">
        <f ca="1">DSUM($B$79:$Y$87,P$79,$C$94:$D109)</f>
        <v>2.7741090688062306</v>
      </c>
      <c r="Q109" s="35">
        <f ca="1">DSUM($B$79:$Y$87,Q$79,$C$94:$D109)</f>
        <v>2.8492721334189852</v>
      </c>
      <c r="R109" s="35">
        <f ca="1">DSUM($B$79:$Y$87,R$79,$C$94:$D109)</f>
        <v>2.8834366044816209</v>
      </c>
      <c r="S109" s="35">
        <f ca="1">DSUM($B$79:$Y$87,S$79,$C$94:$D109)</f>
        <v>2.8931704980231951</v>
      </c>
      <c r="T109" s="35">
        <f ca="1">DSUM($B$79:$Y$87,T$79,$C$94:$D109)</f>
        <v>3.5035933153586791</v>
      </c>
      <c r="U109" s="35">
        <f ca="1">DSUM($B$79:$Y$87,U$79,$C$94:$D109)</f>
        <v>3.4507044736416459</v>
      </c>
      <c r="V109" s="35">
        <f ca="1">DSUM($B$79:$Y$87,V$79,$C$94:$D109)</f>
        <v>3.3903444960068518</v>
      </c>
      <c r="W109" s="35">
        <f ca="1">DSUM($B$79:$Y$87,W$79,$C$94:$D109)</f>
        <v>3.3392311992798129</v>
      </c>
      <c r="X109" s="35">
        <f ca="1">DSUM($B$79:$Y$87,X$79,$C$94:$D109)</f>
        <v>3.288303897349516</v>
      </c>
      <c r="Y109" s="35">
        <f ca="1">DSUM($B$79:$Y$87,Y$79,$C$94:$D109)</f>
        <v>45.433430306143954</v>
      </c>
      <c r="Z109" s="7"/>
      <c r="AA109" s="7"/>
      <c r="AB109" s="7"/>
      <c r="AC109" s="7"/>
    </row>
    <row r="110" spans="1:29" customFormat="1">
      <c r="A110" s="7"/>
      <c r="B110" s="7" t="s">
        <v>111</v>
      </c>
      <c r="C110" s="49" t="s">
        <v>112</v>
      </c>
      <c r="D110" s="49" t="s">
        <v>113</v>
      </c>
      <c r="E110" s="35">
        <f ca="1">DSUM($B$79:$Y$87,E$79,$C$94:$D110)</f>
        <v>0.12871481724227712</v>
      </c>
      <c r="F110" s="35">
        <f ca="1">DSUM($B$79:$Y$87,F$79,$C$94:$D110)</f>
        <v>0.28589392196491298</v>
      </c>
      <c r="G110" s="35">
        <f ca="1">DSUM($B$79:$Y$87,G$79,$C$94:$D110)</f>
        <v>0.4772721415486994</v>
      </c>
      <c r="H110" s="35">
        <f ca="1">DSUM($B$79:$Y$87,H$79,$C$94:$D110)</f>
        <v>0.69833004571395152</v>
      </c>
      <c r="I110" s="35">
        <f ca="1">DSUM($B$79:$Y$87,I$79,$C$94:$D110)</f>
        <v>0.94925866476090648</v>
      </c>
      <c r="J110" s="35">
        <f ca="1">DSUM($B$79:$Y$87,J$79,$C$94:$D110)</f>
        <v>1.2413497987627438</v>
      </c>
      <c r="K110" s="35">
        <f ca="1">DSUM($B$79:$Y$87,K$79,$C$94:$D110)</f>
        <v>1.5602246177987142</v>
      </c>
      <c r="L110" s="35">
        <f ca="1">DSUM($B$79:$Y$87,L$79,$C$94:$D110)</f>
        <v>1.8841364925034523</v>
      </c>
      <c r="M110" s="35">
        <f ca="1">DSUM($B$79:$Y$87,M$79,$C$94:$D110)</f>
        <v>2.1872455860902398</v>
      </c>
      <c r="N110" s="35">
        <f ca="1">DSUM($B$79:$Y$87,N$79,$C$94:$D110)</f>
        <v>2.4453345488563074</v>
      </c>
      <c r="O110" s="35">
        <f ca="1">DSUM($B$79:$Y$87,O$79,$C$94:$D110)</f>
        <v>2.6422324705517375</v>
      </c>
      <c r="P110" s="35">
        <f ca="1">DSUM($B$79:$Y$87,P$79,$C$94:$D110)</f>
        <v>2.7741090688062306</v>
      </c>
      <c r="Q110" s="35">
        <f ca="1">DSUM($B$79:$Y$87,Q$79,$C$94:$D110)</f>
        <v>2.8492721334189852</v>
      </c>
      <c r="R110" s="35">
        <f ca="1">DSUM($B$79:$Y$87,R$79,$C$94:$D110)</f>
        <v>2.8834366044816209</v>
      </c>
      <c r="S110" s="35">
        <f ca="1">DSUM($B$79:$Y$87,S$79,$C$94:$D110)</f>
        <v>2.8931704980231951</v>
      </c>
      <c r="T110" s="35">
        <f ca="1">DSUM($B$79:$Y$87,T$79,$C$94:$D110)</f>
        <v>3.5035933153586791</v>
      </c>
      <c r="U110" s="35">
        <f ca="1">DSUM($B$79:$Y$87,U$79,$C$94:$D110)</f>
        <v>3.4507044736416459</v>
      </c>
      <c r="V110" s="35">
        <f ca="1">DSUM($B$79:$Y$87,V$79,$C$94:$D110)</f>
        <v>3.3903444960068518</v>
      </c>
      <c r="W110" s="35">
        <f ca="1">DSUM($B$79:$Y$87,W$79,$C$94:$D110)</f>
        <v>3.3392311992798129</v>
      </c>
      <c r="X110" s="35">
        <f ca="1">DSUM($B$79:$Y$87,X$79,$C$94:$D110)</f>
        <v>3.288303897349516</v>
      </c>
      <c r="Y110" s="35">
        <f ca="1">DSUM($B$79:$Y$87,Y$79,$C$94:$D110)</f>
        <v>45.433430306143954</v>
      </c>
      <c r="Z110" s="7"/>
      <c r="AA110" s="7"/>
      <c r="AB110" s="7"/>
      <c r="AC110" s="7"/>
    </row>
    <row r="111" spans="1:29" customFormat="1">
      <c r="A111" s="7"/>
      <c r="B111" s="7" t="s">
        <v>114</v>
      </c>
      <c r="C111" s="49" t="s">
        <v>115</v>
      </c>
      <c r="D111" s="49" t="s">
        <v>116</v>
      </c>
      <c r="E111" s="35">
        <f ca="1">DSUM($B$79:$Y$87,E$79,$C$94:$D111)</f>
        <v>0.12871481724227712</v>
      </c>
      <c r="F111" s="35">
        <f ca="1">DSUM($B$79:$Y$87,F$79,$C$94:$D111)</f>
        <v>0.28589392196491298</v>
      </c>
      <c r="G111" s="35">
        <f ca="1">DSUM($B$79:$Y$87,G$79,$C$94:$D111)</f>
        <v>0.4772721415486994</v>
      </c>
      <c r="H111" s="35">
        <f ca="1">DSUM($B$79:$Y$87,H$79,$C$94:$D111)</f>
        <v>0.69833004571395152</v>
      </c>
      <c r="I111" s="35">
        <f ca="1">DSUM($B$79:$Y$87,I$79,$C$94:$D111)</f>
        <v>0.94925866476090648</v>
      </c>
      <c r="J111" s="35">
        <f ca="1">DSUM($B$79:$Y$87,J$79,$C$94:$D111)</f>
        <v>1.2413497987627438</v>
      </c>
      <c r="K111" s="35">
        <f ca="1">DSUM($B$79:$Y$87,K$79,$C$94:$D111)</f>
        <v>1.5602246177987142</v>
      </c>
      <c r="L111" s="35">
        <f ca="1">DSUM($B$79:$Y$87,L$79,$C$94:$D111)</f>
        <v>1.8841364925034523</v>
      </c>
      <c r="M111" s="35">
        <f ca="1">DSUM($B$79:$Y$87,M$79,$C$94:$D111)</f>
        <v>2.1872455860902398</v>
      </c>
      <c r="N111" s="35">
        <f ca="1">DSUM($B$79:$Y$87,N$79,$C$94:$D111)</f>
        <v>2.4453345488563074</v>
      </c>
      <c r="O111" s="35">
        <f ca="1">DSUM($B$79:$Y$87,O$79,$C$94:$D111)</f>
        <v>2.6422324705517375</v>
      </c>
      <c r="P111" s="35">
        <f ca="1">DSUM($B$79:$Y$87,P$79,$C$94:$D111)</f>
        <v>2.7741090688062306</v>
      </c>
      <c r="Q111" s="35">
        <f ca="1">DSUM($B$79:$Y$87,Q$79,$C$94:$D111)</f>
        <v>2.8492721334189852</v>
      </c>
      <c r="R111" s="35">
        <f ca="1">DSUM($B$79:$Y$87,R$79,$C$94:$D111)</f>
        <v>2.8834366044816209</v>
      </c>
      <c r="S111" s="35">
        <f ca="1">DSUM($B$79:$Y$87,S$79,$C$94:$D111)</f>
        <v>2.8931704980231951</v>
      </c>
      <c r="T111" s="35">
        <f ca="1">DSUM($B$79:$Y$87,T$79,$C$94:$D111)</f>
        <v>3.5035933153586791</v>
      </c>
      <c r="U111" s="35">
        <f ca="1">DSUM($B$79:$Y$87,U$79,$C$94:$D111)</f>
        <v>3.4507044736416459</v>
      </c>
      <c r="V111" s="35">
        <f ca="1">DSUM($B$79:$Y$87,V$79,$C$94:$D111)</f>
        <v>3.3903444960068518</v>
      </c>
      <c r="W111" s="35">
        <f ca="1">DSUM($B$79:$Y$87,W$79,$C$94:$D111)</f>
        <v>3.3392311992798129</v>
      </c>
      <c r="X111" s="35">
        <f ca="1">DSUM($B$79:$Y$87,X$79,$C$94:$D111)</f>
        <v>3.288303897349516</v>
      </c>
      <c r="Y111" s="35">
        <f ca="1">DSUM($B$79:$Y$87,Y$79,$C$94:$D111)</f>
        <v>45.433430306143954</v>
      </c>
      <c r="Z111" s="7"/>
      <c r="AA111" s="7"/>
      <c r="AB111" s="7"/>
      <c r="AC111" s="7"/>
    </row>
    <row r="112" spans="1:29" customFormat="1">
      <c r="A112" s="7"/>
      <c r="B112" s="7" t="s">
        <v>117</v>
      </c>
      <c r="C112" s="49" t="s">
        <v>118</v>
      </c>
      <c r="D112" s="49" t="s">
        <v>119</v>
      </c>
      <c r="E112" s="35">
        <f ca="1">DSUM($B$79:$Y$87,E$79,$C$94:$D112)</f>
        <v>0.12871481724227712</v>
      </c>
      <c r="F112" s="35">
        <f ca="1">DSUM($B$79:$Y$87,F$79,$C$94:$D112)</f>
        <v>0.28589392196491298</v>
      </c>
      <c r="G112" s="35">
        <f ca="1">DSUM($B$79:$Y$87,G$79,$C$94:$D112)</f>
        <v>0.4772721415486994</v>
      </c>
      <c r="H112" s="35">
        <f ca="1">DSUM($B$79:$Y$87,H$79,$C$94:$D112)</f>
        <v>0.69833004571395152</v>
      </c>
      <c r="I112" s="35">
        <f ca="1">DSUM($B$79:$Y$87,I$79,$C$94:$D112)</f>
        <v>0.94925866476090648</v>
      </c>
      <c r="J112" s="35">
        <f ca="1">DSUM($B$79:$Y$87,J$79,$C$94:$D112)</f>
        <v>1.2413497987627438</v>
      </c>
      <c r="K112" s="35">
        <f ca="1">DSUM($B$79:$Y$87,K$79,$C$94:$D112)</f>
        <v>1.5602246177987142</v>
      </c>
      <c r="L112" s="35">
        <f ca="1">DSUM($B$79:$Y$87,L$79,$C$94:$D112)</f>
        <v>1.8841364925034523</v>
      </c>
      <c r="M112" s="35">
        <f ca="1">DSUM($B$79:$Y$87,M$79,$C$94:$D112)</f>
        <v>2.1872455860902398</v>
      </c>
      <c r="N112" s="35">
        <f ca="1">DSUM($B$79:$Y$87,N$79,$C$94:$D112)</f>
        <v>2.4453345488563074</v>
      </c>
      <c r="O112" s="35">
        <f ca="1">DSUM($B$79:$Y$87,O$79,$C$94:$D112)</f>
        <v>2.6422324705517375</v>
      </c>
      <c r="P112" s="35">
        <f ca="1">DSUM($B$79:$Y$87,P$79,$C$94:$D112)</f>
        <v>2.7741090688062306</v>
      </c>
      <c r="Q112" s="35">
        <f ca="1">DSUM($B$79:$Y$87,Q$79,$C$94:$D112)</f>
        <v>2.8492721334189852</v>
      </c>
      <c r="R112" s="35">
        <f ca="1">DSUM($B$79:$Y$87,R$79,$C$94:$D112)</f>
        <v>2.8834366044816209</v>
      </c>
      <c r="S112" s="35">
        <f ca="1">DSUM($B$79:$Y$87,S$79,$C$94:$D112)</f>
        <v>2.8931704980231951</v>
      </c>
      <c r="T112" s="35">
        <f ca="1">DSUM($B$79:$Y$87,T$79,$C$94:$D112)</f>
        <v>3.5035933153586791</v>
      </c>
      <c r="U112" s="35">
        <f ca="1">DSUM($B$79:$Y$87,U$79,$C$94:$D112)</f>
        <v>3.4507044736416459</v>
      </c>
      <c r="V112" s="35">
        <f ca="1">DSUM($B$79:$Y$87,V$79,$C$94:$D112)</f>
        <v>3.3903444960068518</v>
      </c>
      <c r="W112" s="35">
        <f ca="1">DSUM($B$79:$Y$87,W$79,$C$94:$D112)</f>
        <v>3.3392311992798129</v>
      </c>
      <c r="X112" s="35">
        <f ca="1">DSUM($B$79:$Y$87,X$79,$C$94:$D112)</f>
        <v>3.288303897349516</v>
      </c>
      <c r="Y112" s="35">
        <f ca="1">DSUM($B$79:$Y$87,Y$79,$C$94:$D112)</f>
        <v>45.433430306143954</v>
      </c>
      <c r="Z112" s="7"/>
      <c r="AA112" s="7"/>
      <c r="AB112" s="7"/>
      <c r="AC112" s="7"/>
    </row>
    <row r="113" spans="1:29" customFormat="1">
      <c r="A113" s="7"/>
      <c r="B113" s="7" t="s">
        <v>120</v>
      </c>
      <c r="C113" s="49" t="s">
        <v>121</v>
      </c>
      <c r="D113" s="49" t="s">
        <v>122</v>
      </c>
      <c r="E113" s="35">
        <f ca="1">DSUM($B$79:$Y$87,E$79,$C$94:$D113)</f>
        <v>0.12871481724227712</v>
      </c>
      <c r="F113" s="35">
        <f ca="1">DSUM($B$79:$Y$87,F$79,$C$94:$D113)</f>
        <v>0.28589392196491298</v>
      </c>
      <c r="G113" s="35">
        <f ca="1">DSUM($B$79:$Y$87,G$79,$C$94:$D113)</f>
        <v>0.4772721415486994</v>
      </c>
      <c r="H113" s="35">
        <f ca="1">DSUM($B$79:$Y$87,H$79,$C$94:$D113)</f>
        <v>0.69833004571395152</v>
      </c>
      <c r="I113" s="35">
        <f ca="1">DSUM($B$79:$Y$87,I$79,$C$94:$D113)</f>
        <v>0.94925866476090648</v>
      </c>
      <c r="J113" s="35">
        <f ca="1">DSUM($B$79:$Y$87,J$79,$C$94:$D113)</f>
        <v>1.2413497987627438</v>
      </c>
      <c r="K113" s="35">
        <f ca="1">DSUM($B$79:$Y$87,K$79,$C$94:$D113)</f>
        <v>1.5602246177987142</v>
      </c>
      <c r="L113" s="35">
        <f ca="1">DSUM($B$79:$Y$87,L$79,$C$94:$D113)</f>
        <v>1.8841364925034523</v>
      </c>
      <c r="M113" s="35">
        <f ca="1">DSUM($B$79:$Y$87,M$79,$C$94:$D113)</f>
        <v>2.1872455860902398</v>
      </c>
      <c r="N113" s="35">
        <f ca="1">DSUM($B$79:$Y$87,N$79,$C$94:$D113)</f>
        <v>2.4453345488563074</v>
      </c>
      <c r="O113" s="35">
        <f ca="1">DSUM($B$79:$Y$87,O$79,$C$94:$D113)</f>
        <v>2.6422324705517375</v>
      </c>
      <c r="P113" s="35">
        <f ca="1">DSUM($B$79:$Y$87,P$79,$C$94:$D113)</f>
        <v>2.7741090688062306</v>
      </c>
      <c r="Q113" s="35">
        <f ca="1">DSUM($B$79:$Y$87,Q$79,$C$94:$D113)</f>
        <v>2.8492721334189852</v>
      </c>
      <c r="R113" s="35">
        <f ca="1">DSUM($B$79:$Y$87,R$79,$C$94:$D113)</f>
        <v>2.8834366044816209</v>
      </c>
      <c r="S113" s="35">
        <f ca="1">DSUM($B$79:$Y$87,S$79,$C$94:$D113)</f>
        <v>2.8931704980231951</v>
      </c>
      <c r="T113" s="35">
        <f ca="1">DSUM($B$79:$Y$87,T$79,$C$94:$D113)</f>
        <v>3.5035933153586791</v>
      </c>
      <c r="U113" s="35">
        <f ca="1">DSUM($B$79:$Y$87,U$79,$C$94:$D113)</f>
        <v>3.4507044736416459</v>
      </c>
      <c r="V113" s="35">
        <f ca="1">DSUM($B$79:$Y$87,V$79,$C$94:$D113)</f>
        <v>3.3903444960068518</v>
      </c>
      <c r="W113" s="35">
        <f ca="1">DSUM($B$79:$Y$87,W$79,$C$94:$D113)</f>
        <v>3.3392311992798129</v>
      </c>
      <c r="X113" s="35">
        <f ca="1">DSUM($B$79:$Y$87,X$79,$C$94:$D113)</f>
        <v>3.288303897349516</v>
      </c>
      <c r="Y113" s="35">
        <f ca="1">DSUM($B$79:$Y$87,Y$79,$C$94:$D113)</f>
        <v>45.433430306143954</v>
      </c>
      <c r="Z113" s="7"/>
      <c r="AA113" s="7"/>
      <c r="AB113" s="7"/>
      <c r="AC113" s="7"/>
    </row>
    <row r="114" spans="1:29" customFormat="1">
      <c r="A114" s="7"/>
      <c r="B114" s="7" t="s">
        <v>123</v>
      </c>
      <c r="C114" s="49" t="s">
        <v>124</v>
      </c>
      <c r="D114" s="49" t="s">
        <v>125</v>
      </c>
      <c r="E114" s="35">
        <f ca="1">DSUM($B$79:$Y$87,E$79,$C$94:$D114)</f>
        <v>0.12871481724227712</v>
      </c>
      <c r="F114" s="35">
        <f ca="1">DSUM($B$79:$Y$87,F$79,$C$94:$D114)</f>
        <v>0.28589392196491298</v>
      </c>
      <c r="G114" s="35">
        <f ca="1">DSUM($B$79:$Y$87,G$79,$C$94:$D114)</f>
        <v>0.4772721415486994</v>
      </c>
      <c r="H114" s="35">
        <f ca="1">DSUM($B$79:$Y$87,H$79,$C$94:$D114)</f>
        <v>0.69833004571395152</v>
      </c>
      <c r="I114" s="35">
        <f ca="1">DSUM($B$79:$Y$87,I$79,$C$94:$D114)</f>
        <v>0.94925866476090648</v>
      </c>
      <c r="J114" s="35">
        <f ca="1">DSUM($B$79:$Y$87,J$79,$C$94:$D114)</f>
        <v>1.2413497987627438</v>
      </c>
      <c r="K114" s="35">
        <f ca="1">DSUM($B$79:$Y$87,K$79,$C$94:$D114)</f>
        <v>1.5602246177987142</v>
      </c>
      <c r="L114" s="35">
        <f ca="1">DSUM($B$79:$Y$87,L$79,$C$94:$D114)</f>
        <v>1.8841364925034523</v>
      </c>
      <c r="M114" s="35">
        <f ca="1">DSUM($B$79:$Y$87,M$79,$C$94:$D114)</f>
        <v>2.1872455860902398</v>
      </c>
      <c r="N114" s="35">
        <f ca="1">DSUM($B$79:$Y$87,N$79,$C$94:$D114)</f>
        <v>2.4453345488563074</v>
      </c>
      <c r="O114" s="35">
        <f ca="1">DSUM($B$79:$Y$87,O$79,$C$94:$D114)</f>
        <v>2.6422324705517375</v>
      </c>
      <c r="P114" s="35">
        <f ca="1">DSUM($B$79:$Y$87,P$79,$C$94:$D114)</f>
        <v>2.7741090688062306</v>
      </c>
      <c r="Q114" s="35">
        <f ca="1">DSUM($B$79:$Y$87,Q$79,$C$94:$D114)</f>
        <v>2.8492721334189852</v>
      </c>
      <c r="R114" s="35">
        <f ca="1">DSUM($B$79:$Y$87,R$79,$C$94:$D114)</f>
        <v>2.8834366044816209</v>
      </c>
      <c r="S114" s="35">
        <f ca="1">DSUM($B$79:$Y$87,S$79,$C$94:$D114)</f>
        <v>2.8931704980231951</v>
      </c>
      <c r="T114" s="35">
        <f ca="1">DSUM($B$79:$Y$87,T$79,$C$94:$D114)</f>
        <v>3.5035933153586791</v>
      </c>
      <c r="U114" s="35">
        <f ca="1">DSUM($B$79:$Y$87,U$79,$C$94:$D114)</f>
        <v>3.4507044736416459</v>
      </c>
      <c r="V114" s="35">
        <f ca="1">DSUM($B$79:$Y$87,V$79,$C$94:$D114)</f>
        <v>3.3903444960068518</v>
      </c>
      <c r="W114" s="35">
        <f ca="1">DSUM($B$79:$Y$87,W$79,$C$94:$D114)</f>
        <v>3.3392311992798129</v>
      </c>
      <c r="X114" s="35">
        <f ca="1">DSUM($B$79:$Y$87,X$79,$C$94:$D114)</f>
        <v>3.288303897349516</v>
      </c>
      <c r="Y114" s="35">
        <f ca="1">DSUM($B$79:$Y$87,Y$79,$C$94:$D114)</f>
        <v>45.433430306143954</v>
      </c>
      <c r="Z114" s="7"/>
      <c r="AA114" s="7"/>
      <c r="AB114" s="7"/>
      <c r="AC114" s="7"/>
    </row>
    <row r="115" spans="1:29" customFormat="1">
      <c r="A115" s="7"/>
      <c r="B115" s="7" t="s">
        <v>126</v>
      </c>
      <c r="C115" s="49" t="s">
        <v>127</v>
      </c>
      <c r="D115" s="49" t="s">
        <v>128</v>
      </c>
      <c r="E115" s="35">
        <f ca="1">DSUM($B$79:$Y$87,E$79,$C$94:$D115)</f>
        <v>0.12871481724227712</v>
      </c>
      <c r="F115" s="35">
        <f ca="1">DSUM($B$79:$Y$87,F$79,$C$94:$D115)</f>
        <v>0.28589392196491298</v>
      </c>
      <c r="G115" s="35">
        <f ca="1">DSUM($B$79:$Y$87,G$79,$C$94:$D115)</f>
        <v>0.4772721415486994</v>
      </c>
      <c r="H115" s="35">
        <f ca="1">DSUM($B$79:$Y$87,H$79,$C$94:$D115)</f>
        <v>0.69833004571395152</v>
      </c>
      <c r="I115" s="35">
        <f ca="1">DSUM($B$79:$Y$87,I$79,$C$94:$D115)</f>
        <v>0.94925866476090648</v>
      </c>
      <c r="J115" s="35">
        <f ca="1">DSUM($B$79:$Y$87,J$79,$C$94:$D115)</f>
        <v>1.2413497987627438</v>
      </c>
      <c r="K115" s="35">
        <f ca="1">DSUM($B$79:$Y$87,K$79,$C$94:$D115)</f>
        <v>1.5602246177987142</v>
      </c>
      <c r="L115" s="35">
        <f ca="1">DSUM($B$79:$Y$87,L$79,$C$94:$D115)</f>
        <v>1.8841364925034523</v>
      </c>
      <c r="M115" s="35">
        <f ca="1">DSUM($B$79:$Y$87,M$79,$C$94:$D115)</f>
        <v>2.1872455860902398</v>
      </c>
      <c r="N115" s="35">
        <f ca="1">DSUM($B$79:$Y$87,N$79,$C$94:$D115)</f>
        <v>2.4453345488563074</v>
      </c>
      <c r="O115" s="35">
        <f ca="1">DSUM($B$79:$Y$87,O$79,$C$94:$D115)</f>
        <v>2.6422324705517375</v>
      </c>
      <c r="P115" s="35">
        <f ca="1">DSUM($B$79:$Y$87,P$79,$C$94:$D115)</f>
        <v>2.7741090688062306</v>
      </c>
      <c r="Q115" s="35">
        <f ca="1">DSUM($B$79:$Y$87,Q$79,$C$94:$D115)</f>
        <v>2.8492721334189852</v>
      </c>
      <c r="R115" s="35">
        <f ca="1">DSUM($B$79:$Y$87,R$79,$C$94:$D115)</f>
        <v>2.8834366044816209</v>
      </c>
      <c r="S115" s="35">
        <f ca="1">DSUM($B$79:$Y$87,S$79,$C$94:$D115)</f>
        <v>2.8931704980231951</v>
      </c>
      <c r="T115" s="35">
        <f ca="1">DSUM($B$79:$Y$87,T$79,$C$94:$D115)</f>
        <v>3.5035933153586791</v>
      </c>
      <c r="U115" s="35">
        <f ca="1">DSUM($B$79:$Y$87,U$79,$C$94:$D115)</f>
        <v>3.4507044736416459</v>
      </c>
      <c r="V115" s="35">
        <f ca="1">DSUM($B$79:$Y$87,V$79,$C$94:$D115)</f>
        <v>3.3903444960068518</v>
      </c>
      <c r="W115" s="35">
        <f ca="1">DSUM($B$79:$Y$87,W$79,$C$94:$D115)</f>
        <v>3.3392311992798129</v>
      </c>
      <c r="X115" s="35">
        <f ca="1">DSUM($B$79:$Y$87,X$79,$C$94:$D115)</f>
        <v>3.288303897349516</v>
      </c>
      <c r="Y115" s="35">
        <f ca="1">DSUM($B$79:$Y$87,Y$79,$C$94:$D115)</f>
        <v>45.433430306143954</v>
      </c>
      <c r="Z115" s="7"/>
      <c r="AA115" s="7"/>
      <c r="AB115" s="7"/>
      <c r="AC115" s="7"/>
    </row>
    <row r="116" spans="1:29" customFormat="1">
      <c r="A116" s="7"/>
      <c r="B116" s="7" t="s">
        <v>363</v>
      </c>
      <c r="C116" s="49" t="s">
        <v>130</v>
      </c>
      <c r="D116" s="49" t="s">
        <v>353</v>
      </c>
      <c r="E116" s="35">
        <f ca="1">DSUM($B$79:$Y$87,E$79,$C$94:$D116)</f>
        <v>0.12871481724227712</v>
      </c>
      <c r="F116" s="35">
        <f ca="1">DSUM($B$79:$Y$87,F$79,$C$94:$D116)</f>
        <v>0.28589392196491298</v>
      </c>
      <c r="G116" s="35">
        <f ca="1">DSUM($B$79:$Y$87,G$79,$C$94:$D116)</f>
        <v>0.4772721415486994</v>
      </c>
      <c r="H116" s="35">
        <f ca="1">DSUM($B$79:$Y$87,H$79,$C$94:$D116)</f>
        <v>0.69833004571395152</v>
      </c>
      <c r="I116" s="35">
        <f ca="1">DSUM($B$79:$Y$87,I$79,$C$94:$D116)</f>
        <v>0.94925866476090648</v>
      </c>
      <c r="J116" s="35">
        <f ca="1">DSUM($B$79:$Y$87,J$79,$C$94:$D116)</f>
        <v>1.2413497987627438</v>
      </c>
      <c r="K116" s="35">
        <f ca="1">DSUM($B$79:$Y$87,K$79,$C$94:$D116)</f>
        <v>1.5602246177987142</v>
      </c>
      <c r="L116" s="35">
        <f ca="1">DSUM($B$79:$Y$87,L$79,$C$94:$D116)</f>
        <v>1.8841364925034523</v>
      </c>
      <c r="M116" s="35">
        <f ca="1">DSUM($B$79:$Y$87,M$79,$C$94:$D116)</f>
        <v>2.1872455860902398</v>
      </c>
      <c r="N116" s="35">
        <f ca="1">DSUM($B$79:$Y$87,N$79,$C$94:$D116)</f>
        <v>2.4453345488563074</v>
      </c>
      <c r="O116" s="35">
        <f ca="1">DSUM($B$79:$Y$87,O$79,$C$94:$D116)</f>
        <v>2.6422324705517375</v>
      </c>
      <c r="P116" s="35">
        <f ca="1">DSUM($B$79:$Y$87,P$79,$C$94:$D116)</f>
        <v>2.7741090688062306</v>
      </c>
      <c r="Q116" s="35">
        <f ca="1">DSUM($B$79:$Y$87,Q$79,$C$94:$D116)</f>
        <v>2.8492721334189852</v>
      </c>
      <c r="R116" s="35">
        <f ca="1">DSUM($B$79:$Y$87,R$79,$C$94:$D116)</f>
        <v>2.8834366044816209</v>
      </c>
      <c r="S116" s="35">
        <f ca="1">DSUM($B$79:$Y$87,S$79,$C$94:$D116)</f>
        <v>2.8931704980231951</v>
      </c>
      <c r="T116" s="35">
        <f ca="1">DSUM($B$79:$Y$87,T$79,$C$94:$D116)</f>
        <v>3.5035933153586791</v>
      </c>
      <c r="U116" s="35">
        <f ca="1">DSUM($B$79:$Y$87,U$79,$C$94:$D116)</f>
        <v>3.4507044736416459</v>
      </c>
      <c r="V116" s="35">
        <f ca="1">DSUM($B$79:$Y$87,V$79,$C$94:$D116)</f>
        <v>3.3903444960068518</v>
      </c>
      <c r="W116" s="35">
        <f ca="1">DSUM($B$79:$Y$87,W$79,$C$94:$D116)</f>
        <v>3.3392311992798129</v>
      </c>
      <c r="X116" s="35">
        <f ca="1">DSUM($B$79:$Y$87,X$79,$C$94:$D116)</f>
        <v>3.288303897349516</v>
      </c>
      <c r="Y116" s="35">
        <f ca="1">DSUM($B$79:$Y$87,Y$79,$C$94:$D116)</f>
        <v>45.433430306143954</v>
      </c>
      <c r="Z116" s="7"/>
      <c r="AA116" s="7"/>
      <c r="AB116" s="7"/>
      <c r="AC116" s="7"/>
    </row>
    <row r="117" spans="1:29" customFormat="1">
      <c r="A117" s="7"/>
      <c r="B117" s="7" t="s">
        <v>364</v>
      </c>
      <c r="C117" s="49" t="s">
        <v>343</v>
      </c>
      <c r="D117" s="49" t="s">
        <v>354</v>
      </c>
      <c r="E117" s="35">
        <f ca="1">DSUM($B$79:$Y$87,E$79,$C$94:$D117)</f>
        <v>0.12871481724227712</v>
      </c>
      <c r="F117" s="35">
        <f ca="1">DSUM($B$79:$Y$87,F$79,$C$94:$D117)</f>
        <v>0.28589392196491298</v>
      </c>
      <c r="G117" s="35">
        <f ca="1">DSUM($B$79:$Y$87,G$79,$C$94:$D117)</f>
        <v>0.4772721415486994</v>
      </c>
      <c r="H117" s="35">
        <f ca="1">DSUM($B$79:$Y$87,H$79,$C$94:$D117)</f>
        <v>0.69833004571395152</v>
      </c>
      <c r="I117" s="35">
        <f ca="1">DSUM($B$79:$Y$87,I$79,$C$94:$D117)</f>
        <v>0.94925866476090648</v>
      </c>
      <c r="J117" s="35">
        <f ca="1">DSUM($B$79:$Y$87,J$79,$C$94:$D117)</f>
        <v>1.2413497987627438</v>
      </c>
      <c r="K117" s="35">
        <f ca="1">DSUM($B$79:$Y$87,K$79,$C$94:$D117)</f>
        <v>1.5602246177987142</v>
      </c>
      <c r="L117" s="35">
        <f ca="1">DSUM($B$79:$Y$87,L$79,$C$94:$D117)</f>
        <v>1.8841364925034523</v>
      </c>
      <c r="M117" s="35">
        <f ca="1">DSUM($B$79:$Y$87,M$79,$C$94:$D117)</f>
        <v>2.1872455860902398</v>
      </c>
      <c r="N117" s="35">
        <f ca="1">DSUM($B$79:$Y$87,N$79,$C$94:$D117)</f>
        <v>2.4453345488563074</v>
      </c>
      <c r="O117" s="35">
        <f ca="1">DSUM($B$79:$Y$87,O$79,$C$94:$D117)</f>
        <v>2.6422324705517375</v>
      </c>
      <c r="P117" s="35">
        <f ca="1">DSUM($B$79:$Y$87,P$79,$C$94:$D117)</f>
        <v>2.7741090688062306</v>
      </c>
      <c r="Q117" s="35">
        <f ca="1">DSUM($B$79:$Y$87,Q$79,$C$94:$D117)</f>
        <v>2.8492721334189852</v>
      </c>
      <c r="R117" s="35">
        <f ca="1">DSUM($B$79:$Y$87,R$79,$C$94:$D117)</f>
        <v>2.8834366044816209</v>
      </c>
      <c r="S117" s="35">
        <f ca="1">DSUM($B$79:$Y$87,S$79,$C$94:$D117)</f>
        <v>2.8931704980231951</v>
      </c>
      <c r="T117" s="35">
        <f ca="1">DSUM($B$79:$Y$87,T$79,$C$94:$D117)</f>
        <v>3.5035933153586791</v>
      </c>
      <c r="U117" s="35">
        <f ca="1">DSUM($B$79:$Y$87,U$79,$C$94:$D117)</f>
        <v>3.4507044736416459</v>
      </c>
      <c r="V117" s="35">
        <f ca="1">DSUM($B$79:$Y$87,V$79,$C$94:$D117)</f>
        <v>3.3903444960068518</v>
      </c>
      <c r="W117" s="35">
        <f ca="1">DSUM($B$79:$Y$87,W$79,$C$94:$D117)</f>
        <v>3.3392311992798129</v>
      </c>
      <c r="X117" s="35">
        <f ca="1">DSUM($B$79:$Y$87,X$79,$C$94:$D117)</f>
        <v>3.288303897349516</v>
      </c>
      <c r="Y117" s="35">
        <f ca="1">DSUM($B$79:$Y$87,Y$79,$C$94:$D117)</f>
        <v>45.433430306143954</v>
      </c>
      <c r="Z117" s="7"/>
      <c r="AA117" s="7"/>
      <c r="AB117" s="7"/>
      <c r="AC117" s="7"/>
    </row>
    <row r="118" spans="1:29" customFormat="1">
      <c r="A118" s="7"/>
      <c r="B118" s="7" t="s">
        <v>365</v>
      </c>
      <c r="C118" s="49" t="s">
        <v>344</v>
      </c>
      <c r="D118" s="49" t="s">
        <v>355</v>
      </c>
      <c r="E118" s="35">
        <f ca="1">DSUM($B$79:$Y$87,E$79,$C$94:$D118)</f>
        <v>0.12871481724227712</v>
      </c>
      <c r="F118" s="35">
        <f ca="1">DSUM($B$79:$Y$87,F$79,$C$94:$D118)</f>
        <v>0.28589392196491298</v>
      </c>
      <c r="G118" s="35">
        <f ca="1">DSUM($B$79:$Y$87,G$79,$C$94:$D118)</f>
        <v>0.4772721415486994</v>
      </c>
      <c r="H118" s="35">
        <f ca="1">DSUM($B$79:$Y$87,H$79,$C$94:$D118)</f>
        <v>0.69833004571395152</v>
      </c>
      <c r="I118" s="35">
        <f ca="1">DSUM($B$79:$Y$87,I$79,$C$94:$D118)</f>
        <v>0.94925866476090648</v>
      </c>
      <c r="J118" s="35">
        <f ca="1">DSUM($B$79:$Y$87,J$79,$C$94:$D118)</f>
        <v>1.2413497987627438</v>
      </c>
      <c r="K118" s="35">
        <f ca="1">DSUM($B$79:$Y$87,K$79,$C$94:$D118)</f>
        <v>1.5602246177987142</v>
      </c>
      <c r="L118" s="35">
        <f ca="1">DSUM($B$79:$Y$87,L$79,$C$94:$D118)</f>
        <v>1.8841364925034523</v>
      </c>
      <c r="M118" s="35">
        <f ca="1">DSUM($B$79:$Y$87,M$79,$C$94:$D118)</f>
        <v>2.1872455860902398</v>
      </c>
      <c r="N118" s="35">
        <f ca="1">DSUM($B$79:$Y$87,N$79,$C$94:$D118)</f>
        <v>2.4453345488563074</v>
      </c>
      <c r="O118" s="35">
        <f ca="1">DSUM($B$79:$Y$87,O$79,$C$94:$D118)</f>
        <v>2.6422324705517375</v>
      </c>
      <c r="P118" s="35">
        <f ca="1">DSUM($B$79:$Y$87,P$79,$C$94:$D118)</f>
        <v>2.7741090688062306</v>
      </c>
      <c r="Q118" s="35">
        <f ca="1">DSUM($B$79:$Y$87,Q$79,$C$94:$D118)</f>
        <v>2.8492721334189852</v>
      </c>
      <c r="R118" s="35">
        <f ca="1">DSUM($B$79:$Y$87,R$79,$C$94:$D118)</f>
        <v>2.8834366044816209</v>
      </c>
      <c r="S118" s="35">
        <f ca="1">DSUM($B$79:$Y$87,S$79,$C$94:$D118)</f>
        <v>2.8931704980231951</v>
      </c>
      <c r="T118" s="35">
        <f ca="1">DSUM($B$79:$Y$87,T$79,$C$94:$D118)</f>
        <v>3.5035933153586791</v>
      </c>
      <c r="U118" s="35">
        <f ca="1">DSUM($B$79:$Y$87,U$79,$C$94:$D118)</f>
        <v>3.4507044736416459</v>
      </c>
      <c r="V118" s="35">
        <f ca="1">DSUM($B$79:$Y$87,V$79,$C$94:$D118)</f>
        <v>3.3903444960068518</v>
      </c>
      <c r="W118" s="35">
        <f ca="1">DSUM($B$79:$Y$87,W$79,$C$94:$D118)</f>
        <v>3.3392311992798129</v>
      </c>
      <c r="X118" s="35">
        <f ca="1">DSUM($B$79:$Y$87,X$79,$C$94:$D118)</f>
        <v>3.288303897349516</v>
      </c>
      <c r="Y118" s="35">
        <f ca="1">DSUM($B$79:$Y$87,Y$79,$C$94:$D118)</f>
        <v>45.433430306143954</v>
      </c>
      <c r="Z118" s="7"/>
      <c r="AA118" s="7"/>
      <c r="AB118" s="7"/>
      <c r="AC118" s="7"/>
    </row>
    <row r="119" spans="1:29" customFormat="1">
      <c r="A119" s="7"/>
      <c r="B119" s="7" t="s">
        <v>366</v>
      </c>
      <c r="C119" s="49" t="s">
        <v>345</v>
      </c>
      <c r="D119" s="49" t="s">
        <v>356</v>
      </c>
      <c r="E119" s="35">
        <f ca="1">DSUM($B$79:$Y$87,E$79,$C$94:$D119)</f>
        <v>0.12871481724227712</v>
      </c>
      <c r="F119" s="35">
        <f ca="1">DSUM($B$79:$Y$87,F$79,$C$94:$D119)</f>
        <v>0.28589392196491298</v>
      </c>
      <c r="G119" s="35">
        <f ca="1">DSUM($B$79:$Y$87,G$79,$C$94:$D119)</f>
        <v>0.4772721415486994</v>
      </c>
      <c r="H119" s="35">
        <f ca="1">DSUM($B$79:$Y$87,H$79,$C$94:$D119)</f>
        <v>0.69833004571395152</v>
      </c>
      <c r="I119" s="35">
        <f ca="1">DSUM($B$79:$Y$87,I$79,$C$94:$D119)</f>
        <v>0.94925866476090648</v>
      </c>
      <c r="J119" s="35">
        <f ca="1">DSUM($B$79:$Y$87,J$79,$C$94:$D119)</f>
        <v>1.2413497987627438</v>
      </c>
      <c r="K119" s="35">
        <f ca="1">DSUM($B$79:$Y$87,K$79,$C$94:$D119)</f>
        <v>1.5602246177987142</v>
      </c>
      <c r="L119" s="35">
        <f ca="1">DSUM($B$79:$Y$87,L$79,$C$94:$D119)</f>
        <v>1.8841364925034523</v>
      </c>
      <c r="M119" s="35">
        <f ca="1">DSUM($B$79:$Y$87,M$79,$C$94:$D119)</f>
        <v>2.1872455860902398</v>
      </c>
      <c r="N119" s="35">
        <f ca="1">DSUM($B$79:$Y$87,N$79,$C$94:$D119)</f>
        <v>2.4453345488563074</v>
      </c>
      <c r="O119" s="35">
        <f ca="1">DSUM($B$79:$Y$87,O$79,$C$94:$D119)</f>
        <v>2.6422324705517375</v>
      </c>
      <c r="P119" s="35">
        <f ca="1">DSUM($B$79:$Y$87,P$79,$C$94:$D119)</f>
        <v>2.7741090688062306</v>
      </c>
      <c r="Q119" s="35">
        <f ca="1">DSUM($B$79:$Y$87,Q$79,$C$94:$D119)</f>
        <v>2.8492721334189852</v>
      </c>
      <c r="R119" s="35">
        <f ca="1">DSUM($B$79:$Y$87,R$79,$C$94:$D119)</f>
        <v>2.8834366044816209</v>
      </c>
      <c r="S119" s="35">
        <f ca="1">DSUM($B$79:$Y$87,S$79,$C$94:$D119)</f>
        <v>2.8931704980231951</v>
      </c>
      <c r="T119" s="35">
        <f ca="1">DSUM($B$79:$Y$87,T$79,$C$94:$D119)</f>
        <v>3.5035933153586791</v>
      </c>
      <c r="U119" s="35">
        <f ca="1">DSUM($B$79:$Y$87,U$79,$C$94:$D119)</f>
        <v>3.4507044736416459</v>
      </c>
      <c r="V119" s="35">
        <f ca="1">DSUM($B$79:$Y$87,V$79,$C$94:$D119)</f>
        <v>3.3903444960068518</v>
      </c>
      <c r="W119" s="35">
        <f ca="1">DSUM($B$79:$Y$87,W$79,$C$94:$D119)</f>
        <v>3.3392311992798129</v>
      </c>
      <c r="X119" s="35">
        <f ca="1">DSUM($B$79:$Y$87,X$79,$C$94:$D119)</f>
        <v>3.288303897349516</v>
      </c>
      <c r="Y119" s="35">
        <f ca="1">DSUM($B$79:$Y$87,Y$79,$C$94:$D119)</f>
        <v>45.433430306143954</v>
      </c>
      <c r="Z119" s="7"/>
      <c r="AA119" s="7"/>
      <c r="AB119" s="7"/>
      <c r="AC119" s="7"/>
    </row>
    <row r="120" spans="1:29" customFormat="1">
      <c r="A120" s="7"/>
      <c r="B120" s="7" t="s">
        <v>367</v>
      </c>
      <c r="C120" s="49" t="s">
        <v>346</v>
      </c>
      <c r="D120" s="49" t="s">
        <v>357</v>
      </c>
      <c r="E120" s="35">
        <f ca="1">DSUM($B$79:$Y$87,E$79,$C$94:$D120)</f>
        <v>0.12871481724227712</v>
      </c>
      <c r="F120" s="35">
        <f ca="1">DSUM($B$79:$Y$87,F$79,$C$94:$D120)</f>
        <v>0.28589392196491298</v>
      </c>
      <c r="G120" s="35">
        <f ca="1">DSUM($B$79:$Y$87,G$79,$C$94:$D120)</f>
        <v>0.4772721415486994</v>
      </c>
      <c r="H120" s="35">
        <f ca="1">DSUM($B$79:$Y$87,H$79,$C$94:$D120)</f>
        <v>0.69833004571395152</v>
      </c>
      <c r="I120" s="35">
        <f ca="1">DSUM($B$79:$Y$87,I$79,$C$94:$D120)</f>
        <v>0.94925866476090648</v>
      </c>
      <c r="J120" s="35">
        <f ca="1">DSUM($B$79:$Y$87,J$79,$C$94:$D120)</f>
        <v>1.2413497987627438</v>
      </c>
      <c r="K120" s="35">
        <f ca="1">DSUM($B$79:$Y$87,K$79,$C$94:$D120)</f>
        <v>1.5602246177987142</v>
      </c>
      <c r="L120" s="35">
        <f ca="1">DSUM($B$79:$Y$87,L$79,$C$94:$D120)</f>
        <v>1.8841364925034523</v>
      </c>
      <c r="M120" s="35">
        <f ca="1">DSUM($B$79:$Y$87,M$79,$C$94:$D120)</f>
        <v>2.1872455860902398</v>
      </c>
      <c r="N120" s="35">
        <f ca="1">DSUM($B$79:$Y$87,N$79,$C$94:$D120)</f>
        <v>2.4453345488563074</v>
      </c>
      <c r="O120" s="35">
        <f ca="1">DSUM($B$79:$Y$87,O$79,$C$94:$D120)</f>
        <v>2.6422324705517375</v>
      </c>
      <c r="P120" s="35">
        <f ca="1">DSUM($B$79:$Y$87,P$79,$C$94:$D120)</f>
        <v>2.7741090688062306</v>
      </c>
      <c r="Q120" s="35">
        <f ca="1">DSUM($B$79:$Y$87,Q$79,$C$94:$D120)</f>
        <v>2.8492721334189852</v>
      </c>
      <c r="R120" s="35">
        <f ca="1">DSUM($B$79:$Y$87,R$79,$C$94:$D120)</f>
        <v>2.8834366044816209</v>
      </c>
      <c r="S120" s="35">
        <f ca="1">DSUM($B$79:$Y$87,S$79,$C$94:$D120)</f>
        <v>2.8931704980231951</v>
      </c>
      <c r="T120" s="35">
        <f ca="1">DSUM($B$79:$Y$87,T$79,$C$94:$D120)</f>
        <v>3.5035933153586791</v>
      </c>
      <c r="U120" s="35">
        <f ca="1">DSUM($B$79:$Y$87,U$79,$C$94:$D120)</f>
        <v>3.4507044736416459</v>
      </c>
      <c r="V120" s="35">
        <f ca="1">DSUM($B$79:$Y$87,V$79,$C$94:$D120)</f>
        <v>3.3903444960068518</v>
      </c>
      <c r="W120" s="35">
        <f ca="1">DSUM($B$79:$Y$87,W$79,$C$94:$D120)</f>
        <v>3.3392311992798129</v>
      </c>
      <c r="X120" s="35">
        <f ca="1">DSUM($B$79:$Y$87,X$79,$C$94:$D120)</f>
        <v>3.288303897349516</v>
      </c>
      <c r="Y120" s="35">
        <f ca="1">DSUM($B$79:$Y$87,Y$79,$C$94:$D120)</f>
        <v>45.433430306143954</v>
      </c>
      <c r="Z120" s="7"/>
      <c r="AA120" s="7"/>
      <c r="AB120" s="7"/>
      <c r="AC120" s="7"/>
    </row>
    <row r="121" spans="1:29" customFormat="1">
      <c r="A121" s="7"/>
      <c r="B121" s="7" t="s">
        <v>368</v>
      </c>
      <c r="C121" s="49" t="s">
        <v>347</v>
      </c>
      <c r="D121" s="49" t="s">
        <v>358</v>
      </c>
      <c r="E121" s="35">
        <f ca="1">DSUM($B$79:$Y$87,E$79,$C$94:$D121)</f>
        <v>0.12871481724227712</v>
      </c>
      <c r="F121" s="35">
        <f ca="1">DSUM($B$79:$Y$87,F$79,$C$94:$D121)</f>
        <v>0.28589392196491298</v>
      </c>
      <c r="G121" s="35">
        <f ca="1">DSUM($B$79:$Y$87,G$79,$C$94:$D121)</f>
        <v>0.4772721415486994</v>
      </c>
      <c r="H121" s="35">
        <f ca="1">DSUM($B$79:$Y$87,H$79,$C$94:$D121)</f>
        <v>0.69833004571395152</v>
      </c>
      <c r="I121" s="35">
        <f ca="1">DSUM($B$79:$Y$87,I$79,$C$94:$D121)</f>
        <v>0.94925866476090648</v>
      </c>
      <c r="J121" s="35">
        <f ca="1">DSUM($B$79:$Y$87,J$79,$C$94:$D121)</f>
        <v>1.2413497987627438</v>
      </c>
      <c r="K121" s="35">
        <f ca="1">DSUM($B$79:$Y$87,K$79,$C$94:$D121)</f>
        <v>1.5602246177987142</v>
      </c>
      <c r="L121" s="35">
        <f ca="1">DSUM($B$79:$Y$87,L$79,$C$94:$D121)</f>
        <v>1.8841364925034523</v>
      </c>
      <c r="M121" s="35">
        <f ca="1">DSUM($B$79:$Y$87,M$79,$C$94:$D121)</f>
        <v>2.1872455860902398</v>
      </c>
      <c r="N121" s="35">
        <f ca="1">DSUM($B$79:$Y$87,N$79,$C$94:$D121)</f>
        <v>2.4453345488563074</v>
      </c>
      <c r="O121" s="35">
        <f ca="1">DSUM($B$79:$Y$87,O$79,$C$94:$D121)</f>
        <v>2.6422324705517375</v>
      </c>
      <c r="P121" s="35">
        <f ca="1">DSUM($B$79:$Y$87,P$79,$C$94:$D121)</f>
        <v>2.7741090688062306</v>
      </c>
      <c r="Q121" s="35">
        <f ca="1">DSUM($B$79:$Y$87,Q$79,$C$94:$D121)</f>
        <v>2.8492721334189852</v>
      </c>
      <c r="R121" s="35">
        <f ca="1">DSUM($B$79:$Y$87,R$79,$C$94:$D121)</f>
        <v>2.8834366044816209</v>
      </c>
      <c r="S121" s="35">
        <f ca="1">DSUM($B$79:$Y$87,S$79,$C$94:$D121)</f>
        <v>2.8931704980231951</v>
      </c>
      <c r="T121" s="35">
        <f ca="1">DSUM($B$79:$Y$87,T$79,$C$94:$D121)</f>
        <v>3.5035933153586791</v>
      </c>
      <c r="U121" s="35">
        <f ca="1">DSUM($B$79:$Y$87,U$79,$C$94:$D121)</f>
        <v>3.4507044736416459</v>
      </c>
      <c r="V121" s="35">
        <f ca="1">DSUM($B$79:$Y$87,V$79,$C$94:$D121)</f>
        <v>3.3903444960068518</v>
      </c>
      <c r="W121" s="35">
        <f ca="1">DSUM($B$79:$Y$87,W$79,$C$94:$D121)</f>
        <v>3.3392311992798129</v>
      </c>
      <c r="X121" s="35">
        <f ca="1">DSUM($B$79:$Y$87,X$79,$C$94:$D121)</f>
        <v>3.288303897349516</v>
      </c>
      <c r="Y121" s="35">
        <f ca="1">DSUM($B$79:$Y$87,Y$79,$C$94:$D121)</f>
        <v>45.433430306143954</v>
      </c>
      <c r="Z121" s="7"/>
      <c r="AA121" s="7"/>
      <c r="AB121" s="7"/>
      <c r="AC121" s="7"/>
    </row>
    <row r="122" spans="1:29" customFormat="1">
      <c r="A122" s="7"/>
      <c r="B122" s="7" t="s">
        <v>369</v>
      </c>
      <c r="C122" s="49" t="s">
        <v>348</v>
      </c>
      <c r="D122" s="49" t="s">
        <v>359</v>
      </c>
      <c r="E122" s="35">
        <f ca="1">DSUM($B$79:$Y$87,E$79,$C$94:$D122)</f>
        <v>0.12871481724227712</v>
      </c>
      <c r="F122" s="35">
        <f ca="1">DSUM($B$79:$Y$87,F$79,$C$94:$D122)</f>
        <v>0.28589392196491298</v>
      </c>
      <c r="G122" s="35">
        <f ca="1">DSUM($B$79:$Y$87,G$79,$C$94:$D122)</f>
        <v>0.4772721415486994</v>
      </c>
      <c r="H122" s="35">
        <f ca="1">DSUM($B$79:$Y$87,H$79,$C$94:$D122)</f>
        <v>0.69833004571395152</v>
      </c>
      <c r="I122" s="35">
        <f ca="1">DSUM($B$79:$Y$87,I$79,$C$94:$D122)</f>
        <v>0.94925866476090648</v>
      </c>
      <c r="J122" s="35">
        <f ca="1">DSUM($B$79:$Y$87,J$79,$C$94:$D122)</f>
        <v>1.2413497987627438</v>
      </c>
      <c r="K122" s="35">
        <f ca="1">DSUM($B$79:$Y$87,K$79,$C$94:$D122)</f>
        <v>1.5602246177987142</v>
      </c>
      <c r="L122" s="35">
        <f ca="1">DSUM($B$79:$Y$87,L$79,$C$94:$D122)</f>
        <v>1.8841364925034523</v>
      </c>
      <c r="M122" s="35">
        <f ca="1">DSUM($B$79:$Y$87,M$79,$C$94:$D122)</f>
        <v>2.1872455860902398</v>
      </c>
      <c r="N122" s="35">
        <f ca="1">DSUM($B$79:$Y$87,N$79,$C$94:$D122)</f>
        <v>2.4453345488563074</v>
      </c>
      <c r="O122" s="35">
        <f ca="1">DSUM($B$79:$Y$87,O$79,$C$94:$D122)</f>
        <v>2.6422324705517375</v>
      </c>
      <c r="P122" s="35">
        <f ca="1">DSUM($B$79:$Y$87,P$79,$C$94:$D122)</f>
        <v>2.7741090688062306</v>
      </c>
      <c r="Q122" s="35">
        <f ca="1">DSUM($B$79:$Y$87,Q$79,$C$94:$D122)</f>
        <v>2.8492721334189852</v>
      </c>
      <c r="R122" s="35">
        <f ca="1">DSUM($B$79:$Y$87,R$79,$C$94:$D122)</f>
        <v>2.8834366044816209</v>
      </c>
      <c r="S122" s="35">
        <f ca="1">DSUM($B$79:$Y$87,S$79,$C$94:$D122)</f>
        <v>2.8931704980231951</v>
      </c>
      <c r="T122" s="35">
        <f ca="1">DSUM($B$79:$Y$87,T$79,$C$94:$D122)</f>
        <v>3.5035933153586791</v>
      </c>
      <c r="U122" s="35">
        <f ca="1">DSUM($B$79:$Y$87,U$79,$C$94:$D122)</f>
        <v>3.4507044736416459</v>
      </c>
      <c r="V122" s="35">
        <f ca="1">DSUM($B$79:$Y$87,V$79,$C$94:$D122)</f>
        <v>3.3903444960068518</v>
      </c>
      <c r="W122" s="35">
        <f ca="1">DSUM($B$79:$Y$87,W$79,$C$94:$D122)</f>
        <v>3.3392311992798129</v>
      </c>
      <c r="X122" s="35">
        <f ca="1">DSUM($B$79:$Y$87,X$79,$C$94:$D122)</f>
        <v>3.288303897349516</v>
      </c>
      <c r="Y122" s="35">
        <f ca="1">DSUM($B$79:$Y$87,Y$79,$C$94:$D122)</f>
        <v>45.433430306143954</v>
      </c>
      <c r="Z122" s="7"/>
      <c r="AA122" s="7"/>
      <c r="AB122" s="7"/>
      <c r="AC122" s="7"/>
    </row>
    <row r="123" spans="1:29" customFormat="1">
      <c r="A123" s="7"/>
      <c r="B123" s="7" t="s">
        <v>370</v>
      </c>
      <c r="C123" s="49" t="s">
        <v>349</v>
      </c>
      <c r="D123" s="49" t="s">
        <v>360</v>
      </c>
      <c r="E123" s="35">
        <f ca="1">DSUM($B$79:$Y$87,E$79,$C$94:$D123)</f>
        <v>0.12871481724227712</v>
      </c>
      <c r="F123" s="35">
        <f ca="1">DSUM($B$79:$Y$87,F$79,$C$94:$D123)</f>
        <v>0.28589392196491298</v>
      </c>
      <c r="G123" s="35">
        <f ca="1">DSUM($B$79:$Y$87,G$79,$C$94:$D123)</f>
        <v>0.4772721415486994</v>
      </c>
      <c r="H123" s="35">
        <f ca="1">DSUM($B$79:$Y$87,H$79,$C$94:$D123)</f>
        <v>0.69833004571395152</v>
      </c>
      <c r="I123" s="35">
        <f ca="1">DSUM($B$79:$Y$87,I$79,$C$94:$D123)</f>
        <v>0.94925866476090648</v>
      </c>
      <c r="J123" s="35">
        <f ca="1">DSUM($B$79:$Y$87,J$79,$C$94:$D123)</f>
        <v>1.2413497987627438</v>
      </c>
      <c r="K123" s="35">
        <f ca="1">DSUM($B$79:$Y$87,K$79,$C$94:$D123)</f>
        <v>1.5602246177987142</v>
      </c>
      <c r="L123" s="35">
        <f ca="1">DSUM($B$79:$Y$87,L$79,$C$94:$D123)</f>
        <v>1.8841364925034523</v>
      </c>
      <c r="M123" s="35">
        <f ca="1">DSUM($B$79:$Y$87,M$79,$C$94:$D123)</f>
        <v>2.1872455860902398</v>
      </c>
      <c r="N123" s="35">
        <f ca="1">DSUM($B$79:$Y$87,N$79,$C$94:$D123)</f>
        <v>2.4453345488563074</v>
      </c>
      <c r="O123" s="35">
        <f ca="1">DSUM($B$79:$Y$87,O$79,$C$94:$D123)</f>
        <v>2.6422324705517375</v>
      </c>
      <c r="P123" s="35">
        <f ca="1">DSUM($B$79:$Y$87,P$79,$C$94:$D123)</f>
        <v>2.7741090688062306</v>
      </c>
      <c r="Q123" s="35">
        <f ca="1">DSUM($B$79:$Y$87,Q$79,$C$94:$D123)</f>
        <v>2.8492721334189852</v>
      </c>
      <c r="R123" s="35">
        <f ca="1">DSUM($B$79:$Y$87,R$79,$C$94:$D123)</f>
        <v>2.8834366044816209</v>
      </c>
      <c r="S123" s="35">
        <f ca="1">DSUM($B$79:$Y$87,S$79,$C$94:$D123)</f>
        <v>2.8931704980231951</v>
      </c>
      <c r="T123" s="35">
        <f ca="1">DSUM($B$79:$Y$87,T$79,$C$94:$D123)</f>
        <v>3.5035933153586791</v>
      </c>
      <c r="U123" s="35">
        <f ca="1">DSUM($B$79:$Y$87,U$79,$C$94:$D123)</f>
        <v>3.4507044736416459</v>
      </c>
      <c r="V123" s="35">
        <f ca="1">DSUM($B$79:$Y$87,V$79,$C$94:$D123)</f>
        <v>3.3903444960068518</v>
      </c>
      <c r="W123" s="35">
        <f ca="1">DSUM($B$79:$Y$87,W$79,$C$94:$D123)</f>
        <v>3.3392311992798129</v>
      </c>
      <c r="X123" s="35">
        <f ca="1">DSUM($B$79:$Y$87,X$79,$C$94:$D123)</f>
        <v>3.288303897349516</v>
      </c>
      <c r="Y123" s="35">
        <f ca="1">DSUM($B$79:$Y$87,Y$79,$C$94:$D123)</f>
        <v>45.433430306143954</v>
      </c>
      <c r="Z123" s="7"/>
      <c r="AA123" s="7"/>
      <c r="AB123" s="7"/>
      <c r="AC123" s="7"/>
    </row>
    <row r="124" spans="1:29" customFormat="1">
      <c r="A124" s="7"/>
      <c r="B124" s="7" t="s">
        <v>371</v>
      </c>
      <c r="C124" s="49" t="s">
        <v>350</v>
      </c>
      <c r="D124" s="49" t="s">
        <v>361</v>
      </c>
      <c r="E124" s="35">
        <f ca="1">DSUM($B$79:$Y$87,E$79,$C$94:$D124)</f>
        <v>0.12975384305330054</v>
      </c>
      <c r="F124" s="35">
        <f ca="1">DSUM($B$79:$Y$87,F$79,$C$94:$D124)</f>
        <v>0.28818396770292892</v>
      </c>
      <c r="G124" s="35">
        <f ca="1">DSUM($B$79:$Y$87,G$79,$C$94:$D124)</f>
        <v>0.48106567826725788</v>
      </c>
      <c r="H124" s="35">
        <f ca="1">DSUM($B$79:$Y$87,H$79,$C$94:$D124)</f>
        <v>0.70383781139599821</v>
      </c>
      <c r="I124" s="35">
        <f ca="1">DSUM($B$79:$Y$87,I$79,$C$94:$D124)</f>
        <v>0.9566877165146741</v>
      </c>
      <c r="J124" s="35">
        <f ca="1">DSUM($B$79:$Y$87,J$79,$C$94:$D124)</f>
        <v>1.2509897460761041</v>
      </c>
      <c r="K124" s="35">
        <f ca="1">DSUM($B$79:$Y$87,K$79,$C$94:$D124)</f>
        <v>1.5722471756559173</v>
      </c>
      <c r="L124" s="35">
        <f ca="1">DSUM($B$79:$Y$87,L$79,$C$94:$D124)</f>
        <v>1.8985426777327936</v>
      </c>
      <c r="M124" s="35">
        <f ca="1">DSUM($B$79:$Y$87,M$79,$C$94:$D124)</f>
        <v>2.2038398769701812</v>
      </c>
      <c r="N124" s="35">
        <f ca="1">DSUM($B$79:$Y$87,N$79,$C$94:$D124)</f>
        <v>2.4637431843988962</v>
      </c>
      <c r="O124" s="35">
        <f ca="1">DSUM($B$79:$Y$87,O$79,$C$94:$D124)</f>
        <v>2.6619691538899222</v>
      </c>
      <c r="P124" s="35">
        <f ca="1">DSUM($B$79:$Y$87,P$79,$C$94:$D124)</f>
        <v>2.7946700669910474</v>
      </c>
      <c r="Q124" s="35">
        <f ca="1">DSUM($B$79:$Y$87,Q$79,$C$94:$D124)</f>
        <v>2.8702262717702141</v>
      </c>
      <c r="R124" s="35">
        <f ca="1">DSUM($B$79:$Y$87,R$79,$C$94:$D124)</f>
        <v>2.9044772574294124</v>
      </c>
      <c r="S124" s="35">
        <f ca="1">DSUM($B$79:$Y$87,S$79,$C$94:$D124)</f>
        <v>2.9141180604923744</v>
      </c>
      <c r="T124" s="35">
        <f ca="1">DSUM($B$79:$Y$87,T$79,$C$94:$D124)</f>
        <v>3.5255259156539349</v>
      </c>
      <c r="U124" s="35">
        <f ca="1">DSUM($B$79:$Y$87,U$79,$C$94:$D124)</f>
        <v>3.4723950530833658</v>
      </c>
      <c r="V124" s="35">
        <f ca="1">DSUM($B$79:$Y$87,V$79,$C$94:$D124)</f>
        <v>3.4118065991833944</v>
      </c>
      <c r="W124" s="35">
        <f ca="1">DSUM($B$79:$Y$87,W$79,$C$94:$D124)</f>
        <v>3.3604550192972682</v>
      </c>
      <c r="X124" s="35">
        <f ca="1">DSUM($B$79:$Y$87,X$79,$C$94:$D124)</f>
        <v>3.3092098376763781</v>
      </c>
      <c r="Y124" s="35">
        <f ca="1">DSUM($B$79:$Y$87,Y$79,$C$94:$D124)</f>
        <v>45.735384139611057</v>
      </c>
      <c r="Z124" s="7"/>
      <c r="AA124" s="7"/>
      <c r="AB124" s="7"/>
      <c r="AC124" s="7"/>
    </row>
    <row r="125" spans="1:29" customFormat="1">
      <c r="A125" s="7"/>
      <c r="B125" s="7" t="s">
        <v>372</v>
      </c>
      <c r="C125" s="49" t="s">
        <v>351</v>
      </c>
      <c r="D125" s="49" t="s">
        <v>362</v>
      </c>
      <c r="E125" s="35">
        <f ca="1">DSUM($B$79:$Y$87,E$79,$C$94:$D125)</f>
        <v>0.12975384305330054</v>
      </c>
      <c r="F125" s="35">
        <f ca="1">DSUM($B$79:$Y$87,F$79,$C$94:$D125)</f>
        <v>0.28818396770292892</v>
      </c>
      <c r="G125" s="35">
        <f ca="1">DSUM($B$79:$Y$87,G$79,$C$94:$D125)</f>
        <v>0.48106567826725788</v>
      </c>
      <c r="H125" s="35">
        <f ca="1">DSUM($B$79:$Y$87,H$79,$C$94:$D125)</f>
        <v>0.70383781139599821</v>
      </c>
      <c r="I125" s="35">
        <f ca="1">DSUM($B$79:$Y$87,I$79,$C$94:$D125)</f>
        <v>0.9566877165146741</v>
      </c>
      <c r="J125" s="35">
        <f ca="1">DSUM($B$79:$Y$87,J$79,$C$94:$D125)</f>
        <v>1.2509897460761041</v>
      </c>
      <c r="K125" s="35">
        <f ca="1">DSUM($B$79:$Y$87,K$79,$C$94:$D125)</f>
        <v>1.5722471756559173</v>
      </c>
      <c r="L125" s="35">
        <f ca="1">DSUM($B$79:$Y$87,L$79,$C$94:$D125)</f>
        <v>1.8985426777327936</v>
      </c>
      <c r="M125" s="35">
        <f ca="1">DSUM($B$79:$Y$87,M$79,$C$94:$D125)</f>
        <v>2.2038398769701812</v>
      </c>
      <c r="N125" s="35">
        <f ca="1">DSUM($B$79:$Y$87,N$79,$C$94:$D125)</f>
        <v>2.4637431843988962</v>
      </c>
      <c r="O125" s="35">
        <f ca="1">DSUM($B$79:$Y$87,O$79,$C$94:$D125)</f>
        <v>2.6619691538899222</v>
      </c>
      <c r="P125" s="35">
        <f ca="1">DSUM($B$79:$Y$87,P$79,$C$94:$D125)</f>
        <v>2.7946700669910474</v>
      </c>
      <c r="Q125" s="35">
        <f ca="1">DSUM($B$79:$Y$87,Q$79,$C$94:$D125)</f>
        <v>2.8702262717702141</v>
      </c>
      <c r="R125" s="35">
        <f ca="1">DSUM($B$79:$Y$87,R$79,$C$94:$D125)</f>
        <v>2.9044772574294124</v>
      </c>
      <c r="S125" s="35">
        <f ca="1">DSUM($B$79:$Y$87,S$79,$C$94:$D125)</f>
        <v>2.9141180604923744</v>
      </c>
      <c r="T125" s="35">
        <f ca="1">DSUM($B$79:$Y$87,T$79,$C$94:$D125)</f>
        <v>3.5255259156539349</v>
      </c>
      <c r="U125" s="35">
        <f ca="1">DSUM($B$79:$Y$87,U$79,$C$94:$D125)</f>
        <v>3.4723950530833658</v>
      </c>
      <c r="V125" s="35">
        <f ca="1">DSUM($B$79:$Y$87,V$79,$C$94:$D125)</f>
        <v>3.4118065991833944</v>
      </c>
      <c r="W125" s="35">
        <f ca="1">DSUM($B$79:$Y$87,W$79,$C$94:$D125)</f>
        <v>3.3604550192972682</v>
      </c>
      <c r="X125" s="35">
        <f ca="1">DSUM($B$79:$Y$87,X$79,$C$94:$D125)</f>
        <v>3.3092098376763781</v>
      </c>
      <c r="Y125" s="35">
        <f ca="1">DSUM($B$79:$Y$87,Y$79,$C$94:$D125)</f>
        <v>45.735384139611057</v>
      </c>
      <c r="Z125" s="7"/>
      <c r="AA125" s="7"/>
      <c r="AB125" s="7"/>
      <c r="AC125" s="7"/>
    </row>
    <row r="126" spans="1:29" customFormat="1">
      <c r="A126" s="7"/>
      <c r="B126" s="7" t="s">
        <v>373</v>
      </c>
      <c r="C126" s="49" t="s">
        <v>352</v>
      </c>
      <c r="D126" s="49" t="s">
        <v>131</v>
      </c>
      <c r="E126" s="35">
        <f ca="1">DSUM($B$79:$Y$87,E$79,$C$94:$D126)</f>
        <v>0.12975384305330054</v>
      </c>
      <c r="F126" s="35">
        <f ca="1">DSUM($B$79:$Y$87,F$79,$C$94:$D126)</f>
        <v>0.28818396770292892</v>
      </c>
      <c r="G126" s="35">
        <f ca="1">DSUM($B$79:$Y$87,G$79,$C$94:$D126)</f>
        <v>0.48106567826725788</v>
      </c>
      <c r="H126" s="35">
        <f ca="1">DSUM($B$79:$Y$87,H$79,$C$94:$D126)</f>
        <v>0.70383781139599821</v>
      </c>
      <c r="I126" s="35">
        <f ca="1">DSUM($B$79:$Y$87,I$79,$C$94:$D126)</f>
        <v>0.9566877165146741</v>
      </c>
      <c r="J126" s="35">
        <f ca="1">DSUM($B$79:$Y$87,J$79,$C$94:$D126)</f>
        <v>1.2509897460761041</v>
      </c>
      <c r="K126" s="35">
        <f ca="1">DSUM($B$79:$Y$87,K$79,$C$94:$D126)</f>
        <v>1.5722471756559173</v>
      </c>
      <c r="L126" s="35">
        <f ca="1">DSUM($B$79:$Y$87,L$79,$C$94:$D126)</f>
        <v>1.8985426777327936</v>
      </c>
      <c r="M126" s="35">
        <f ca="1">DSUM($B$79:$Y$87,M$79,$C$94:$D126)</f>
        <v>2.2038398769701812</v>
      </c>
      <c r="N126" s="35">
        <f ca="1">DSUM($B$79:$Y$87,N$79,$C$94:$D126)</f>
        <v>2.4637431843988962</v>
      </c>
      <c r="O126" s="35">
        <f ca="1">DSUM($B$79:$Y$87,O$79,$C$94:$D126)</f>
        <v>2.6619691538899222</v>
      </c>
      <c r="P126" s="35">
        <f ca="1">DSUM($B$79:$Y$87,P$79,$C$94:$D126)</f>
        <v>2.7946700669910474</v>
      </c>
      <c r="Q126" s="35">
        <f ca="1">DSUM($B$79:$Y$87,Q$79,$C$94:$D126)</f>
        <v>2.8702262717702141</v>
      </c>
      <c r="R126" s="35">
        <f ca="1">DSUM($B$79:$Y$87,R$79,$C$94:$D126)</f>
        <v>2.9044772574294124</v>
      </c>
      <c r="S126" s="35">
        <f ca="1">DSUM($B$79:$Y$87,S$79,$C$94:$D126)</f>
        <v>2.9141180604923744</v>
      </c>
      <c r="T126" s="35">
        <f ca="1">DSUM($B$79:$Y$87,T$79,$C$94:$D126)</f>
        <v>3.5255259156539349</v>
      </c>
      <c r="U126" s="35">
        <f ca="1">DSUM($B$79:$Y$87,U$79,$C$94:$D126)</f>
        <v>3.4723950530833658</v>
      </c>
      <c r="V126" s="35">
        <f ca="1">DSUM($B$79:$Y$87,V$79,$C$94:$D126)</f>
        <v>3.4118065991833944</v>
      </c>
      <c r="W126" s="35">
        <f ca="1">DSUM($B$79:$Y$87,W$79,$C$94:$D126)</f>
        <v>3.3604550192972682</v>
      </c>
      <c r="X126" s="29">
        <f ca="1">DSUM($B$79:$Y$87,X$79,$C$94:$D126)</f>
        <v>3.3092098376763781</v>
      </c>
      <c r="Y126" s="35">
        <f ca="1">DSUM($B$79:$Y$87,Y$79,$C$94:$D126)</f>
        <v>45.735384139611057</v>
      </c>
      <c r="Z126" s="7"/>
      <c r="AA126" s="7"/>
      <c r="AB126" s="7"/>
      <c r="AC126" s="7"/>
    </row>
    <row r="127" spans="1:29" customFormat="1">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row>
    <row r="128" spans="1:29" customFormat="1">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row>
    <row r="129" spans="1:29" customFormat="1" ht="15">
      <c r="A129" s="54" t="s">
        <v>132</v>
      </c>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row>
    <row r="130" spans="1:29" customFormat="1" ht="15">
      <c r="A130" s="7"/>
      <c r="B130" s="7"/>
      <c r="C130" s="7"/>
      <c r="D130" s="62" t="str">
        <f>C8</f>
        <v>Controls Commissioning and Sizing</v>
      </c>
      <c r="E130" s="56">
        <f t="shared" ref="E130:X130" si="30">E11</f>
        <v>2016</v>
      </c>
      <c r="F130" s="57">
        <f t="shared" si="30"/>
        <v>2017</v>
      </c>
      <c r="G130" s="57">
        <f t="shared" si="30"/>
        <v>2018</v>
      </c>
      <c r="H130" s="57">
        <f t="shared" si="30"/>
        <v>2019</v>
      </c>
      <c r="I130" s="57">
        <f t="shared" si="30"/>
        <v>2020</v>
      </c>
      <c r="J130" s="57">
        <f t="shared" si="30"/>
        <v>2021</v>
      </c>
      <c r="K130" s="57">
        <f t="shared" si="30"/>
        <v>2022</v>
      </c>
      <c r="L130" s="57">
        <f t="shared" si="30"/>
        <v>2023</v>
      </c>
      <c r="M130" s="57">
        <f t="shared" si="30"/>
        <v>2024</v>
      </c>
      <c r="N130" s="57">
        <f t="shared" si="30"/>
        <v>2025</v>
      </c>
      <c r="O130" s="57">
        <f t="shared" si="30"/>
        <v>2026</v>
      </c>
      <c r="P130" s="57">
        <f t="shared" si="30"/>
        <v>2027</v>
      </c>
      <c r="Q130" s="57">
        <f t="shared" si="30"/>
        <v>2028</v>
      </c>
      <c r="R130" s="57">
        <f t="shared" si="30"/>
        <v>2029</v>
      </c>
      <c r="S130" s="57">
        <f t="shared" si="30"/>
        <v>2030</v>
      </c>
      <c r="T130" s="57">
        <f t="shared" si="30"/>
        <v>2031</v>
      </c>
      <c r="U130" s="57">
        <f t="shared" si="30"/>
        <v>2032</v>
      </c>
      <c r="V130" s="57">
        <f t="shared" si="30"/>
        <v>2033</v>
      </c>
      <c r="W130" s="57">
        <f t="shared" si="30"/>
        <v>2034</v>
      </c>
      <c r="X130" s="57">
        <f t="shared" si="30"/>
        <v>2035</v>
      </c>
      <c r="Y130" s="58" t="s">
        <v>58</v>
      </c>
      <c r="Z130" s="7"/>
      <c r="AA130" s="7"/>
      <c r="AB130" s="7"/>
      <c r="AC130" s="7"/>
    </row>
    <row r="131" spans="1:29" customFormat="1" ht="15">
      <c r="A131" s="7"/>
      <c r="B131" s="7"/>
      <c r="C131" s="7"/>
      <c r="D131" s="62" t="str">
        <f>C8</f>
        <v>Controls Commissioning and Sizing</v>
      </c>
      <c r="E131" s="59" t="str">
        <f t="shared" ref="E131:X131" si="31">"aMW_"&amp;E130</f>
        <v>aMW_2016</v>
      </c>
      <c r="F131" s="60" t="str">
        <f t="shared" si="31"/>
        <v>aMW_2017</v>
      </c>
      <c r="G131" s="60" t="str">
        <f t="shared" si="31"/>
        <v>aMW_2018</v>
      </c>
      <c r="H131" s="60" t="str">
        <f t="shared" si="31"/>
        <v>aMW_2019</v>
      </c>
      <c r="I131" s="60" t="str">
        <f t="shared" si="31"/>
        <v>aMW_2020</v>
      </c>
      <c r="J131" s="60" t="str">
        <f t="shared" si="31"/>
        <v>aMW_2021</v>
      </c>
      <c r="K131" s="60" t="str">
        <f t="shared" si="31"/>
        <v>aMW_2022</v>
      </c>
      <c r="L131" s="60" t="str">
        <f t="shared" si="31"/>
        <v>aMW_2023</v>
      </c>
      <c r="M131" s="60" t="str">
        <f t="shared" si="31"/>
        <v>aMW_2024</v>
      </c>
      <c r="N131" s="60" t="str">
        <f t="shared" si="31"/>
        <v>aMW_2025</v>
      </c>
      <c r="O131" s="60" t="str">
        <f t="shared" si="31"/>
        <v>aMW_2026</v>
      </c>
      <c r="P131" s="60" t="str">
        <f t="shared" si="31"/>
        <v>aMW_2027</v>
      </c>
      <c r="Q131" s="60" t="str">
        <f t="shared" si="31"/>
        <v>aMW_2028</v>
      </c>
      <c r="R131" s="60" t="str">
        <f t="shared" si="31"/>
        <v>aMW_2029</v>
      </c>
      <c r="S131" s="60" t="str">
        <f t="shared" si="31"/>
        <v>aMW_2030</v>
      </c>
      <c r="T131" s="60" t="str">
        <f t="shared" si="31"/>
        <v>aMW_2031</v>
      </c>
      <c r="U131" s="60" t="str">
        <f t="shared" si="31"/>
        <v>aMW_2032</v>
      </c>
      <c r="V131" s="60" t="str">
        <f t="shared" si="31"/>
        <v>aMW_2033</v>
      </c>
      <c r="W131" s="60" t="str">
        <f t="shared" si="31"/>
        <v>aMW_2034</v>
      </c>
      <c r="X131" s="60" t="str">
        <f t="shared" si="31"/>
        <v>aMW_2035</v>
      </c>
      <c r="Y131" s="61" t="s">
        <v>58</v>
      </c>
      <c r="Z131" s="7"/>
      <c r="AA131" s="7"/>
      <c r="AB131" s="7"/>
      <c r="AC131" s="7"/>
    </row>
    <row r="132" spans="1:29" customFormat="1">
      <c r="A132" s="7"/>
      <c r="B132" s="7"/>
      <c r="C132" s="7"/>
      <c r="D132" s="7" t="s">
        <v>66</v>
      </c>
      <c r="E132" s="29">
        <f t="shared" ref="E132:Y132" si="32">E95</f>
        <v>0</v>
      </c>
      <c r="F132" s="29">
        <f t="shared" si="32"/>
        <v>0</v>
      </c>
      <c r="G132" s="29">
        <f t="shared" si="32"/>
        <v>0</v>
      </c>
      <c r="H132" s="29">
        <f t="shared" si="32"/>
        <v>0</v>
      </c>
      <c r="I132" s="29">
        <f t="shared" si="32"/>
        <v>0</v>
      </c>
      <c r="J132" s="29">
        <f t="shared" si="32"/>
        <v>0</v>
      </c>
      <c r="K132" s="29">
        <f t="shared" si="32"/>
        <v>0</v>
      </c>
      <c r="L132" s="29">
        <f t="shared" si="32"/>
        <v>0</v>
      </c>
      <c r="M132" s="29">
        <f t="shared" si="32"/>
        <v>0</v>
      </c>
      <c r="N132" s="29">
        <f t="shared" si="32"/>
        <v>0</v>
      </c>
      <c r="O132" s="29">
        <f t="shared" si="32"/>
        <v>0</v>
      </c>
      <c r="P132" s="29">
        <f t="shared" si="32"/>
        <v>0</v>
      </c>
      <c r="Q132" s="29">
        <f t="shared" si="32"/>
        <v>0</v>
      </c>
      <c r="R132" s="29">
        <f t="shared" si="32"/>
        <v>0</v>
      </c>
      <c r="S132" s="29">
        <f t="shared" si="32"/>
        <v>0</v>
      </c>
      <c r="T132" s="29">
        <f t="shared" si="32"/>
        <v>0</v>
      </c>
      <c r="U132" s="29">
        <f t="shared" si="32"/>
        <v>0</v>
      </c>
      <c r="V132" s="29">
        <f t="shared" si="32"/>
        <v>0</v>
      </c>
      <c r="W132" s="29">
        <f t="shared" si="32"/>
        <v>0</v>
      </c>
      <c r="X132" s="29">
        <f t="shared" si="32"/>
        <v>0</v>
      </c>
      <c r="Y132" s="29">
        <f t="shared" si="32"/>
        <v>0</v>
      </c>
      <c r="Z132" s="7"/>
      <c r="AA132" s="7"/>
      <c r="AB132" s="7"/>
      <c r="AC132" s="7"/>
    </row>
    <row r="133" spans="1:29" customFormat="1">
      <c r="A133" s="7"/>
      <c r="B133" s="7"/>
      <c r="C133" s="7"/>
      <c r="D133" s="7" t="s">
        <v>483</v>
      </c>
      <c r="E133" s="29">
        <f t="shared" ref="E133:Y145" si="33">E96-E95</f>
        <v>0</v>
      </c>
      <c r="F133" s="29">
        <f t="shared" si="33"/>
        <v>0</v>
      </c>
      <c r="G133" s="29">
        <f t="shared" si="33"/>
        <v>0</v>
      </c>
      <c r="H133" s="29">
        <f t="shared" si="33"/>
        <v>0</v>
      </c>
      <c r="I133" s="29">
        <f t="shared" si="33"/>
        <v>0</v>
      </c>
      <c r="J133" s="29">
        <f t="shared" si="33"/>
        <v>0</v>
      </c>
      <c r="K133" s="29">
        <f t="shared" si="33"/>
        <v>0</v>
      </c>
      <c r="L133" s="29">
        <f t="shared" si="33"/>
        <v>0</v>
      </c>
      <c r="M133" s="29">
        <f t="shared" si="33"/>
        <v>0</v>
      </c>
      <c r="N133" s="29">
        <f t="shared" si="33"/>
        <v>0</v>
      </c>
      <c r="O133" s="29">
        <f t="shared" si="33"/>
        <v>0</v>
      </c>
      <c r="P133" s="29">
        <f t="shared" si="33"/>
        <v>0</v>
      </c>
      <c r="Q133" s="29">
        <f t="shared" si="33"/>
        <v>0</v>
      </c>
      <c r="R133" s="29">
        <f t="shared" si="33"/>
        <v>0</v>
      </c>
      <c r="S133" s="29">
        <f t="shared" si="33"/>
        <v>0</v>
      </c>
      <c r="T133" s="29">
        <f t="shared" si="33"/>
        <v>0</v>
      </c>
      <c r="U133" s="29">
        <f t="shared" si="33"/>
        <v>0</v>
      </c>
      <c r="V133" s="29">
        <f t="shared" si="33"/>
        <v>0</v>
      </c>
      <c r="W133" s="29">
        <f t="shared" si="33"/>
        <v>0</v>
      </c>
      <c r="X133" s="29">
        <f t="shared" si="33"/>
        <v>0</v>
      </c>
      <c r="Y133" s="29">
        <f t="shared" si="33"/>
        <v>0</v>
      </c>
      <c r="Z133" s="7"/>
      <c r="AA133" s="7"/>
      <c r="AB133" s="7"/>
      <c r="AC133" s="7"/>
    </row>
    <row r="134" spans="1:29" customFormat="1">
      <c r="A134" s="7"/>
      <c r="B134" s="7"/>
      <c r="C134" s="7"/>
      <c r="D134" s="7" t="s">
        <v>72</v>
      </c>
      <c r="E134" s="29">
        <f t="shared" si="33"/>
        <v>0</v>
      </c>
      <c r="F134" s="29">
        <f t="shared" si="33"/>
        <v>0</v>
      </c>
      <c r="G134" s="29">
        <f t="shared" si="33"/>
        <v>0</v>
      </c>
      <c r="H134" s="29">
        <f t="shared" si="33"/>
        <v>0</v>
      </c>
      <c r="I134" s="29">
        <f t="shared" si="33"/>
        <v>0</v>
      </c>
      <c r="J134" s="29">
        <f t="shared" si="33"/>
        <v>0</v>
      </c>
      <c r="K134" s="29">
        <f t="shared" si="33"/>
        <v>0</v>
      </c>
      <c r="L134" s="29">
        <f t="shared" si="33"/>
        <v>0</v>
      </c>
      <c r="M134" s="29">
        <f t="shared" si="33"/>
        <v>0</v>
      </c>
      <c r="N134" s="29">
        <f t="shared" si="33"/>
        <v>0</v>
      </c>
      <c r="O134" s="29">
        <f t="shared" si="33"/>
        <v>0</v>
      </c>
      <c r="P134" s="29">
        <f t="shared" si="33"/>
        <v>0</v>
      </c>
      <c r="Q134" s="29">
        <f t="shared" si="33"/>
        <v>0</v>
      </c>
      <c r="R134" s="29">
        <f t="shared" si="33"/>
        <v>0</v>
      </c>
      <c r="S134" s="29">
        <f t="shared" si="33"/>
        <v>0</v>
      </c>
      <c r="T134" s="29">
        <f t="shared" si="33"/>
        <v>0</v>
      </c>
      <c r="U134" s="29">
        <f t="shared" si="33"/>
        <v>0</v>
      </c>
      <c r="V134" s="29">
        <f t="shared" si="33"/>
        <v>0</v>
      </c>
      <c r="W134" s="29">
        <f t="shared" si="33"/>
        <v>0</v>
      </c>
      <c r="X134" s="29">
        <f t="shared" si="33"/>
        <v>0</v>
      </c>
      <c r="Y134" s="29">
        <f t="shared" si="33"/>
        <v>0</v>
      </c>
      <c r="Z134" s="7"/>
      <c r="AA134" s="7"/>
      <c r="AB134" s="7"/>
      <c r="AC134" s="7"/>
    </row>
    <row r="135" spans="1:29" customFormat="1">
      <c r="A135" s="7"/>
      <c r="B135" s="7"/>
      <c r="C135" s="7"/>
      <c r="D135" s="7" t="s">
        <v>75</v>
      </c>
      <c r="E135" s="29">
        <f t="shared" ca="1" si="33"/>
        <v>2.6474040995448631E-2</v>
      </c>
      <c r="F135" s="29">
        <f t="shared" ca="1" si="33"/>
        <v>5.8846010661040907E-2</v>
      </c>
      <c r="G135" s="29">
        <f t="shared" ca="1" si="33"/>
        <v>9.8309645650892813E-2</v>
      </c>
      <c r="H135" s="29">
        <f t="shared" ca="1" si="33"/>
        <v>0.14394820818353801</v>
      </c>
      <c r="I135" s="29">
        <f t="shared" ca="1" si="33"/>
        <v>0.1958137390718086</v>
      </c>
      <c r="J135" s="29">
        <f t="shared" ca="1" si="33"/>
        <v>0.25624972368848725</v>
      </c>
      <c r="K135" s="29">
        <f t="shared" ca="1" si="33"/>
        <v>0.32230317974773792</v>
      </c>
      <c r="L135" s="29">
        <f t="shared" ca="1" si="33"/>
        <v>0.38948943141195347</v>
      </c>
      <c r="M135" s="29">
        <f t="shared" ca="1" si="33"/>
        <v>0.45246433365407901</v>
      </c>
      <c r="N135" s="29">
        <f t="shared" ca="1" si="33"/>
        <v>0.50620475550358146</v>
      </c>
      <c r="O135" s="29">
        <f t="shared" ca="1" si="33"/>
        <v>0.54734072531554756</v>
      </c>
      <c r="P135" s="29">
        <f t="shared" ca="1" si="33"/>
        <v>0.57505151748682271</v>
      </c>
      <c r="Q135" s="29">
        <f t="shared" ca="1" si="33"/>
        <v>0.59103246234062201</v>
      </c>
      <c r="R135" s="29">
        <f t="shared" ca="1" si="33"/>
        <v>0.59852143700884342</v>
      </c>
      <c r="S135" s="29">
        <f t="shared" ca="1" si="33"/>
        <v>0.60094255639830407</v>
      </c>
      <c r="T135" s="29">
        <f t="shared" ca="1" si="33"/>
        <v>0.7361182411176308</v>
      </c>
      <c r="U135" s="29">
        <f t="shared" ca="1" si="33"/>
        <v>0.72478867793372104</v>
      </c>
      <c r="V135" s="29">
        <f t="shared" ca="1" si="33"/>
        <v>0.71174216750194086</v>
      </c>
      <c r="W135" s="29">
        <f t="shared" ca="1" si="33"/>
        <v>0.70080366176440378</v>
      </c>
      <c r="X135" s="29">
        <f t="shared" ca="1" si="33"/>
        <v>0.69010138018703937</v>
      </c>
      <c r="Y135" s="29">
        <f t="shared" ca="1" si="33"/>
        <v>9.5029209589233705</v>
      </c>
      <c r="Z135" s="7"/>
      <c r="AA135" s="7"/>
      <c r="AB135" s="7"/>
      <c r="AC135" s="7"/>
    </row>
    <row r="136" spans="1:29" customFormat="1">
      <c r="A136" s="7"/>
      <c r="B136" s="7"/>
      <c r="C136" s="7"/>
      <c r="D136" s="7" t="s">
        <v>78</v>
      </c>
      <c r="E136" s="29">
        <f t="shared" ca="1" si="33"/>
        <v>0</v>
      </c>
      <c r="F136" s="29">
        <f t="shared" ca="1" si="33"/>
        <v>0</v>
      </c>
      <c r="G136" s="29">
        <f t="shared" ca="1" si="33"/>
        <v>0</v>
      </c>
      <c r="H136" s="29">
        <f t="shared" ca="1" si="33"/>
        <v>0</v>
      </c>
      <c r="I136" s="29">
        <f t="shared" ca="1" si="33"/>
        <v>0</v>
      </c>
      <c r="J136" s="29">
        <f t="shared" ca="1" si="33"/>
        <v>0</v>
      </c>
      <c r="K136" s="29">
        <f t="shared" ca="1" si="33"/>
        <v>0</v>
      </c>
      <c r="L136" s="29">
        <f t="shared" ca="1" si="33"/>
        <v>0</v>
      </c>
      <c r="M136" s="29">
        <f t="shared" ca="1" si="33"/>
        <v>0</v>
      </c>
      <c r="N136" s="29">
        <f t="shared" ca="1" si="33"/>
        <v>0</v>
      </c>
      <c r="O136" s="29">
        <f t="shared" ca="1" si="33"/>
        <v>0</v>
      </c>
      <c r="P136" s="29">
        <f t="shared" ca="1" si="33"/>
        <v>0</v>
      </c>
      <c r="Q136" s="29">
        <f t="shared" ca="1" si="33"/>
        <v>0</v>
      </c>
      <c r="R136" s="29">
        <f t="shared" ca="1" si="33"/>
        <v>0</v>
      </c>
      <c r="S136" s="29">
        <f t="shared" ca="1" si="33"/>
        <v>0</v>
      </c>
      <c r="T136" s="29">
        <f t="shared" ca="1" si="33"/>
        <v>0</v>
      </c>
      <c r="U136" s="29">
        <f t="shared" ca="1" si="33"/>
        <v>0</v>
      </c>
      <c r="V136" s="29">
        <f t="shared" ca="1" si="33"/>
        <v>0</v>
      </c>
      <c r="W136" s="29">
        <f t="shared" ca="1" si="33"/>
        <v>0</v>
      </c>
      <c r="X136" s="29">
        <f t="shared" ca="1" si="33"/>
        <v>0</v>
      </c>
      <c r="Y136" s="29">
        <f t="shared" ca="1" si="33"/>
        <v>0</v>
      </c>
      <c r="Z136" s="7"/>
      <c r="AA136" s="7"/>
      <c r="AB136" s="7"/>
      <c r="AC136" s="7"/>
    </row>
    <row r="137" spans="1:29" customFormat="1">
      <c r="A137" s="7"/>
      <c r="B137" s="7"/>
      <c r="C137" s="7"/>
      <c r="D137" s="7" t="s">
        <v>81</v>
      </c>
      <c r="E137" s="29">
        <f t="shared" ca="1" si="33"/>
        <v>9.0987270412445281E-2</v>
      </c>
      <c r="F137" s="29">
        <f ca="1">F100-F99</f>
        <v>0.20224482864668297</v>
      </c>
      <c r="G137" s="29">
        <f t="shared" ca="1" si="33"/>
        <v>0.33787536683679131</v>
      </c>
      <c r="H137" s="29">
        <f t="shared" ca="1" si="33"/>
        <v>0.49472819603302087</v>
      </c>
      <c r="I137" s="29">
        <f t="shared" ca="1" si="33"/>
        <v>0.67298217262946913</v>
      </c>
      <c r="J137" s="29">
        <f t="shared" ca="1" si="33"/>
        <v>0.88069150102045723</v>
      </c>
      <c r="K137" s="29">
        <f t="shared" ca="1" si="33"/>
        <v>1.1077072282066789</v>
      </c>
      <c r="L137" s="29">
        <f t="shared" ca="1" si="33"/>
        <v>1.3386162023682562</v>
      </c>
      <c r="M137" s="29">
        <f t="shared" ca="1" si="33"/>
        <v>1.5550514062151741</v>
      </c>
      <c r="N137" s="29">
        <f t="shared" ca="1" si="33"/>
        <v>1.7397490991642854</v>
      </c>
      <c r="O137" s="29">
        <f t="shared" ca="1" si="33"/>
        <v>1.8811271989263505</v>
      </c>
      <c r="P137" s="29">
        <f t="shared" ca="1" si="33"/>
        <v>1.9763649958710772</v>
      </c>
      <c r="Q137" s="29">
        <f t="shared" ca="1" si="33"/>
        <v>2.0312890836259077</v>
      </c>
      <c r="R137" s="29">
        <f t="shared" ca="1" si="33"/>
        <v>2.0570275556395519</v>
      </c>
      <c r="S137" s="29">
        <f t="shared" ca="1" si="33"/>
        <v>2.0653485763944692</v>
      </c>
      <c r="T137" s="29">
        <f t="shared" ca="1" si="33"/>
        <v>2.5299269375467883</v>
      </c>
      <c r="U137" s="29">
        <f t="shared" ca="1" si="33"/>
        <v>2.4909889443161175</v>
      </c>
      <c r="V137" s="29">
        <f t="shared" ca="1" si="33"/>
        <v>2.4461500633610238</v>
      </c>
      <c r="W137" s="29">
        <f t="shared" ca="1" si="33"/>
        <v>2.4085560753627253</v>
      </c>
      <c r="X137" s="29">
        <f t="shared" ca="1" si="33"/>
        <v>2.3717739540357541</v>
      </c>
      <c r="Y137" s="29">
        <f t="shared" ca="1" si="33"/>
        <v>32.660100479042953</v>
      </c>
      <c r="Z137" s="7"/>
      <c r="AA137" s="7"/>
      <c r="AB137" s="7"/>
      <c r="AC137" s="7"/>
    </row>
    <row r="138" spans="1:29" customFormat="1">
      <c r="A138" s="7"/>
      <c r="B138" s="7"/>
      <c r="C138" s="7"/>
      <c r="D138" s="7" t="s">
        <v>84</v>
      </c>
      <c r="E138" s="29">
        <f t="shared" ca="1" si="33"/>
        <v>0</v>
      </c>
      <c r="F138" s="29">
        <f t="shared" ca="1" si="33"/>
        <v>0</v>
      </c>
      <c r="G138" s="29">
        <f t="shared" ca="1" si="33"/>
        <v>0</v>
      </c>
      <c r="H138" s="29">
        <f t="shared" ca="1" si="33"/>
        <v>0</v>
      </c>
      <c r="I138" s="29">
        <f t="shared" ca="1" si="33"/>
        <v>0</v>
      </c>
      <c r="J138" s="29">
        <f t="shared" ca="1" si="33"/>
        <v>0</v>
      </c>
      <c r="K138" s="29">
        <f t="shared" ca="1" si="33"/>
        <v>0</v>
      </c>
      <c r="L138" s="29">
        <f t="shared" ca="1" si="33"/>
        <v>0</v>
      </c>
      <c r="M138" s="29">
        <f t="shared" ca="1" si="33"/>
        <v>0</v>
      </c>
      <c r="N138" s="29">
        <f t="shared" ca="1" si="33"/>
        <v>0</v>
      </c>
      <c r="O138" s="29">
        <f t="shared" ca="1" si="33"/>
        <v>0</v>
      </c>
      <c r="P138" s="29">
        <f t="shared" ca="1" si="33"/>
        <v>0</v>
      </c>
      <c r="Q138" s="29">
        <f t="shared" ca="1" si="33"/>
        <v>0</v>
      </c>
      <c r="R138" s="29">
        <f t="shared" ca="1" si="33"/>
        <v>0</v>
      </c>
      <c r="S138" s="29">
        <f t="shared" ca="1" si="33"/>
        <v>0</v>
      </c>
      <c r="T138" s="29">
        <f t="shared" ca="1" si="33"/>
        <v>0</v>
      </c>
      <c r="U138" s="29">
        <f t="shared" ca="1" si="33"/>
        <v>0</v>
      </c>
      <c r="V138" s="29">
        <f t="shared" ca="1" si="33"/>
        <v>0</v>
      </c>
      <c r="W138" s="29">
        <f t="shared" ca="1" si="33"/>
        <v>0</v>
      </c>
      <c r="X138" s="29">
        <f t="shared" ca="1" si="33"/>
        <v>0</v>
      </c>
      <c r="Y138" s="29">
        <f t="shared" ca="1" si="33"/>
        <v>0</v>
      </c>
      <c r="Z138" s="7"/>
      <c r="AA138" s="7"/>
      <c r="AB138" s="7"/>
      <c r="AC138" s="7"/>
    </row>
    <row r="139" spans="1:29" customFormat="1">
      <c r="A139" s="7"/>
      <c r="B139" s="7"/>
      <c r="C139" s="7"/>
      <c r="D139" s="7" t="s">
        <v>87</v>
      </c>
      <c r="E139" s="29">
        <f t="shared" ca="1" si="33"/>
        <v>0</v>
      </c>
      <c r="F139" s="29">
        <f t="shared" ca="1" si="33"/>
        <v>0</v>
      </c>
      <c r="G139" s="29">
        <f t="shared" ca="1" si="33"/>
        <v>0</v>
      </c>
      <c r="H139" s="29">
        <f t="shared" ca="1" si="33"/>
        <v>0</v>
      </c>
      <c r="I139" s="29">
        <f t="shared" ca="1" si="33"/>
        <v>0</v>
      </c>
      <c r="J139" s="29">
        <f t="shared" ca="1" si="33"/>
        <v>0</v>
      </c>
      <c r="K139" s="29">
        <f t="shared" ca="1" si="33"/>
        <v>0</v>
      </c>
      <c r="L139" s="29">
        <f t="shared" ca="1" si="33"/>
        <v>0</v>
      </c>
      <c r="M139" s="29">
        <f t="shared" ca="1" si="33"/>
        <v>0</v>
      </c>
      <c r="N139" s="29">
        <f t="shared" ca="1" si="33"/>
        <v>0</v>
      </c>
      <c r="O139" s="29">
        <f t="shared" ca="1" si="33"/>
        <v>0</v>
      </c>
      <c r="P139" s="29">
        <f t="shared" ca="1" si="33"/>
        <v>0</v>
      </c>
      <c r="Q139" s="29">
        <f t="shared" ca="1" si="33"/>
        <v>0</v>
      </c>
      <c r="R139" s="29">
        <f t="shared" ca="1" si="33"/>
        <v>0</v>
      </c>
      <c r="S139" s="29">
        <f t="shared" ca="1" si="33"/>
        <v>0</v>
      </c>
      <c r="T139" s="29">
        <f t="shared" ca="1" si="33"/>
        <v>0</v>
      </c>
      <c r="U139" s="29">
        <f t="shared" ca="1" si="33"/>
        <v>0</v>
      </c>
      <c r="V139" s="29">
        <f t="shared" ca="1" si="33"/>
        <v>0</v>
      </c>
      <c r="W139" s="29">
        <f t="shared" ca="1" si="33"/>
        <v>0</v>
      </c>
      <c r="X139" s="29">
        <f t="shared" ca="1" si="33"/>
        <v>0</v>
      </c>
      <c r="Y139" s="29">
        <f t="shared" ca="1" si="33"/>
        <v>0</v>
      </c>
      <c r="Z139" s="7"/>
      <c r="AA139" s="7"/>
      <c r="AB139" s="7"/>
      <c r="AC139" s="7"/>
    </row>
    <row r="140" spans="1:29" customFormat="1">
      <c r="A140" s="7"/>
      <c r="B140" s="7"/>
      <c r="C140" s="7"/>
      <c r="D140" s="7" t="s">
        <v>90</v>
      </c>
      <c r="E140" s="29">
        <f t="shared" ca="1" si="33"/>
        <v>0</v>
      </c>
      <c r="F140" s="29">
        <f t="shared" ca="1" si="33"/>
        <v>0</v>
      </c>
      <c r="G140" s="29">
        <f t="shared" ca="1" si="33"/>
        <v>0</v>
      </c>
      <c r="H140" s="29">
        <f t="shared" ca="1" si="33"/>
        <v>0</v>
      </c>
      <c r="I140" s="29">
        <f t="shared" ca="1" si="33"/>
        <v>0</v>
      </c>
      <c r="J140" s="29">
        <f t="shared" ca="1" si="33"/>
        <v>0</v>
      </c>
      <c r="K140" s="29">
        <f t="shared" ca="1" si="33"/>
        <v>0</v>
      </c>
      <c r="L140" s="29">
        <f t="shared" ca="1" si="33"/>
        <v>0</v>
      </c>
      <c r="M140" s="29">
        <f t="shared" ca="1" si="33"/>
        <v>0</v>
      </c>
      <c r="N140" s="29">
        <f t="shared" ca="1" si="33"/>
        <v>0</v>
      </c>
      <c r="O140" s="29">
        <f t="shared" ca="1" si="33"/>
        <v>0</v>
      </c>
      <c r="P140" s="29">
        <f t="shared" ca="1" si="33"/>
        <v>0</v>
      </c>
      <c r="Q140" s="29">
        <f t="shared" ca="1" si="33"/>
        <v>0</v>
      </c>
      <c r="R140" s="29">
        <f t="shared" ca="1" si="33"/>
        <v>0</v>
      </c>
      <c r="S140" s="29">
        <f t="shared" ca="1" si="33"/>
        <v>0</v>
      </c>
      <c r="T140" s="29">
        <f t="shared" ca="1" si="33"/>
        <v>0</v>
      </c>
      <c r="U140" s="29">
        <f t="shared" ca="1" si="33"/>
        <v>0</v>
      </c>
      <c r="V140" s="29">
        <f t="shared" ca="1" si="33"/>
        <v>0</v>
      </c>
      <c r="W140" s="29">
        <f t="shared" ca="1" si="33"/>
        <v>0</v>
      </c>
      <c r="X140" s="29">
        <f t="shared" ca="1" si="33"/>
        <v>0</v>
      </c>
      <c r="Y140" s="29">
        <f t="shared" ca="1" si="33"/>
        <v>0</v>
      </c>
      <c r="Z140" s="7"/>
      <c r="AA140" s="7"/>
      <c r="AB140" s="7"/>
      <c r="AC140" s="7"/>
    </row>
    <row r="141" spans="1:29" customFormat="1">
      <c r="A141" s="7"/>
      <c r="B141" s="7"/>
      <c r="C141" s="7"/>
      <c r="D141" s="7" t="s">
        <v>93</v>
      </c>
      <c r="E141" s="29">
        <f t="shared" ca="1" si="33"/>
        <v>0</v>
      </c>
      <c r="F141" s="29">
        <f t="shared" ca="1" si="33"/>
        <v>0</v>
      </c>
      <c r="G141" s="29">
        <f t="shared" ca="1" si="33"/>
        <v>0</v>
      </c>
      <c r="H141" s="29">
        <f t="shared" ca="1" si="33"/>
        <v>0</v>
      </c>
      <c r="I141" s="29">
        <f t="shared" ca="1" si="33"/>
        <v>0</v>
      </c>
      <c r="J141" s="29">
        <f t="shared" ca="1" si="33"/>
        <v>0</v>
      </c>
      <c r="K141" s="29">
        <f t="shared" ca="1" si="33"/>
        <v>0</v>
      </c>
      <c r="L141" s="29">
        <f t="shared" ca="1" si="33"/>
        <v>0</v>
      </c>
      <c r="M141" s="29">
        <f t="shared" ca="1" si="33"/>
        <v>0</v>
      </c>
      <c r="N141" s="29">
        <f t="shared" ca="1" si="33"/>
        <v>0</v>
      </c>
      <c r="O141" s="29">
        <f t="shared" ca="1" si="33"/>
        <v>0</v>
      </c>
      <c r="P141" s="29">
        <f t="shared" ca="1" si="33"/>
        <v>0</v>
      </c>
      <c r="Q141" s="29">
        <f t="shared" ca="1" si="33"/>
        <v>0</v>
      </c>
      <c r="R141" s="29">
        <f t="shared" ca="1" si="33"/>
        <v>0</v>
      </c>
      <c r="S141" s="29">
        <f t="shared" ca="1" si="33"/>
        <v>0</v>
      </c>
      <c r="T141" s="29">
        <f t="shared" ca="1" si="33"/>
        <v>0</v>
      </c>
      <c r="U141" s="29">
        <f t="shared" ca="1" si="33"/>
        <v>0</v>
      </c>
      <c r="V141" s="29">
        <f t="shared" ca="1" si="33"/>
        <v>0</v>
      </c>
      <c r="W141" s="29">
        <f t="shared" ca="1" si="33"/>
        <v>0</v>
      </c>
      <c r="X141" s="29">
        <f t="shared" ca="1" si="33"/>
        <v>0</v>
      </c>
      <c r="Y141" s="29">
        <f t="shared" ca="1" si="33"/>
        <v>0</v>
      </c>
      <c r="Z141" s="7"/>
      <c r="AA141" s="7"/>
      <c r="AB141" s="7"/>
      <c r="AC141" s="7"/>
    </row>
    <row r="142" spans="1:29" customFormat="1">
      <c r="A142" s="7"/>
      <c r="B142" s="7"/>
      <c r="C142" s="7"/>
      <c r="D142" s="7" t="s">
        <v>96</v>
      </c>
      <c r="E142" s="29">
        <f t="shared" ca="1" si="33"/>
        <v>1.1253505834383212E-2</v>
      </c>
      <c r="F142" s="29">
        <f t="shared" ca="1" si="33"/>
        <v>2.4803082657189113E-2</v>
      </c>
      <c r="G142" s="29">
        <f t="shared" ca="1" si="33"/>
        <v>4.1087129061015248E-2</v>
      </c>
      <c r="H142" s="29">
        <f t="shared" ca="1" si="33"/>
        <v>5.9653641497392607E-2</v>
      </c>
      <c r="I142" s="29">
        <f t="shared" ca="1" si="33"/>
        <v>8.0462753059628689E-2</v>
      </c>
      <c r="J142" s="29">
        <f t="shared" ca="1" si="33"/>
        <v>0.10440857405379922</v>
      </c>
      <c r="K142" s="29">
        <f t="shared" ca="1" si="33"/>
        <v>0.13021420984429755</v>
      </c>
      <c r="L142" s="29">
        <f t="shared" ca="1" si="33"/>
        <v>0.15603085872324263</v>
      </c>
      <c r="M142" s="29">
        <f t="shared" ca="1" si="33"/>
        <v>0.17972984622098664</v>
      </c>
      <c r="N142" s="29">
        <f t="shared" ca="1" si="33"/>
        <v>0.19938069418844062</v>
      </c>
      <c r="O142" s="29">
        <f t="shared" ca="1" si="33"/>
        <v>0.21376454630983943</v>
      </c>
      <c r="P142" s="29">
        <f t="shared" ca="1" si="33"/>
        <v>0.22269255544833078</v>
      </c>
      <c r="Q142" s="29">
        <f t="shared" ca="1" si="33"/>
        <v>0.22695058745245555</v>
      </c>
      <c r="R142" s="29">
        <f t="shared" ca="1" si="33"/>
        <v>0.22788761183322581</v>
      </c>
      <c r="S142" s="29">
        <f t="shared" ca="1" si="33"/>
        <v>0.22687936523042174</v>
      </c>
      <c r="T142" s="29">
        <f t="shared" ca="1" si="33"/>
        <v>0.23754813669425978</v>
      </c>
      <c r="U142" s="29">
        <f t="shared" ca="1" si="33"/>
        <v>0.23492685139180747</v>
      </c>
      <c r="V142" s="29">
        <f t="shared" ca="1" si="33"/>
        <v>0.23245226514388717</v>
      </c>
      <c r="W142" s="29">
        <f t="shared" ca="1" si="33"/>
        <v>0.22987146215268384</v>
      </c>
      <c r="X142" s="29">
        <f t="shared" ca="1" si="33"/>
        <v>0.22642856312672244</v>
      </c>
      <c r="Y142" s="29">
        <f t="shared" ca="1" si="33"/>
        <v>3.2704088681776327</v>
      </c>
      <c r="Z142" s="7"/>
      <c r="AA142" s="7"/>
      <c r="AB142" s="7"/>
      <c r="AC142" s="7"/>
    </row>
    <row r="143" spans="1:29" customFormat="1">
      <c r="A143" s="7"/>
      <c r="B143" s="7"/>
      <c r="C143" s="7"/>
      <c r="D143" s="7" t="s">
        <v>99</v>
      </c>
      <c r="E143" s="29">
        <f t="shared" ca="1" si="33"/>
        <v>0</v>
      </c>
      <c r="F143" s="29">
        <f t="shared" ca="1" si="33"/>
        <v>0</v>
      </c>
      <c r="G143" s="29">
        <f t="shared" ca="1" si="33"/>
        <v>0</v>
      </c>
      <c r="H143" s="29">
        <f t="shared" ca="1" si="33"/>
        <v>0</v>
      </c>
      <c r="I143" s="29">
        <f t="shared" ca="1" si="33"/>
        <v>0</v>
      </c>
      <c r="J143" s="29">
        <f t="shared" ca="1" si="33"/>
        <v>0</v>
      </c>
      <c r="K143" s="29">
        <f t="shared" ca="1" si="33"/>
        <v>0</v>
      </c>
      <c r="L143" s="29">
        <f t="shared" ca="1" si="33"/>
        <v>0</v>
      </c>
      <c r="M143" s="29">
        <f t="shared" ca="1" si="33"/>
        <v>0</v>
      </c>
      <c r="N143" s="29">
        <f t="shared" ca="1" si="33"/>
        <v>0</v>
      </c>
      <c r="O143" s="29">
        <f t="shared" ca="1" si="33"/>
        <v>0</v>
      </c>
      <c r="P143" s="29">
        <f t="shared" ca="1" si="33"/>
        <v>0</v>
      </c>
      <c r="Q143" s="29">
        <f t="shared" ca="1" si="33"/>
        <v>0</v>
      </c>
      <c r="R143" s="29">
        <f t="shared" ca="1" si="33"/>
        <v>0</v>
      </c>
      <c r="S143" s="29">
        <f t="shared" ca="1" si="33"/>
        <v>0</v>
      </c>
      <c r="T143" s="29">
        <f t="shared" ca="1" si="33"/>
        <v>0</v>
      </c>
      <c r="U143" s="29">
        <f t="shared" ca="1" si="33"/>
        <v>0</v>
      </c>
      <c r="V143" s="29">
        <f t="shared" ca="1" si="33"/>
        <v>0</v>
      </c>
      <c r="W143" s="29">
        <f t="shared" ca="1" si="33"/>
        <v>0</v>
      </c>
      <c r="X143" s="29">
        <f t="shared" ca="1" si="33"/>
        <v>0</v>
      </c>
      <c r="Y143" s="29">
        <f t="shared" ca="1" si="33"/>
        <v>0</v>
      </c>
      <c r="Z143" s="7"/>
      <c r="AA143" s="7"/>
      <c r="AB143" s="7"/>
      <c r="AC143" s="7"/>
    </row>
    <row r="144" spans="1:29" customFormat="1">
      <c r="A144" s="7"/>
      <c r="B144" s="7"/>
      <c r="C144" s="7"/>
      <c r="D144" s="7" t="s">
        <v>102</v>
      </c>
      <c r="E144" s="29">
        <f t="shared" ca="1" si="33"/>
        <v>0</v>
      </c>
      <c r="F144" s="29">
        <f t="shared" ca="1" si="33"/>
        <v>0</v>
      </c>
      <c r="G144" s="29">
        <f t="shared" ca="1" si="33"/>
        <v>0</v>
      </c>
      <c r="H144" s="29">
        <f t="shared" ca="1" si="33"/>
        <v>0</v>
      </c>
      <c r="I144" s="29">
        <f t="shared" ca="1" si="33"/>
        <v>0</v>
      </c>
      <c r="J144" s="29">
        <f t="shared" ca="1" si="33"/>
        <v>0</v>
      </c>
      <c r="K144" s="29">
        <f t="shared" ca="1" si="33"/>
        <v>0</v>
      </c>
      <c r="L144" s="29">
        <f t="shared" ca="1" si="33"/>
        <v>0</v>
      </c>
      <c r="M144" s="29">
        <f t="shared" ca="1" si="33"/>
        <v>0</v>
      </c>
      <c r="N144" s="29">
        <f t="shared" ca="1" si="33"/>
        <v>0</v>
      </c>
      <c r="O144" s="29">
        <f t="shared" ca="1" si="33"/>
        <v>0</v>
      </c>
      <c r="P144" s="29">
        <f t="shared" ca="1" si="33"/>
        <v>0</v>
      </c>
      <c r="Q144" s="29">
        <f t="shared" ca="1" si="33"/>
        <v>0</v>
      </c>
      <c r="R144" s="29">
        <f t="shared" ca="1" si="33"/>
        <v>0</v>
      </c>
      <c r="S144" s="29">
        <f t="shared" ca="1" si="33"/>
        <v>0</v>
      </c>
      <c r="T144" s="29">
        <f t="shared" ca="1" si="33"/>
        <v>0</v>
      </c>
      <c r="U144" s="29">
        <f t="shared" ca="1" si="33"/>
        <v>0</v>
      </c>
      <c r="V144" s="29">
        <f t="shared" ca="1" si="33"/>
        <v>0</v>
      </c>
      <c r="W144" s="29">
        <f t="shared" ca="1" si="33"/>
        <v>0</v>
      </c>
      <c r="X144" s="29">
        <f t="shared" ca="1" si="33"/>
        <v>0</v>
      </c>
      <c r="Y144" s="29">
        <f t="shared" ca="1" si="33"/>
        <v>0</v>
      </c>
      <c r="Z144" s="7"/>
      <c r="AA144" s="7"/>
      <c r="AB144" s="7"/>
      <c r="AC144" s="7"/>
    </row>
    <row r="145" spans="1:29" customFormat="1">
      <c r="A145" s="7"/>
      <c r="B145" s="7"/>
      <c r="C145" s="7"/>
      <c r="D145" s="7" t="s">
        <v>105</v>
      </c>
      <c r="E145" s="29">
        <f t="shared" ca="1" si="33"/>
        <v>0</v>
      </c>
      <c r="F145" s="29">
        <f t="shared" ca="1" si="33"/>
        <v>0</v>
      </c>
      <c r="G145" s="29">
        <f t="shared" ca="1" si="33"/>
        <v>0</v>
      </c>
      <c r="H145" s="29">
        <f t="shared" ca="1" si="33"/>
        <v>0</v>
      </c>
      <c r="I145" s="29">
        <f t="shared" ref="I145:Y160" ca="1" si="34">I108-I107</f>
        <v>0</v>
      </c>
      <c r="J145" s="29">
        <f t="shared" ca="1" si="34"/>
        <v>0</v>
      </c>
      <c r="K145" s="29">
        <f t="shared" ca="1" si="34"/>
        <v>0</v>
      </c>
      <c r="L145" s="29">
        <f t="shared" ca="1" si="34"/>
        <v>0</v>
      </c>
      <c r="M145" s="29">
        <f t="shared" ca="1" si="34"/>
        <v>0</v>
      </c>
      <c r="N145" s="29">
        <f t="shared" ca="1" si="34"/>
        <v>0</v>
      </c>
      <c r="O145" s="29">
        <f t="shared" ca="1" si="34"/>
        <v>0</v>
      </c>
      <c r="P145" s="29">
        <f t="shared" ca="1" si="34"/>
        <v>0</v>
      </c>
      <c r="Q145" s="29">
        <f t="shared" ca="1" si="34"/>
        <v>0</v>
      </c>
      <c r="R145" s="29">
        <f t="shared" ca="1" si="34"/>
        <v>0</v>
      </c>
      <c r="S145" s="29">
        <f t="shared" ca="1" si="34"/>
        <v>0</v>
      </c>
      <c r="T145" s="29">
        <f t="shared" ca="1" si="34"/>
        <v>0</v>
      </c>
      <c r="U145" s="29">
        <f t="shared" ca="1" si="34"/>
        <v>0</v>
      </c>
      <c r="V145" s="29">
        <f t="shared" ca="1" si="34"/>
        <v>0</v>
      </c>
      <c r="W145" s="29">
        <f t="shared" ca="1" si="34"/>
        <v>0</v>
      </c>
      <c r="X145" s="29">
        <f t="shared" ca="1" si="34"/>
        <v>0</v>
      </c>
      <c r="Y145" s="29">
        <f t="shared" ca="1" si="34"/>
        <v>0</v>
      </c>
      <c r="Z145" s="7"/>
      <c r="AA145" s="7"/>
      <c r="AB145" s="7"/>
      <c r="AC145" s="7"/>
    </row>
    <row r="146" spans="1:29" customFormat="1">
      <c r="A146" s="7"/>
      <c r="B146" s="7"/>
      <c r="C146" s="7"/>
      <c r="D146" s="7" t="s">
        <v>108</v>
      </c>
      <c r="E146" s="29">
        <f t="shared" ref="E146:X158" ca="1" si="35">E109-E108</f>
        <v>0</v>
      </c>
      <c r="F146" s="29">
        <f t="shared" ca="1" si="35"/>
        <v>0</v>
      </c>
      <c r="G146" s="29">
        <f t="shared" ca="1" si="35"/>
        <v>0</v>
      </c>
      <c r="H146" s="29">
        <f t="shared" ca="1" si="35"/>
        <v>0</v>
      </c>
      <c r="I146" s="29">
        <f t="shared" ca="1" si="35"/>
        <v>0</v>
      </c>
      <c r="J146" s="29">
        <f t="shared" ca="1" si="35"/>
        <v>0</v>
      </c>
      <c r="K146" s="29">
        <f t="shared" ca="1" si="35"/>
        <v>0</v>
      </c>
      <c r="L146" s="29">
        <f t="shared" ca="1" si="35"/>
        <v>0</v>
      </c>
      <c r="M146" s="29">
        <f t="shared" ca="1" si="35"/>
        <v>0</v>
      </c>
      <c r="N146" s="29">
        <f t="shared" ca="1" si="35"/>
        <v>0</v>
      </c>
      <c r="O146" s="29">
        <f t="shared" ca="1" si="35"/>
        <v>0</v>
      </c>
      <c r="P146" s="29">
        <f t="shared" ca="1" si="35"/>
        <v>0</v>
      </c>
      <c r="Q146" s="29">
        <f t="shared" ca="1" si="35"/>
        <v>0</v>
      </c>
      <c r="R146" s="29">
        <f t="shared" ca="1" si="35"/>
        <v>0</v>
      </c>
      <c r="S146" s="29">
        <f t="shared" ca="1" si="35"/>
        <v>0</v>
      </c>
      <c r="T146" s="29">
        <f t="shared" ca="1" si="35"/>
        <v>0</v>
      </c>
      <c r="U146" s="29">
        <f t="shared" ca="1" si="35"/>
        <v>0</v>
      </c>
      <c r="V146" s="29">
        <f t="shared" ca="1" si="35"/>
        <v>0</v>
      </c>
      <c r="W146" s="29">
        <f t="shared" ca="1" si="35"/>
        <v>0</v>
      </c>
      <c r="X146" s="29">
        <f t="shared" ca="1" si="35"/>
        <v>0</v>
      </c>
      <c r="Y146" s="29">
        <f t="shared" ca="1" si="34"/>
        <v>0</v>
      </c>
      <c r="Z146" s="7"/>
      <c r="AA146" s="7"/>
      <c r="AB146" s="7"/>
      <c r="AC146" s="7"/>
    </row>
    <row r="147" spans="1:29" customFormat="1">
      <c r="A147" s="7"/>
      <c r="B147" s="7"/>
      <c r="C147" s="7"/>
      <c r="D147" s="7" t="s">
        <v>111</v>
      </c>
      <c r="E147" s="29">
        <f t="shared" ca="1" si="35"/>
        <v>0</v>
      </c>
      <c r="F147" s="29">
        <f t="shared" ca="1" si="35"/>
        <v>0</v>
      </c>
      <c r="G147" s="29">
        <f t="shared" ca="1" si="35"/>
        <v>0</v>
      </c>
      <c r="H147" s="29">
        <f t="shared" ca="1" si="35"/>
        <v>0</v>
      </c>
      <c r="I147" s="29">
        <f t="shared" ca="1" si="35"/>
        <v>0</v>
      </c>
      <c r="J147" s="29">
        <f t="shared" ca="1" si="35"/>
        <v>0</v>
      </c>
      <c r="K147" s="29">
        <f t="shared" ca="1" si="35"/>
        <v>0</v>
      </c>
      <c r="L147" s="29">
        <f t="shared" ca="1" si="35"/>
        <v>0</v>
      </c>
      <c r="M147" s="29">
        <f t="shared" ca="1" si="35"/>
        <v>0</v>
      </c>
      <c r="N147" s="29">
        <f t="shared" ca="1" si="35"/>
        <v>0</v>
      </c>
      <c r="O147" s="29">
        <f t="shared" ca="1" si="35"/>
        <v>0</v>
      </c>
      <c r="P147" s="29">
        <f t="shared" ca="1" si="35"/>
        <v>0</v>
      </c>
      <c r="Q147" s="29">
        <f t="shared" ca="1" si="35"/>
        <v>0</v>
      </c>
      <c r="R147" s="29">
        <f t="shared" ca="1" si="35"/>
        <v>0</v>
      </c>
      <c r="S147" s="29">
        <f t="shared" ca="1" si="35"/>
        <v>0</v>
      </c>
      <c r="T147" s="29">
        <f t="shared" ca="1" si="35"/>
        <v>0</v>
      </c>
      <c r="U147" s="29">
        <f t="shared" ca="1" si="35"/>
        <v>0</v>
      </c>
      <c r="V147" s="29">
        <f t="shared" ca="1" si="35"/>
        <v>0</v>
      </c>
      <c r="W147" s="29">
        <f t="shared" ca="1" si="35"/>
        <v>0</v>
      </c>
      <c r="X147" s="29">
        <f t="shared" ca="1" si="35"/>
        <v>0</v>
      </c>
      <c r="Y147" s="29">
        <f t="shared" ca="1" si="34"/>
        <v>0</v>
      </c>
      <c r="Z147" s="7"/>
      <c r="AA147" s="7"/>
      <c r="AB147" s="7"/>
      <c r="AC147" s="7"/>
    </row>
    <row r="148" spans="1:29" customFormat="1">
      <c r="A148" s="7"/>
      <c r="B148" s="7"/>
      <c r="C148" s="7"/>
      <c r="D148" s="7" t="s">
        <v>114</v>
      </c>
      <c r="E148" s="29">
        <f t="shared" ca="1" si="35"/>
        <v>0</v>
      </c>
      <c r="F148" s="29">
        <f t="shared" ca="1" si="35"/>
        <v>0</v>
      </c>
      <c r="G148" s="29">
        <f t="shared" ca="1" si="35"/>
        <v>0</v>
      </c>
      <c r="H148" s="29">
        <f t="shared" ca="1" si="35"/>
        <v>0</v>
      </c>
      <c r="I148" s="29">
        <f t="shared" ca="1" si="35"/>
        <v>0</v>
      </c>
      <c r="J148" s="29">
        <f t="shared" ca="1" si="35"/>
        <v>0</v>
      </c>
      <c r="K148" s="29">
        <f t="shared" ca="1" si="35"/>
        <v>0</v>
      </c>
      <c r="L148" s="29">
        <f t="shared" ca="1" si="35"/>
        <v>0</v>
      </c>
      <c r="M148" s="29">
        <f t="shared" ca="1" si="35"/>
        <v>0</v>
      </c>
      <c r="N148" s="29">
        <f t="shared" ca="1" si="35"/>
        <v>0</v>
      </c>
      <c r="O148" s="29">
        <f t="shared" ca="1" si="35"/>
        <v>0</v>
      </c>
      <c r="P148" s="29">
        <f t="shared" ca="1" si="35"/>
        <v>0</v>
      </c>
      <c r="Q148" s="29">
        <f t="shared" ca="1" si="35"/>
        <v>0</v>
      </c>
      <c r="R148" s="29">
        <f t="shared" ca="1" si="35"/>
        <v>0</v>
      </c>
      <c r="S148" s="29">
        <f t="shared" ca="1" si="35"/>
        <v>0</v>
      </c>
      <c r="T148" s="29">
        <f t="shared" ca="1" si="35"/>
        <v>0</v>
      </c>
      <c r="U148" s="29">
        <f t="shared" ca="1" si="35"/>
        <v>0</v>
      </c>
      <c r="V148" s="29">
        <f t="shared" ca="1" si="35"/>
        <v>0</v>
      </c>
      <c r="W148" s="29">
        <f t="shared" ca="1" si="35"/>
        <v>0</v>
      </c>
      <c r="X148" s="29">
        <f t="shared" ca="1" si="35"/>
        <v>0</v>
      </c>
      <c r="Y148" s="29">
        <f t="shared" ca="1" si="34"/>
        <v>0</v>
      </c>
      <c r="Z148" s="7"/>
      <c r="AA148" s="7"/>
      <c r="AB148" s="7"/>
      <c r="AC148" s="7"/>
    </row>
    <row r="149" spans="1:29" customFormat="1">
      <c r="A149" s="7"/>
      <c r="B149" s="7"/>
      <c r="C149" s="7"/>
      <c r="D149" s="7" t="s">
        <v>117</v>
      </c>
      <c r="E149" s="29">
        <f t="shared" ca="1" si="35"/>
        <v>0</v>
      </c>
      <c r="F149" s="29">
        <f t="shared" ca="1" si="35"/>
        <v>0</v>
      </c>
      <c r="G149" s="29">
        <f t="shared" ca="1" si="35"/>
        <v>0</v>
      </c>
      <c r="H149" s="29">
        <f t="shared" ca="1" si="35"/>
        <v>0</v>
      </c>
      <c r="I149" s="29">
        <f t="shared" ca="1" si="35"/>
        <v>0</v>
      </c>
      <c r="J149" s="29">
        <f t="shared" ca="1" si="35"/>
        <v>0</v>
      </c>
      <c r="K149" s="29">
        <f t="shared" ca="1" si="35"/>
        <v>0</v>
      </c>
      <c r="L149" s="29">
        <f t="shared" ca="1" si="35"/>
        <v>0</v>
      </c>
      <c r="M149" s="29">
        <f t="shared" ca="1" si="35"/>
        <v>0</v>
      </c>
      <c r="N149" s="29">
        <f t="shared" ca="1" si="35"/>
        <v>0</v>
      </c>
      <c r="O149" s="29">
        <f t="shared" ca="1" si="35"/>
        <v>0</v>
      </c>
      <c r="P149" s="29">
        <f t="shared" ca="1" si="35"/>
        <v>0</v>
      </c>
      <c r="Q149" s="29">
        <f t="shared" ca="1" si="35"/>
        <v>0</v>
      </c>
      <c r="R149" s="29">
        <f t="shared" ca="1" si="35"/>
        <v>0</v>
      </c>
      <c r="S149" s="29">
        <f t="shared" ca="1" si="35"/>
        <v>0</v>
      </c>
      <c r="T149" s="29">
        <f t="shared" ca="1" si="35"/>
        <v>0</v>
      </c>
      <c r="U149" s="29">
        <f t="shared" ca="1" si="35"/>
        <v>0</v>
      </c>
      <c r="V149" s="29">
        <f t="shared" ca="1" si="35"/>
        <v>0</v>
      </c>
      <c r="W149" s="29">
        <f t="shared" ca="1" si="35"/>
        <v>0</v>
      </c>
      <c r="X149" s="29">
        <f t="shared" ca="1" si="35"/>
        <v>0</v>
      </c>
      <c r="Y149" s="29">
        <f t="shared" ca="1" si="34"/>
        <v>0</v>
      </c>
      <c r="Z149" s="7"/>
      <c r="AA149" s="7"/>
      <c r="AB149" s="7"/>
      <c r="AC149" s="7"/>
    </row>
    <row r="150" spans="1:29" customFormat="1">
      <c r="A150" s="7"/>
      <c r="B150" s="7"/>
      <c r="C150" s="7"/>
      <c r="D150" s="7" t="s">
        <v>120</v>
      </c>
      <c r="E150" s="29">
        <f t="shared" ca="1" si="35"/>
        <v>0</v>
      </c>
      <c r="F150" s="29">
        <f t="shared" ca="1" si="35"/>
        <v>0</v>
      </c>
      <c r="G150" s="29">
        <f t="shared" ca="1" si="35"/>
        <v>0</v>
      </c>
      <c r="H150" s="29">
        <f t="shared" ca="1" si="35"/>
        <v>0</v>
      </c>
      <c r="I150" s="29">
        <f t="shared" ca="1" si="35"/>
        <v>0</v>
      </c>
      <c r="J150" s="29">
        <f t="shared" ca="1" si="35"/>
        <v>0</v>
      </c>
      <c r="K150" s="29">
        <f t="shared" ca="1" si="35"/>
        <v>0</v>
      </c>
      <c r="L150" s="29">
        <f t="shared" ca="1" si="35"/>
        <v>0</v>
      </c>
      <c r="M150" s="29">
        <f t="shared" ca="1" si="35"/>
        <v>0</v>
      </c>
      <c r="N150" s="29">
        <f t="shared" ca="1" si="35"/>
        <v>0</v>
      </c>
      <c r="O150" s="29">
        <f t="shared" ca="1" si="35"/>
        <v>0</v>
      </c>
      <c r="P150" s="29">
        <f t="shared" ca="1" si="35"/>
        <v>0</v>
      </c>
      <c r="Q150" s="29">
        <f t="shared" ca="1" si="35"/>
        <v>0</v>
      </c>
      <c r="R150" s="29">
        <f t="shared" ca="1" si="35"/>
        <v>0</v>
      </c>
      <c r="S150" s="29">
        <f t="shared" ca="1" si="35"/>
        <v>0</v>
      </c>
      <c r="T150" s="29">
        <f t="shared" ca="1" si="35"/>
        <v>0</v>
      </c>
      <c r="U150" s="29">
        <f t="shared" ca="1" si="35"/>
        <v>0</v>
      </c>
      <c r="V150" s="29">
        <f t="shared" ca="1" si="35"/>
        <v>0</v>
      </c>
      <c r="W150" s="29">
        <f t="shared" ca="1" si="35"/>
        <v>0</v>
      </c>
      <c r="X150" s="29">
        <f t="shared" ca="1" si="35"/>
        <v>0</v>
      </c>
      <c r="Y150" s="29">
        <f t="shared" ca="1" si="34"/>
        <v>0</v>
      </c>
      <c r="Z150" s="7"/>
      <c r="AA150" s="7"/>
      <c r="AB150" s="7"/>
      <c r="AC150" s="7"/>
    </row>
    <row r="151" spans="1:29" customFormat="1">
      <c r="A151" s="7"/>
      <c r="B151" s="7"/>
      <c r="C151" s="7"/>
      <c r="D151" s="7" t="s">
        <v>123</v>
      </c>
      <c r="E151" s="29">
        <f t="shared" ca="1" si="35"/>
        <v>0</v>
      </c>
      <c r="F151" s="29">
        <f t="shared" ca="1" si="35"/>
        <v>0</v>
      </c>
      <c r="G151" s="29">
        <f t="shared" ca="1" si="35"/>
        <v>0</v>
      </c>
      <c r="H151" s="29">
        <f t="shared" ca="1" si="35"/>
        <v>0</v>
      </c>
      <c r="I151" s="29">
        <f t="shared" ca="1" si="35"/>
        <v>0</v>
      </c>
      <c r="J151" s="29">
        <f t="shared" ca="1" si="35"/>
        <v>0</v>
      </c>
      <c r="K151" s="29">
        <f t="shared" ca="1" si="35"/>
        <v>0</v>
      </c>
      <c r="L151" s="29">
        <f t="shared" ca="1" si="35"/>
        <v>0</v>
      </c>
      <c r="M151" s="29">
        <f t="shared" ca="1" si="35"/>
        <v>0</v>
      </c>
      <c r="N151" s="29">
        <f t="shared" ca="1" si="35"/>
        <v>0</v>
      </c>
      <c r="O151" s="29">
        <f t="shared" ca="1" si="35"/>
        <v>0</v>
      </c>
      <c r="P151" s="29">
        <f t="shared" ca="1" si="35"/>
        <v>0</v>
      </c>
      <c r="Q151" s="29">
        <f t="shared" ca="1" si="35"/>
        <v>0</v>
      </c>
      <c r="R151" s="29">
        <f t="shared" ca="1" si="35"/>
        <v>0</v>
      </c>
      <c r="S151" s="29">
        <f t="shared" ca="1" si="35"/>
        <v>0</v>
      </c>
      <c r="T151" s="29">
        <f t="shared" ca="1" si="35"/>
        <v>0</v>
      </c>
      <c r="U151" s="29">
        <f t="shared" ca="1" si="35"/>
        <v>0</v>
      </c>
      <c r="V151" s="29">
        <f t="shared" ca="1" si="35"/>
        <v>0</v>
      </c>
      <c r="W151" s="29">
        <f t="shared" ca="1" si="35"/>
        <v>0</v>
      </c>
      <c r="X151" s="29">
        <f t="shared" ca="1" si="35"/>
        <v>0</v>
      </c>
      <c r="Y151" s="29">
        <f t="shared" ca="1" si="34"/>
        <v>0</v>
      </c>
      <c r="Z151" s="7"/>
      <c r="AA151" s="7"/>
      <c r="AB151" s="7"/>
      <c r="AC151" s="7"/>
    </row>
    <row r="152" spans="1:29" customFormat="1">
      <c r="A152" s="7"/>
      <c r="B152" s="7"/>
      <c r="C152" s="7"/>
      <c r="D152" s="7" t="s">
        <v>126</v>
      </c>
      <c r="E152" s="29">
        <f t="shared" ca="1" si="35"/>
        <v>0</v>
      </c>
      <c r="F152" s="29">
        <f t="shared" ca="1" si="35"/>
        <v>0</v>
      </c>
      <c r="G152" s="29">
        <f t="shared" ca="1" si="35"/>
        <v>0</v>
      </c>
      <c r="H152" s="29">
        <f t="shared" ca="1" si="35"/>
        <v>0</v>
      </c>
      <c r="I152" s="29">
        <f t="shared" ca="1" si="35"/>
        <v>0</v>
      </c>
      <c r="J152" s="29">
        <f t="shared" ca="1" si="35"/>
        <v>0</v>
      </c>
      <c r="K152" s="29">
        <f t="shared" ca="1" si="35"/>
        <v>0</v>
      </c>
      <c r="L152" s="29">
        <f t="shared" ca="1" si="35"/>
        <v>0</v>
      </c>
      <c r="M152" s="29">
        <f t="shared" ca="1" si="35"/>
        <v>0</v>
      </c>
      <c r="N152" s="29">
        <f t="shared" ca="1" si="35"/>
        <v>0</v>
      </c>
      <c r="O152" s="29">
        <f t="shared" ca="1" si="35"/>
        <v>0</v>
      </c>
      <c r="P152" s="29">
        <f t="shared" ca="1" si="35"/>
        <v>0</v>
      </c>
      <c r="Q152" s="29">
        <f t="shared" ca="1" si="35"/>
        <v>0</v>
      </c>
      <c r="R152" s="29">
        <f t="shared" ca="1" si="35"/>
        <v>0</v>
      </c>
      <c r="S152" s="29">
        <f t="shared" ca="1" si="35"/>
        <v>0</v>
      </c>
      <c r="T152" s="29">
        <f t="shared" ca="1" si="35"/>
        <v>0</v>
      </c>
      <c r="U152" s="29">
        <f t="shared" ca="1" si="35"/>
        <v>0</v>
      </c>
      <c r="V152" s="29">
        <f t="shared" ca="1" si="35"/>
        <v>0</v>
      </c>
      <c r="W152" s="29">
        <f t="shared" ca="1" si="35"/>
        <v>0</v>
      </c>
      <c r="X152" s="29">
        <f t="shared" ca="1" si="35"/>
        <v>0</v>
      </c>
      <c r="Y152" s="29">
        <f t="shared" ca="1" si="34"/>
        <v>0</v>
      </c>
      <c r="Z152" s="7"/>
      <c r="AA152" s="7"/>
      <c r="AB152" s="7"/>
      <c r="AC152" s="7"/>
    </row>
    <row r="153" spans="1:29" customFormat="1">
      <c r="A153" s="7"/>
      <c r="B153" s="7"/>
      <c r="C153" s="7"/>
      <c r="D153" s="7" t="s">
        <v>363</v>
      </c>
      <c r="E153" s="29">
        <f t="shared" ca="1" si="35"/>
        <v>0</v>
      </c>
      <c r="F153" s="29">
        <f t="shared" ca="1" si="35"/>
        <v>0</v>
      </c>
      <c r="G153" s="29">
        <f t="shared" ca="1" si="35"/>
        <v>0</v>
      </c>
      <c r="H153" s="29">
        <f t="shared" ca="1" si="35"/>
        <v>0</v>
      </c>
      <c r="I153" s="29">
        <f t="shared" ca="1" si="35"/>
        <v>0</v>
      </c>
      <c r="J153" s="29">
        <f t="shared" ca="1" si="35"/>
        <v>0</v>
      </c>
      <c r="K153" s="29">
        <f t="shared" ca="1" si="35"/>
        <v>0</v>
      </c>
      <c r="L153" s="29">
        <f t="shared" ca="1" si="35"/>
        <v>0</v>
      </c>
      <c r="M153" s="29">
        <f t="shared" ca="1" si="35"/>
        <v>0</v>
      </c>
      <c r="N153" s="29">
        <f t="shared" ca="1" si="35"/>
        <v>0</v>
      </c>
      <c r="O153" s="29">
        <f t="shared" ca="1" si="35"/>
        <v>0</v>
      </c>
      <c r="P153" s="29">
        <f t="shared" ca="1" si="35"/>
        <v>0</v>
      </c>
      <c r="Q153" s="29">
        <f t="shared" ca="1" si="35"/>
        <v>0</v>
      </c>
      <c r="R153" s="29">
        <f t="shared" ca="1" si="35"/>
        <v>0</v>
      </c>
      <c r="S153" s="29">
        <f t="shared" ca="1" si="35"/>
        <v>0</v>
      </c>
      <c r="T153" s="29">
        <f t="shared" ca="1" si="35"/>
        <v>0</v>
      </c>
      <c r="U153" s="29">
        <f t="shared" ca="1" si="35"/>
        <v>0</v>
      </c>
      <c r="V153" s="29">
        <f t="shared" ca="1" si="35"/>
        <v>0</v>
      </c>
      <c r="W153" s="29">
        <f t="shared" ca="1" si="35"/>
        <v>0</v>
      </c>
      <c r="X153" s="29">
        <f t="shared" ca="1" si="35"/>
        <v>0</v>
      </c>
      <c r="Y153" s="29">
        <f t="shared" ca="1" si="34"/>
        <v>0</v>
      </c>
      <c r="Z153" s="7"/>
      <c r="AA153" s="7"/>
      <c r="AB153" s="7"/>
      <c r="AC153" s="7"/>
    </row>
    <row r="154" spans="1:29" customFormat="1">
      <c r="A154" s="7"/>
      <c r="B154" s="7"/>
      <c r="C154" s="7"/>
      <c r="D154" s="7" t="s">
        <v>364</v>
      </c>
      <c r="E154" s="29">
        <f t="shared" ca="1" si="35"/>
        <v>0</v>
      </c>
      <c r="F154" s="29">
        <f t="shared" ca="1" si="35"/>
        <v>0</v>
      </c>
      <c r="G154" s="29">
        <f t="shared" ca="1" si="35"/>
        <v>0</v>
      </c>
      <c r="H154" s="29">
        <f t="shared" ca="1" si="35"/>
        <v>0</v>
      </c>
      <c r="I154" s="29">
        <f t="shared" ca="1" si="35"/>
        <v>0</v>
      </c>
      <c r="J154" s="29">
        <f t="shared" ca="1" si="35"/>
        <v>0</v>
      </c>
      <c r="K154" s="29">
        <f t="shared" ca="1" si="35"/>
        <v>0</v>
      </c>
      <c r="L154" s="29">
        <f t="shared" ca="1" si="35"/>
        <v>0</v>
      </c>
      <c r="M154" s="29">
        <f t="shared" ca="1" si="35"/>
        <v>0</v>
      </c>
      <c r="N154" s="29">
        <f t="shared" ca="1" si="35"/>
        <v>0</v>
      </c>
      <c r="O154" s="29">
        <f t="shared" ca="1" si="35"/>
        <v>0</v>
      </c>
      <c r="P154" s="29">
        <f t="shared" ca="1" si="35"/>
        <v>0</v>
      </c>
      <c r="Q154" s="29">
        <f t="shared" ca="1" si="35"/>
        <v>0</v>
      </c>
      <c r="R154" s="29">
        <f t="shared" ca="1" si="35"/>
        <v>0</v>
      </c>
      <c r="S154" s="29">
        <f t="shared" ca="1" si="35"/>
        <v>0</v>
      </c>
      <c r="T154" s="29">
        <f t="shared" ca="1" si="35"/>
        <v>0</v>
      </c>
      <c r="U154" s="29">
        <f t="shared" ca="1" si="35"/>
        <v>0</v>
      </c>
      <c r="V154" s="29">
        <f t="shared" ca="1" si="35"/>
        <v>0</v>
      </c>
      <c r="W154" s="29">
        <f t="shared" ca="1" si="35"/>
        <v>0</v>
      </c>
      <c r="X154" s="29">
        <f t="shared" ca="1" si="35"/>
        <v>0</v>
      </c>
      <c r="Y154" s="29">
        <f t="shared" ca="1" si="34"/>
        <v>0</v>
      </c>
      <c r="Z154" s="7"/>
      <c r="AA154" s="7"/>
      <c r="AB154" s="7"/>
      <c r="AC154" s="7"/>
    </row>
    <row r="155" spans="1:29" customFormat="1">
      <c r="A155" s="7"/>
      <c r="B155" s="7"/>
      <c r="C155" s="7"/>
      <c r="D155" s="7" t="s">
        <v>365</v>
      </c>
      <c r="E155" s="29">
        <f t="shared" ca="1" si="35"/>
        <v>0</v>
      </c>
      <c r="F155" s="29">
        <f t="shared" ca="1" si="35"/>
        <v>0</v>
      </c>
      <c r="G155" s="29">
        <f t="shared" ca="1" si="35"/>
        <v>0</v>
      </c>
      <c r="H155" s="29">
        <f t="shared" ca="1" si="35"/>
        <v>0</v>
      </c>
      <c r="I155" s="29">
        <f t="shared" ca="1" si="35"/>
        <v>0</v>
      </c>
      <c r="J155" s="29">
        <f t="shared" ca="1" si="35"/>
        <v>0</v>
      </c>
      <c r="K155" s="29">
        <f t="shared" ca="1" si="35"/>
        <v>0</v>
      </c>
      <c r="L155" s="29">
        <f t="shared" ca="1" si="35"/>
        <v>0</v>
      </c>
      <c r="M155" s="29">
        <f t="shared" ca="1" si="35"/>
        <v>0</v>
      </c>
      <c r="N155" s="29">
        <f t="shared" ca="1" si="35"/>
        <v>0</v>
      </c>
      <c r="O155" s="29">
        <f t="shared" ca="1" si="35"/>
        <v>0</v>
      </c>
      <c r="P155" s="29">
        <f t="shared" ca="1" si="35"/>
        <v>0</v>
      </c>
      <c r="Q155" s="29">
        <f t="shared" ca="1" si="35"/>
        <v>0</v>
      </c>
      <c r="R155" s="29">
        <f t="shared" ca="1" si="35"/>
        <v>0</v>
      </c>
      <c r="S155" s="29">
        <f t="shared" ca="1" si="35"/>
        <v>0</v>
      </c>
      <c r="T155" s="29">
        <f t="shared" ca="1" si="35"/>
        <v>0</v>
      </c>
      <c r="U155" s="29">
        <f t="shared" ca="1" si="35"/>
        <v>0</v>
      </c>
      <c r="V155" s="29">
        <f t="shared" ca="1" si="35"/>
        <v>0</v>
      </c>
      <c r="W155" s="29">
        <f t="shared" ca="1" si="35"/>
        <v>0</v>
      </c>
      <c r="X155" s="29">
        <f t="shared" ca="1" si="35"/>
        <v>0</v>
      </c>
      <c r="Y155" s="29">
        <f t="shared" ca="1" si="34"/>
        <v>0</v>
      </c>
      <c r="Z155" s="7"/>
      <c r="AA155" s="7"/>
      <c r="AB155" s="7"/>
      <c r="AC155" s="7"/>
    </row>
    <row r="156" spans="1:29" customFormat="1">
      <c r="A156" s="7"/>
      <c r="B156" s="7"/>
      <c r="C156" s="7"/>
      <c r="D156" s="7" t="s">
        <v>366</v>
      </c>
      <c r="E156" s="29">
        <f t="shared" ca="1" si="35"/>
        <v>0</v>
      </c>
      <c r="F156" s="29">
        <f t="shared" ca="1" si="35"/>
        <v>0</v>
      </c>
      <c r="G156" s="29">
        <f t="shared" ca="1" si="35"/>
        <v>0</v>
      </c>
      <c r="H156" s="29">
        <f t="shared" ca="1" si="35"/>
        <v>0</v>
      </c>
      <c r="I156" s="29">
        <f t="shared" ca="1" si="35"/>
        <v>0</v>
      </c>
      <c r="J156" s="29">
        <f t="shared" ca="1" si="35"/>
        <v>0</v>
      </c>
      <c r="K156" s="29">
        <f t="shared" ca="1" si="35"/>
        <v>0</v>
      </c>
      <c r="L156" s="29">
        <f t="shared" ca="1" si="35"/>
        <v>0</v>
      </c>
      <c r="M156" s="29">
        <f t="shared" ca="1" si="35"/>
        <v>0</v>
      </c>
      <c r="N156" s="29">
        <f t="shared" ca="1" si="35"/>
        <v>0</v>
      </c>
      <c r="O156" s="29">
        <f t="shared" ca="1" si="35"/>
        <v>0</v>
      </c>
      <c r="P156" s="29">
        <f t="shared" ca="1" si="35"/>
        <v>0</v>
      </c>
      <c r="Q156" s="29">
        <f t="shared" ca="1" si="35"/>
        <v>0</v>
      </c>
      <c r="R156" s="29">
        <f t="shared" ca="1" si="35"/>
        <v>0</v>
      </c>
      <c r="S156" s="29">
        <f t="shared" ca="1" si="35"/>
        <v>0</v>
      </c>
      <c r="T156" s="29">
        <f t="shared" ca="1" si="35"/>
        <v>0</v>
      </c>
      <c r="U156" s="29">
        <f t="shared" ca="1" si="35"/>
        <v>0</v>
      </c>
      <c r="V156" s="29">
        <f t="shared" ca="1" si="35"/>
        <v>0</v>
      </c>
      <c r="W156" s="29">
        <f t="shared" ca="1" si="35"/>
        <v>0</v>
      </c>
      <c r="X156" s="29">
        <f t="shared" ca="1" si="35"/>
        <v>0</v>
      </c>
      <c r="Y156" s="29">
        <f t="shared" ca="1" si="34"/>
        <v>0</v>
      </c>
      <c r="Z156" s="7"/>
      <c r="AA156" s="7"/>
      <c r="AB156" s="7"/>
      <c r="AC156" s="7"/>
    </row>
    <row r="157" spans="1:29" customFormat="1">
      <c r="A157" s="7"/>
      <c r="B157" s="7"/>
      <c r="C157" s="7"/>
      <c r="D157" s="7" t="s">
        <v>367</v>
      </c>
      <c r="E157" s="29">
        <f t="shared" ca="1" si="35"/>
        <v>0</v>
      </c>
      <c r="F157" s="29">
        <f t="shared" ca="1" si="35"/>
        <v>0</v>
      </c>
      <c r="G157" s="29">
        <f t="shared" ca="1" si="35"/>
        <v>0</v>
      </c>
      <c r="H157" s="29">
        <f t="shared" ca="1" si="35"/>
        <v>0</v>
      </c>
      <c r="I157" s="29">
        <f t="shared" ca="1" si="35"/>
        <v>0</v>
      </c>
      <c r="J157" s="29">
        <f t="shared" ca="1" si="35"/>
        <v>0</v>
      </c>
      <c r="K157" s="29">
        <f t="shared" ca="1" si="35"/>
        <v>0</v>
      </c>
      <c r="L157" s="29">
        <f t="shared" ca="1" si="35"/>
        <v>0</v>
      </c>
      <c r="M157" s="29">
        <f t="shared" ca="1" si="35"/>
        <v>0</v>
      </c>
      <c r="N157" s="29">
        <f t="shared" ca="1" si="35"/>
        <v>0</v>
      </c>
      <c r="O157" s="29">
        <f t="shared" ca="1" si="35"/>
        <v>0</v>
      </c>
      <c r="P157" s="29">
        <f t="shared" ca="1" si="35"/>
        <v>0</v>
      </c>
      <c r="Q157" s="29">
        <f t="shared" ca="1" si="35"/>
        <v>0</v>
      </c>
      <c r="R157" s="29">
        <f t="shared" ca="1" si="35"/>
        <v>0</v>
      </c>
      <c r="S157" s="29">
        <f t="shared" ca="1" si="35"/>
        <v>0</v>
      </c>
      <c r="T157" s="29">
        <f t="shared" ca="1" si="35"/>
        <v>0</v>
      </c>
      <c r="U157" s="29">
        <f t="shared" ca="1" si="35"/>
        <v>0</v>
      </c>
      <c r="V157" s="29">
        <f t="shared" ca="1" si="35"/>
        <v>0</v>
      </c>
      <c r="W157" s="29">
        <f t="shared" ca="1" si="35"/>
        <v>0</v>
      </c>
      <c r="X157" s="29">
        <f t="shared" ca="1" si="35"/>
        <v>0</v>
      </c>
      <c r="Y157" s="29">
        <f t="shared" ca="1" si="34"/>
        <v>0</v>
      </c>
      <c r="Z157" s="7"/>
      <c r="AA157" s="7"/>
      <c r="AB157" s="7"/>
      <c r="AC157" s="7"/>
    </row>
    <row r="158" spans="1:29" customFormat="1">
      <c r="A158" s="7"/>
      <c r="B158" s="7"/>
      <c r="C158" s="7"/>
      <c r="D158" s="7" t="s">
        <v>368</v>
      </c>
      <c r="E158" s="29">
        <f t="shared" ca="1" si="35"/>
        <v>0</v>
      </c>
      <c r="F158" s="29">
        <f t="shared" ca="1" si="35"/>
        <v>0</v>
      </c>
      <c r="G158" s="29">
        <f t="shared" ca="1" si="35"/>
        <v>0</v>
      </c>
      <c r="H158" s="29">
        <f t="shared" ca="1" si="35"/>
        <v>0</v>
      </c>
      <c r="I158" s="29">
        <f t="shared" ca="1" si="35"/>
        <v>0</v>
      </c>
      <c r="J158" s="29">
        <f t="shared" ca="1" si="35"/>
        <v>0</v>
      </c>
      <c r="K158" s="29">
        <f t="shared" ca="1" si="35"/>
        <v>0</v>
      </c>
      <c r="L158" s="29">
        <f t="shared" ca="1" si="35"/>
        <v>0</v>
      </c>
      <c r="M158" s="29">
        <f t="shared" ca="1" si="35"/>
        <v>0</v>
      </c>
      <c r="N158" s="29">
        <f t="shared" ca="1" si="35"/>
        <v>0</v>
      </c>
      <c r="O158" s="29">
        <f t="shared" ca="1" si="35"/>
        <v>0</v>
      </c>
      <c r="P158" s="29">
        <f t="shared" ca="1" si="35"/>
        <v>0</v>
      </c>
      <c r="Q158" s="29">
        <f t="shared" ca="1" si="35"/>
        <v>0</v>
      </c>
      <c r="R158" s="29">
        <f t="shared" ca="1" si="35"/>
        <v>0</v>
      </c>
      <c r="S158" s="29">
        <f t="shared" ca="1" si="35"/>
        <v>0</v>
      </c>
      <c r="T158" s="29">
        <f t="shared" ref="T158:X158" ca="1" si="36">T121-T120</f>
        <v>0</v>
      </c>
      <c r="U158" s="29">
        <f t="shared" ca="1" si="36"/>
        <v>0</v>
      </c>
      <c r="V158" s="29">
        <f t="shared" ca="1" si="36"/>
        <v>0</v>
      </c>
      <c r="W158" s="29">
        <f t="shared" ca="1" si="36"/>
        <v>0</v>
      </c>
      <c r="X158" s="29">
        <f t="shared" ca="1" si="36"/>
        <v>0</v>
      </c>
      <c r="Y158" s="29">
        <f t="shared" ca="1" si="34"/>
        <v>0</v>
      </c>
      <c r="Z158" s="7"/>
      <c r="AA158" s="7"/>
      <c r="AB158" s="7"/>
      <c r="AC158" s="7"/>
    </row>
    <row r="159" spans="1:29" customFormat="1">
      <c r="A159" s="7"/>
      <c r="B159" s="7"/>
      <c r="C159" s="7"/>
      <c r="D159" s="7" t="s">
        <v>369</v>
      </c>
      <c r="E159" s="29">
        <f t="shared" ref="E159:X163" ca="1" si="37">E122-E121</f>
        <v>0</v>
      </c>
      <c r="F159" s="29">
        <f t="shared" ca="1" si="37"/>
        <v>0</v>
      </c>
      <c r="G159" s="29">
        <f t="shared" ca="1" si="37"/>
        <v>0</v>
      </c>
      <c r="H159" s="29">
        <f t="shared" ca="1" si="37"/>
        <v>0</v>
      </c>
      <c r="I159" s="29">
        <f t="shared" ca="1" si="37"/>
        <v>0</v>
      </c>
      <c r="J159" s="29">
        <f t="shared" ca="1" si="37"/>
        <v>0</v>
      </c>
      <c r="K159" s="29">
        <f t="shared" ca="1" si="37"/>
        <v>0</v>
      </c>
      <c r="L159" s="29">
        <f t="shared" ca="1" si="37"/>
        <v>0</v>
      </c>
      <c r="M159" s="29">
        <f t="shared" ca="1" si="37"/>
        <v>0</v>
      </c>
      <c r="N159" s="29">
        <f t="shared" ca="1" si="37"/>
        <v>0</v>
      </c>
      <c r="O159" s="29">
        <f t="shared" ca="1" si="37"/>
        <v>0</v>
      </c>
      <c r="P159" s="29">
        <f t="shared" ca="1" si="37"/>
        <v>0</v>
      </c>
      <c r="Q159" s="29">
        <f t="shared" ca="1" si="37"/>
        <v>0</v>
      </c>
      <c r="R159" s="29">
        <f t="shared" ca="1" si="37"/>
        <v>0</v>
      </c>
      <c r="S159" s="29">
        <f t="shared" ca="1" si="37"/>
        <v>0</v>
      </c>
      <c r="T159" s="29">
        <f t="shared" ca="1" si="37"/>
        <v>0</v>
      </c>
      <c r="U159" s="29">
        <f t="shared" ca="1" si="37"/>
        <v>0</v>
      </c>
      <c r="V159" s="29">
        <f t="shared" ca="1" si="37"/>
        <v>0</v>
      </c>
      <c r="W159" s="29">
        <f t="shared" ca="1" si="37"/>
        <v>0</v>
      </c>
      <c r="X159" s="29">
        <f t="shared" ca="1" si="37"/>
        <v>0</v>
      </c>
      <c r="Y159" s="29">
        <f t="shared" ca="1" si="34"/>
        <v>0</v>
      </c>
      <c r="Z159" s="7"/>
      <c r="AA159" s="7"/>
      <c r="AB159" s="7"/>
      <c r="AC159" s="7"/>
    </row>
    <row r="160" spans="1:29" customFormat="1">
      <c r="A160" s="7"/>
      <c r="B160" s="7"/>
      <c r="C160" s="7"/>
      <c r="D160" s="7" t="s">
        <v>370</v>
      </c>
      <c r="E160" s="29">
        <f t="shared" ca="1" si="37"/>
        <v>0</v>
      </c>
      <c r="F160" s="29">
        <f t="shared" ca="1" si="37"/>
        <v>0</v>
      </c>
      <c r="G160" s="29">
        <f t="shared" ca="1" si="37"/>
        <v>0</v>
      </c>
      <c r="H160" s="29">
        <f t="shared" ca="1" si="37"/>
        <v>0</v>
      </c>
      <c r="I160" s="29">
        <f t="shared" ca="1" si="37"/>
        <v>0</v>
      </c>
      <c r="J160" s="29">
        <f t="shared" ca="1" si="37"/>
        <v>0</v>
      </c>
      <c r="K160" s="29">
        <f t="shared" ca="1" si="37"/>
        <v>0</v>
      </c>
      <c r="L160" s="29">
        <f t="shared" ca="1" si="37"/>
        <v>0</v>
      </c>
      <c r="M160" s="29">
        <f t="shared" ca="1" si="37"/>
        <v>0</v>
      </c>
      <c r="N160" s="29">
        <f t="shared" ca="1" si="37"/>
        <v>0</v>
      </c>
      <c r="O160" s="29">
        <f t="shared" ca="1" si="37"/>
        <v>0</v>
      </c>
      <c r="P160" s="29">
        <f t="shared" ca="1" si="37"/>
        <v>0</v>
      </c>
      <c r="Q160" s="29">
        <f t="shared" ca="1" si="37"/>
        <v>0</v>
      </c>
      <c r="R160" s="29">
        <f t="shared" ca="1" si="37"/>
        <v>0</v>
      </c>
      <c r="S160" s="29">
        <f t="shared" ca="1" si="37"/>
        <v>0</v>
      </c>
      <c r="T160" s="29">
        <f t="shared" ca="1" si="37"/>
        <v>0</v>
      </c>
      <c r="U160" s="29">
        <f t="shared" ca="1" si="37"/>
        <v>0</v>
      </c>
      <c r="V160" s="29">
        <f t="shared" ca="1" si="37"/>
        <v>0</v>
      </c>
      <c r="W160" s="29">
        <f t="shared" ca="1" si="37"/>
        <v>0</v>
      </c>
      <c r="X160" s="29">
        <f t="shared" ca="1" si="37"/>
        <v>0</v>
      </c>
      <c r="Y160" s="29">
        <f t="shared" ca="1" si="34"/>
        <v>0</v>
      </c>
      <c r="Z160" s="7"/>
      <c r="AA160" s="7"/>
      <c r="AB160" s="7"/>
      <c r="AC160" s="7"/>
    </row>
    <row r="161" spans="1:29" customFormat="1">
      <c r="A161" s="7"/>
      <c r="B161" s="7"/>
      <c r="C161" s="7"/>
      <c r="D161" s="7" t="s">
        <v>371</v>
      </c>
      <c r="E161" s="29">
        <f t="shared" ca="1" si="37"/>
        <v>1.0390258110234141E-3</v>
      </c>
      <c r="F161" s="29">
        <f t="shared" ca="1" si="37"/>
        <v>2.2900457380159445E-3</v>
      </c>
      <c r="G161" s="29">
        <f t="shared" ca="1" si="37"/>
        <v>3.7935367185584767E-3</v>
      </c>
      <c r="H161" s="29">
        <f t="shared" ca="1" si="37"/>
        <v>5.5077656820466947E-3</v>
      </c>
      <c r="I161" s="29">
        <f t="shared" ca="1" si="37"/>
        <v>7.4290517537676237E-3</v>
      </c>
      <c r="J161" s="29">
        <f t="shared" ca="1" si="37"/>
        <v>9.6399473133603752E-3</v>
      </c>
      <c r="K161" s="29">
        <f t="shared" ca="1" si="37"/>
        <v>1.2022557857203076E-2</v>
      </c>
      <c r="L161" s="29">
        <f t="shared" ca="1" si="37"/>
        <v>1.4406185229341339E-2</v>
      </c>
      <c r="M161" s="29">
        <f t="shared" ca="1" si="37"/>
        <v>1.6594290879941465E-2</v>
      </c>
      <c r="N161" s="29">
        <f t="shared" ca="1" si="37"/>
        <v>1.8408635542588758E-2</v>
      </c>
      <c r="O161" s="29">
        <f t="shared" ca="1" si="37"/>
        <v>1.973668333818468E-2</v>
      </c>
      <c r="P161" s="29">
        <f t="shared" ca="1" si="37"/>
        <v>2.0560998184816714E-2</v>
      </c>
      <c r="Q161" s="29">
        <f t="shared" ca="1" si="37"/>
        <v>2.0954138351228835E-2</v>
      </c>
      <c r="R161" s="29">
        <f t="shared" ca="1" si="37"/>
        <v>2.104065294779156E-2</v>
      </c>
      <c r="S161" s="29">
        <f t="shared" ca="1" si="37"/>
        <v>2.0947562469179282E-2</v>
      </c>
      <c r="T161" s="29">
        <f t="shared" ca="1" si="37"/>
        <v>2.1932600295255789E-2</v>
      </c>
      <c r="U161" s="29">
        <f t="shared" ca="1" si="37"/>
        <v>2.1690579441719926E-2</v>
      </c>
      <c r="V161" s="29">
        <f t="shared" ca="1" si="37"/>
        <v>2.1462103176542513E-2</v>
      </c>
      <c r="W161" s="29">
        <f t="shared" ca="1" si="37"/>
        <v>2.1223820017455264E-2</v>
      </c>
      <c r="X161" s="29">
        <f t="shared" ca="1" si="37"/>
        <v>2.0905940326862105E-2</v>
      </c>
      <c r="Y161" s="29">
        <f t="shared" ref="Y161:Y163" ca="1" si="38">Y124-Y123</f>
        <v>0.30195383346710258</v>
      </c>
      <c r="Z161" s="7"/>
      <c r="AA161" s="7"/>
      <c r="AB161" s="7"/>
      <c r="AC161" s="7"/>
    </row>
    <row r="162" spans="1:29" customFormat="1">
      <c r="A162" s="7"/>
      <c r="B162" s="7"/>
      <c r="C162" s="7"/>
      <c r="D162" s="7" t="s">
        <v>372</v>
      </c>
      <c r="E162" s="29">
        <f t="shared" ca="1" si="37"/>
        <v>0</v>
      </c>
      <c r="F162" s="29">
        <f t="shared" ca="1" si="37"/>
        <v>0</v>
      </c>
      <c r="G162" s="29">
        <f t="shared" ca="1" si="37"/>
        <v>0</v>
      </c>
      <c r="H162" s="29">
        <f t="shared" ca="1" si="37"/>
        <v>0</v>
      </c>
      <c r="I162" s="29">
        <f t="shared" ca="1" si="37"/>
        <v>0</v>
      </c>
      <c r="J162" s="29">
        <f t="shared" ca="1" si="37"/>
        <v>0</v>
      </c>
      <c r="K162" s="29">
        <f t="shared" ca="1" si="37"/>
        <v>0</v>
      </c>
      <c r="L162" s="29">
        <f t="shared" ca="1" si="37"/>
        <v>0</v>
      </c>
      <c r="M162" s="29">
        <f t="shared" ca="1" si="37"/>
        <v>0</v>
      </c>
      <c r="N162" s="29">
        <f t="shared" ca="1" si="37"/>
        <v>0</v>
      </c>
      <c r="O162" s="29">
        <f t="shared" ca="1" si="37"/>
        <v>0</v>
      </c>
      <c r="P162" s="29">
        <f t="shared" ca="1" si="37"/>
        <v>0</v>
      </c>
      <c r="Q162" s="29">
        <f t="shared" ca="1" si="37"/>
        <v>0</v>
      </c>
      <c r="R162" s="29">
        <f t="shared" ca="1" si="37"/>
        <v>0</v>
      </c>
      <c r="S162" s="29">
        <f t="shared" ca="1" si="37"/>
        <v>0</v>
      </c>
      <c r="T162" s="29">
        <f t="shared" ca="1" si="37"/>
        <v>0</v>
      </c>
      <c r="U162" s="29">
        <f t="shared" ca="1" si="37"/>
        <v>0</v>
      </c>
      <c r="V162" s="29">
        <f t="shared" ca="1" si="37"/>
        <v>0</v>
      </c>
      <c r="W162" s="29">
        <f t="shared" ca="1" si="37"/>
        <v>0</v>
      </c>
      <c r="X162" s="29">
        <f t="shared" ca="1" si="37"/>
        <v>0</v>
      </c>
      <c r="Y162" s="29">
        <f t="shared" ca="1" si="38"/>
        <v>0</v>
      </c>
      <c r="Z162" s="7"/>
      <c r="AA162" s="7"/>
      <c r="AB162" s="7"/>
      <c r="AC162" s="7"/>
    </row>
    <row r="163" spans="1:29" customFormat="1">
      <c r="A163" s="7"/>
      <c r="B163" s="7"/>
      <c r="C163" s="7"/>
      <c r="D163" s="7" t="s">
        <v>373</v>
      </c>
      <c r="E163" s="29">
        <f t="shared" ca="1" si="37"/>
        <v>0</v>
      </c>
      <c r="F163" s="29">
        <f t="shared" ca="1" si="37"/>
        <v>0</v>
      </c>
      <c r="G163" s="29">
        <f t="shared" ca="1" si="37"/>
        <v>0</v>
      </c>
      <c r="H163" s="29">
        <f t="shared" ca="1" si="37"/>
        <v>0</v>
      </c>
      <c r="I163" s="29">
        <f t="shared" ca="1" si="37"/>
        <v>0</v>
      </c>
      <c r="J163" s="29">
        <f t="shared" ca="1" si="37"/>
        <v>0</v>
      </c>
      <c r="K163" s="29">
        <f t="shared" ca="1" si="37"/>
        <v>0</v>
      </c>
      <c r="L163" s="29">
        <f t="shared" ca="1" si="37"/>
        <v>0</v>
      </c>
      <c r="M163" s="29">
        <f t="shared" ca="1" si="37"/>
        <v>0</v>
      </c>
      <c r="N163" s="29">
        <f t="shared" ca="1" si="37"/>
        <v>0</v>
      </c>
      <c r="O163" s="29">
        <f t="shared" ca="1" si="37"/>
        <v>0</v>
      </c>
      <c r="P163" s="29">
        <f t="shared" ca="1" si="37"/>
        <v>0</v>
      </c>
      <c r="Q163" s="29">
        <f t="shared" ca="1" si="37"/>
        <v>0</v>
      </c>
      <c r="R163" s="29">
        <f t="shared" ca="1" si="37"/>
        <v>0</v>
      </c>
      <c r="S163" s="29">
        <f t="shared" ca="1" si="37"/>
        <v>0</v>
      </c>
      <c r="T163" s="29">
        <f t="shared" ca="1" si="37"/>
        <v>0</v>
      </c>
      <c r="U163" s="29">
        <f t="shared" ca="1" si="37"/>
        <v>0</v>
      </c>
      <c r="V163" s="29">
        <f t="shared" ca="1" si="37"/>
        <v>0</v>
      </c>
      <c r="W163" s="29">
        <f t="shared" ca="1" si="37"/>
        <v>0</v>
      </c>
      <c r="X163" s="29">
        <f t="shared" ca="1" si="37"/>
        <v>0</v>
      </c>
      <c r="Y163" s="29">
        <f t="shared" ca="1" si="38"/>
        <v>0</v>
      </c>
      <c r="Z163" s="7"/>
      <c r="AA163" s="7"/>
      <c r="AB163" s="7"/>
      <c r="AC163" s="7"/>
    </row>
    <row r="164" spans="1:29" customForma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row>
    <row r="165" spans="1:29" customFormat="1" ht="15">
      <c r="A165" s="7"/>
      <c r="B165" s="7"/>
      <c r="C165" s="7"/>
      <c r="D165" s="63" t="s">
        <v>133</v>
      </c>
      <c r="E165" s="64">
        <f t="shared" ref="E165:X165" ca="1" si="39">SUM(E132:E163)</f>
        <v>0.12975384305330054</v>
      </c>
      <c r="F165" s="64">
        <f t="shared" ca="1" si="39"/>
        <v>0.28818396770292892</v>
      </c>
      <c r="G165" s="64">
        <f t="shared" ca="1" si="39"/>
        <v>0.48106567826725788</v>
      </c>
      <c r="H165" s="64">
        <f t="shared" ca="1" si="39"/>
        <v>0.70383781139599821</v>
      </c>
      <c r="I165" s="64">
        <f t="shared" ca="1" si="39"/>
        <v>0.9566877165146741</v>
      </c>
      <c r="J165" s="64">
        <f t="shared" ca="1" si="39"/>
        <v>1.2509897460761041</v>
      </c>
      <c r="K165" s="64">
        <f t="shared" ca="1" si="39"/>
        <v>1.5722471756559173</v>
      </c>
      <c r="L165" s="64">
        <f t="shared" ca="1" si="39"/>
        <v>1.8985426777327936</v>
      </c>
      <c r="M165" s="64">
        <f t="shared" ca="1" si="39"/>
        <v>2.2038398769701812</v>
      </c>
      <c r="N165" s="64">
        <f t="shared" ca="1" si="39"/>
        <v>2.4637431843988962</v>
      </c>
      <c r="O165" s="64">
        <f t="shared" ca="1" si="39"/>
        <v>2.6619691538899222</v>
      </c>
      <c r="P165" s="64">
        <f t="shared" ca="1" si="39"/>
        <v>2.7946700669910474</v>
      </c>
      <c r="Q165" s="64">
        <f t="shared" ca="1" si="39"/>
        <v>2.8702262717702141</v>
      </c>
      <c r="R165" s="64">
        <f t="shared" ca="1" si="39"/>
        <v>2.9044772574294124</v>
      </c>
      <c r="S165" s="64">
        <f t="shared" ca="1" si="39"/>
        <v>2.9141180604923744</v>
      </c>
      <c r="T165" s="64">
        <f t="shared" ca="1" si="39"/>
        <v>3.5255259156539349</v>
      </c>
      <c r="U165" s="64">
        <f t="shared" ca="1" si="39"/>
        <v>3.4723950530833658</v>
      </c>
      <c r="V165" s="64">
        <f t="shared" ca="1" si="39"/>
        <v>3.4118065991833944</v>
      </c>
      <c r="W165" s="64">
        <f t="shared" ca="1" si="39"/>
        <v>3.3604550192972682</v>
      </c>
      <c r="X165" s="64">
        <f t="shared" ca="1" si="39"/>
        <v>3.3092098376763781</v>
      </c>
      <c r="Y165" s="64"/>
      <c r="Z165" s="64"/>
      <c r="AA165" s="7"/>
      <c r="AB165" s="7"/>
      <c r="AC165" s="7"/>
    </row>
    <row r="166" spans="1:29" ht="15">
      <c r="D166" s="63" t="s">
        <v>134</v>
      </c>
      <c r="E166" s="64">
        <f ca="1">E165</f>
        <v>0.12975384305330054</v>
      </c>
      <c r="F166" s="64">
        <f t="shared" ref="F166:X166" ca="1" si="40">E166+F165</f>
        <v>0.41793781075622949</v>
      </c>
      <c r="G166" s="64">
        <f t="shared" ca="1" si="40"/>
        <v>0.89900348902348737</v>
      </c>
      <c r="H166" s="64">
        <f t="shared" ca="1" si="40"/>
        <v>1.6028413004194855</v>
      </c>
      <c r="I166" s="64">
        <f t="shared" ca="1" si="40"/>
        <v>2.5595290169341594</v>
      </c>
      <c r="J166" s="64">
        <f t="shared" ca="1" si="40"/>
        <v>3.8105187630102635</v>
      </c>
      <c r="K166" s="64">
        <f t="shared" ca="1" si="40"/>
        <v>5.3827659386661804</v>
      </c>
      <c r="L166" s="64">
        <f t="shared" ca="1" si="40"/>
        <v>7.2813086163989738</v>
      </c>
      <c r="M166" s="64">
        <f t="shared" ca="1" si="40"/>
        <v>9.4851484933691559</v>
      </c>
      <c r="N166" s="64">
        <f t="shared" ca="1" si="40"/>
        <v>11.948891677768053</v>
      </c>
      <c r="O166" s="64">
        <f t="shared" ca="1" si="40"/>
        <v>14.610860831657975</v>
      </c>
      <c r="P166" s="64">
        <f t="shared" ca="1" si="40"/>
        <v>17.405530898649022</v>
      </c>
      <c r="Q166" s="64">
        <f t="shared" ca="1" si="40"/>
        <v>20.275757170419237</v>
      </c>
      <c r="R166" s="64">
        <f t="shared" ca="1" si="40"/>
        <v>23.180234427848649</v>
      </c>
      <c r="S166" s="64">
        <f t="shared" ca="1" si="40"/>
        <v>26.094352488341023</v>
      </c>
      <c r="T166" s="64">
        <f t="shared" ca="1" si="40"/>
        <v>29.61987840399496</v>
      </c>
      <c r="U166" s="64">
        <f t="shared" ca="1" si="40"/>
        <v>33.092273457078328</v>
      </c>
      <c r="V166" s="64">
        <f t="shared" ca="1" si="40"/>
        <v>36.504080056261721</v>
      </c>
      <c r="W166" s="64">
        <f t="shared" ca="1" si="40"/>
        <v>39.86453507555899</v>
      </c>
      <c r="X166" s="64">
        <f t="shared" ca="1" si="40"/>
        <v>43.173744913235367</v>
      </c>
      <c r="Y166" s="64">
        <f ca="1">SUM(Y132:Y163)</f>
        <v>45.735384139611057</v>
      </c>
      <c r="Z166" s="64"/>
    </row>
    <row r="167" spans="1:29">
      <c r="E167" s="52"/>
      <c r="F167" s="185"/>
      <c r="G167" s="185"/>
      <c r="H167" s="185"/>
      <c r="I167" s="185"/>
      <c r="J167" s="185"/>
      <c r="K167" s="185"/>
      <c r="L167" s="185"/>
      <c r="M167" s="185"/>
      <c r="N167" s="185"/>
      <c r="O167" s="185"/>
      <c r="P167" s="185"/>
      <c r="Q167" s="185"/>
      <c r="R167" s="185"/>
      <c r="S167" s="185"/>
      <c r="T167" s="185"/>
      <c r="U167" s="185"/>
      <c r="V167" s="185"/>
      <c r="W167" s="185"/>
      <c r="X167" s="185"/>
      <c r="Y167" s="185"/>
      <c r="Z167" s="185"/>
    </row>
    <row r="168" spans="1:29">
      <c r="E168" s="52"/>
      <c r="F168" s="185"/>
      <c r="G168" s="185"/>
      <c r="H168" s="185"/>
      <c r="I168" s="185"/>
      <c r="J168" s="185"/>
      <c r="K168" s="185"/>
      <c r="L168" s="185"/>
      <c r="M168" s="185"/>
      <c r="N168" s="185"/>
      <c r="O168" s="185"/>
      <c r="P168" s="185"/>
      <c r="Q168" s="185"/>
      <c r="R168" s="185"/>
      <c r="S168" s="185"/>
      <c r="T168" s="185"/>
      <c r="U168" s="185"/>
      <c r="V168" s="185"/>
      <c r="W168" s="185"/>
      <c r="X168" s="185"/>
      <c r="Y168" s="185"/>
      <c r="Z168" s="185"/>
    </row>
    <row r="169" spans="1:29" ht="15">
      <c r="A169" s="54" t="str">
        <f>CONCATENATE("ACHIEVABLE SAVINGS - CUMULATIVE BY MILL BIN - FOR MEASURE - ",D170)</f>
        <v>ACHIEVABLE SAVINGS - CUMULATIVE BY MILL BIN - FOR MEASURE - Controls Commissioning and Sizing</v>
      </c>
      <c r="D169" s="62" t="s">
        <v>156</v>
      </c>
      <c r="E169" s="56">
        <f>E130</f>
        <v>2016</v>
      </c>
      <c r="F169" s="57">
        <f t="shared" ref="F169:X169" si="41">F130</f>
        <v>2017</v>
      </c>
      <c r="G169" s="57">
        <f t="shared" si="41"/>
        <v>2018</v>
      </c>
      <c r="H169" s="57">
        <f t="shared" si="41"/>
        <v>2019</v>
      </c>
      <c r="I169" s="57">
        <f t="shared" si="41"/>
        <v>2020</v>
      </c>
      <c r="J169" s="57">
        <f t="shared" si="41"/>
        <v>2021</v>
      </c>
      <c r="K169" s="57">
        <f t="shared" si="41"/>
        <v>2022</v>
      </c>
      <c r="L169" s="57">
        <f t="shared" si="41"/>
        <v>2023</v>
      </c>
      <c r="M169" s="57">
        <f t="shared" si="41"/>
        <v>2024</v>
      </c>
      <c r="N169" s="57">
        <f t="shared" si="41"/>
        <v>2025</v>
      </c>
      <c r="O169" s="57">
        <f t="shared" si="41"/>
        <v>2026</v>
      </c>
      <c r="P169" s="57">
        <f t="shared" si="41"/>
        <v>2027</v>
      </c>
      <c r="Q169" s="57">
        <f t="shared" si="41"/>
        <v>2028</v>
      </c>
      <c r="R169" s="57">
        <f t="shared" si="41"/>
        <v>2029</v>
      </c>
      <c r="S169" s="57">
        <f t="shared" si="41"/>
        <v>2030</v>
      </c>
      <c r="T169" s="57">
        <f t="shared" si="41"/>
        <v>2031</v>
      </c>
      <c r="U169" s="57">
        <f t="shared" si="41"/>
        <v>2032</v>
      </c>
      <c r="V169" s="57">
        <f t="shared" si="41"/>
        <v>2033</v>
      </c>
      <c r="W169" s="57">
        <f t="shared" si="41"/>
        <v>2034</v>
      </c>
      <c r="X169" s="57">
        <f t="shared" si="41"/>
        <v>2035</v>
      </c>
      <c r="Y169" s="58"/>
    </row>
    <row r="170" spans="1:29" ht="15">
      <c r="D170" s="62" t="str">
        <f>$C$8</f>
        <v>Controls Commissioning and Sizing</v>
      </c>
      <c r="E170" s="59" t="str">
        <f t="shared" ref="E170:X170" si="42">"aMW_"&amp;E169</f>
        <v>aMW_2016</v>
      </c>
      <c r="F170" s="60" t="str">
        <f t="shared" si="42"/>
        <v>aMW_2017</v>
      </c>
      <c r="G170" s="60" t="str">
        <f t="shared" si="42"/>
        <v>aMW_2018</v>
      </c>
      <c r="H170" s="60" t="str">
        <f t="shared" si="42"/>
        <v>aMW_2019</v>
      </c>
      <c r="I170" s="60" t="str">
        <f t="shared" si="42"/>
        <v>aMW_2020</v>
      </c>
      <c r="J170" s="60" t="str">
        <f t="shared" si="42"/>
        <v>aMW_2021</v>
      </c>
      <c r="K170" s="60" t="str">
        <f t="shared" si="42"/>
        <v>aMW_2022</v>
      </c>
      <c r="L170" s="60" t="str">
        <f t="shared" si="42"/>
        <v>aMW_2023</v>
      </c>
      <c r="M170" s="60" t="str">
        <f t="shared" si="42"/>
        <v>aMW_2024</v>
      </c>
      <c r="N170" s="60" t="str">
        <f t="shared" si="42"/>
        <v>aMW_2025</v>
      </c>
      <c r="O170" s="60" t="str">
        <f t="shared" si="42"/>
        <v>aMW_2026</v>
      </c>
      <c r="P170" s="60" t="str">
        <f t="shared" si="42"/>
        <v>aMW_2027</v>
      </c>
      <c r="Q170" s="60" t="str">
        <f t="shared" si="42"/>
        <v>aMW_2028</v>
      </c>
      <c r="R170" s="60" t="str">
        <f t="shared" si="42"/>
        <v>aMW_2029</v>
      </c>
      <c r="S170" s="60" t="str">
        <f t="shared" si="42"/>
        <v>aMW_2030</v>
      </c>
      <c r="T170" s="60" t="str">
        <f t="shared" si="42"/>
        <v>aMW_2031</v>
      </c>
      <c r="U170" s="60" t="str">
        <f t="shared" si="42"/>
        <v>aMW_2032</v>
      </c>
      <c r="V170" s="60" t="str">
        <f t="shared" si="42"/>
        <v>aMW_2033</v>
      </c>
      <c r="W170" s="60" t="str">
        <f t="shared" si="42"/>
        <v>aMW_2034</v>
      </c>
      <c r="X170" s="60" t="str">
        <f t="shared" si="42"/>
        <v>aMW_2035</v>
      </c>
      <c r="Y170" s="61"/>
    </row>
    <row r="171" spans="1:29">
      <c r="D171" s="7" t="s">
        <v>66</v>
      </c>
      <c r="E171" s="186">
        <f t="shared" ref="E171:E191" si="43">E132</f>
        <v>0</v>
      </c>
      <c r="F171" s="187">
        <f t="shared" ref="F171:X184" si="44">E171+F132</f>
        <v>0</v>
      </c>
      <c r="G171" s="187">
        <f t="shared" si="44"/>
        <v>0</v>
      </c>
      <c r="H171" s="187">
        <f t="shared" si="44"/>
        <v>0</v>
      </c>
      <c r="I171" s="187">
        <f t="shared" si="44"/>
        <v>0</v>
      </c>
      <c r="J171" s="187">
        <f t="shared" si="44"/>
        <v>0</v>
      </c>
      <c r="K171" s="187">
        <f t="shared" si="44"/>
        <v>0</v>
      </c>
      <c r="L171" s="187">
        <f t="shared" si="44"/>
        <v>0</v>
      </c>
      <c r="M171" s="187">
        <f t="shared" si="44"/>
        <v>0</v>
      </c>
      <c r="N171" s="187">
        <f t="shared" si="44"/>
        <v>0</v>
      </c>
      <c r="O171" s="187">
        <f t="shared" si="44"/>
        <v>0</v>
      </c>
      <c r="P171" s="187">
        <f t="shared" si="44"/>
        <v>0</v>
      </c>
      <c r="Q171" s="187">
        <f t="shared" si="44"/>
        <v>0</v>
      </c>
      <c r="R171" s="187">
        <f t="shared" si="44"/>
        <v>0</v>
      </c>
      <c r="S171" s="187">
        <f t="shared" si="44"/>
        <v>0</v>
      </c>
      <c r="T171" s="187">
        <f t="shared" si="44"/>
        <v>0</v>
      </c>
      <c r="U171" s="187">
        <f t="shared" si="44"/>
        <v>0</v>
      </c>
      <c r="V171" s="187">
        <f t="shared" si="44"/>
        <v>0</v>
      </c>
      <c r="W171" s="187">
        <f t="shared" si="44"/>
        <v>0</v>
      </c>
      <c r="X171" s="187">
        <f t="shared" si="44"/>
        <v>0</v>
      </c>
      <c r="Y171" s="187"/>
    </row>
    <row r="172" spans="1:29">
      <c r="D172" s="7" t="s">
        <v>483</v>
      </c>
      <c r="E172" s="186">
        <f t="shared" si="43"/>
        <v>0</v>
      </c>
      <c r="F172" s="187">
        <f t="shared" si="44"/>
        <v>0</v>
      </c>
      <c r="G172" s="187">
        <f t="shared" si="44"/>
        <v>0</v>
      </c>
      <c r="H172" s="187">
        <f t="shared" si="44"/>
        <v>0</v>
      </c>
      <c r="I172" s="187">
        <f t="shared" si="44"/>
        <v>0</v>
      </c>
      <c r="J172" s="187">
        <f t="shared" si="44"/>
        <v>0</v>
      </c>
      <c r="K172" s="187">
        <f t="shared" si="44"/>
        <v>0</v>
      </c>
      <c r="L172" s="187">
        <f t="shared" si="44"/>
        <v>0</v>
      </c>
      <c r="M172" s="187">
        <f t="shared" si="44"/>
        <v>0</v>
      </c>
      <c r="N172" s="187">
        <f t="shared" si="44"/>
        <v>0</v>
      </c>
      <c r="O172" s="187">
        <f t="shared" si="44"/>
        <v>0</v>
      </c>
      <c r="P172" s="187">
        <f t="shared" si="44"/>
        <v>0</v>
      </c>
      <c r="Q172" s="187">
        <f t="shared" si="44"/>
        <v>0</v>
      </c>
      <c r="R172" s="187">
        <f t="shared" si="44"/>
        <v>0</v>
      </c>
      <c r="S172" s="187">
        <f t="shared" si="44"/>
        <v>0</v>
      </c>
      <c r="T172" s="187">
        <f t="shared" si="44"/>
        <v>0</v>
      </c>
      <c r="U172" s="187">
        <f t="shared" si="44"/>
        <v>0</v>
      </c>
      <c r="V172" s="187">
        <f t="shared" si="44"/>
        <v>0</v>
      </c>
      <c r="W172" s="187">
        <f t="shared" si="44"/>
        <v>0</v>
      </c>
      <c r="X172" s="187">
        <f t="shared" si="44"/>
        <v>0</v>
      </c>
      <c r="Y172" s="187"/>
    </row>
    <row r="173" spans="1:29">
      <c r="D173" s="7" t="s">
        <v>72</v>
      </c>
      <c r="E173" s="186">
        <f t="shared" si="43"/>
        <v>0</v>
      </c>
      <c r="F173" s="187">
        <f t="shared" si="44"/>
        <v>0</v>
      </c>
      <c r="G173" s="187">
        <f t="shared" si="44"/>
        <v>0</v>
      </c>
      <c r="H173" s="187">
        <f t="shared" si="44"/>
        <v>0</v>
      </c>
      <c r="I173" s="187">
        <f t="shared" si="44"/>
        <v>0</v>
      </c>
      <c r="J173" s="187">
        <f t="shared" si="44"/>
        <v>0</v>
      </c>
      <c r="K173" s="187">
        <f t="shared" si="44"/>
        <v>0</v>
      </c>
      <c r="L173" s="187">
        <f t="shared" si="44"/>
        <v>0</v>
      </c>
      <c r="M173" s="187">
        <f t="shared" si="44"/>
        <v>0</v>
      </c>
      <c r="N173" s="187">
        <f t="shared" si="44"/>
        <v>0</v>
      </c>
      <c r="O173" s="187">
        <f t="shared" si="44"/>
        <v>0</v>
      </c>
      <c r="P173" s="187">
        <f t="shared" si="44"/>
        <v>0</v>
      </c>
      <c r="Q173" s="187">
        <f t="shared" si="44"/>
        <v>0</v>
      </c>
      <c r="R173" s="187">
        <f t="shared" si="44"/>
        <v>0</v>
      </c>
      <c r="S173" s="187">
        <f t="shared" si="44"/>
        <v>0</v>
      </c>
      <c r="T173" s="187">
        <f t="shared" si="44"/>
        <v>0</v>
      </c>
      <c r="U173" s="187">
        <f t="shared" si="44"/>
        <v>0</v>
      </c>
      <c r="V173" s="187">
        <f t="shared" si="44"/>
        <v>0</v>
      </c>
      <c r="W173" s="187">
        <f t="shared" si="44"/>
        <v>0</v>
      </c>
      <c r="X173" s="187">
        <f t="shared" si="44"/>
        <v>0</v>
      </c>
      <c r="Y173" s="187"/>
    </row>
    <row r="174" spans="1:29">
      <c r="D174" s="7" t="s">
        <v>75</v>
      </c>
      <c r="E174" s="186">
        <f t="shared" ca="1" si="43"/>
        <v>2.6474040995448631E-2</v>
      </c>
      <c r="F174" s="187">
        <f t="shared" ca="1" si="44"/>
        <v>8.5320051656489537E-2</v>
      </c>
      <c r="G174" s="187">
        <f t="shared" ca="1" si="44"/>
        <v>0.18362969730738235</v>
      </c>
      <c r="H174" s="187">
        <f t="shared" ca="1" si="44"/>
        <v>0.32757790549092036</v>
      </c>
      <c r="I174" s="187">
        <f t="shared" ca="1" si="44"/>
        <v>0.52339164456272891</v>
      </c>
      <c r="J174" s="187">
        <f t="shared" ca="1" si="44"/>
        <v>0.77964136825121622</v>
      </c>
      <c r="K174" s="187">
        <f t="shared" ca="1" si="44"/>
        <v>1.1019445479989542</v>
      </c>
      <c r="L174" s="187">
        <f t="shared" ca="1" si="44"/>
        <v>1.4914339794109077</v>
      </c>
      <c r="M174" s="187">
        <f t="shared" ca="1" si="44"/>
        <v>1.9438983130649867</v>
      </c>
      <c r="N174" s="187">
        <f t="shared" ca="1" si="44"/>
        <v>2.4501030685685681</v>
      </c>
      <c r="O174" s="187">
        <f t="shared" ca="1" si="44"/>
        <v>2.9974437938841154</v>
      </c>
      <c r="P174" s="187">
        <f t="shared" ca="1" si="44"/>
        <v>3.5724953113709379</v>
      </c>
      <c r="Q174" s="187">
        <f t="shared" ca="1" si="44"/>
        <v>4.1635277737115599</v>
      </c>
      <c r="R174" s="187">
        <f t="shared" ca="1" si="44"/>
        <v>4.7620492107204031</v>
      </c>
      <c r="S174" s="187">
        <f t="shared" ca="1" si="44"/>
        <v>5.3629917671187073</v>
      </c>
      <c r="T174" s="187">
        <f t="shared" ca="1" si="44"/>
        <v>6.0991100082363383</v>
      </c>
      <c r="U174" s="187">
        <f t="shared" ca="1" si="44"/>
        <v>6.8238986861700592</v>
      </c>
      <c r="V174" s="187">
        <f t="shared" ca="1" si="44"/>
        <v>7.5356408536719997</v>
      </c>
      <c r="W174" s="187">
        <f t="shared" ca="1" si="44"/>
        <v>8.2364445154364034</v>
      </c>
      <c r="X174" s="187">
        <f t="shared" ca="1" si="44"/>
        <v>8.9265458956234429</v>
      </c>
      <c r="Y174" s="187"/>
    </row>
    <row r="175" spans="1:29">
      <c r="D175" s="7" t="s">
        <v>78</v>
      </c>
      <c r="E175" s="186">
        <f t="shared" ca="1" si="43"/>
        <v>0</v>
      </c>
      <c r="F175" s="187">
        <f t="shared" ca="1" si="44"/>
        <v>0</v>
      </c>
      <c r="G175" s="187">
        <f t="shared" ca="1" si="44"/>
        <v>0</v>
      </c>
      <c r="H175" s="187">
        <f t="shared" ca="1" si="44"/>
        <v>0</v>
      </c>
      <c r="I175" s="187">
        <f t="shared" ca="1" si="44"/>
        <v>0</v>
      </c>
      <c r="J175" s="187">
        <f t="shared" ca="1" si="44"/>
        <v>0</v>
      </c>
      <c r="K175" s="187">
        <f t="shared" ca="1" si="44"/>
        <v>0</v>
      </c>
      <c r="L175" s="187">
        <f t="shared" ca="1" si="44"/>
        <v>0</v>
      </c>
      <c r="M175" s="187">
        <f t="shared" ca="1" si="44"/>
        <v>0</v>
      </c>
      <c r="N175" s="187">
        <f t="shared" ca="1" si="44"/>
        <v>0</v>
      </c>
      <c r="O175" s="187">
        <f t="shared" ca="1" si="44"/>
        <v>0</v>
      </c>
      <c r="P175" s="187">
        <f t="shared" ca="1" si="44"/>
        <v>0</v>
      </c>
      <c r="Q175" s="187">
        <f t="shared" ca="1" si="44"/>
        <v>0</v>
      </c>
      <c r="R175" s="187">
        <f t="shared" ca="1" si="44"/>
        <v>0</v>
      </c>
      <c r="S175" s="187">
        <f t="shared" ca="1" si="44"/>
        <v>0</v>
      </c>
      <c r="T175" s="187">
        <f t="shared" ca="1" si="44"/>
        <v>0</v>
      </c>
      <c r="U175" s="187">
        <f t="shared" ca="1" si="44"/>
        <v>0</v>
      </c>
      <c r="V175" s="187">
        <f t="shared" ca="1" si="44"/>
        <v>0</v>
      </c>
      <c r="W175" s="187">
        <f t="shared" ca="1" si="44"/>
        <v>0</v>
      </c>
      <c r="X175" s="187">
        <f t="shared" ca="1" si="44"/>
        <v>0</v>
      </c>
      <c r="Y175" s="187"/>
    </row>
    <row r="176" spans="1:29">
      <c r="D176" s="7" t="s">
        <v>81</v>
      </c>
      <c r="E176" s="186">
        <f t="shared" ca="1" si="43"/>
        <v>9.0987270412445281E-2</v>
      </c>
      <c r="F176" s="187">
        <f t="shared" ca="1" si="44"/>
        <v>0.29323209905912828</v>
      </c>
      <c r="G176" s="187">
        <f t="shared" ca="1" si="44"/>
        <v>0.63110746589591959</v>
      </c>
      <c r="H176" s="187">
        <f t="shared" ca="1" si="44"/>
        <v>1.1258356619289405</v>
      </c>
      <c r="I176" s="187">
        <f t="shared" ca="1" si="44"/>
        <v>1.7988178345584096</v>
      </c>
      <c r="J176" s="187">
        <f t="shared" ca="1" si="44"/>
        <v>2.6795093355788668</v>
      </c>
      <c r="K176" s="187">
        <f t="shared" ca="1" si="44"/>
        <v>3.7872165637855457</v>
      </c>
      <c r="L176" s="187">
        <f t="shared" ca="1" si="44"/>
        <v>5.1258327661538017</v>
      </c>
      <c r="M176" s="187">
        <f t="shared" ca="1" si="44"/>
        <v>6.6808841723689758</v>
      </c>
      <c r="N176" s="187">
        <f t="shared" ca="1" si="44"/>
        <v>8.4206332715332621</v>
      </c>
      <c r="O176" s="187">
        <f t="shared" ca="1" si="44"/>
        <v>10.301760470459612</v>
      </c>
      <c r="P176" s="187">
        <f t="shared" ca="1" si="44"/>
        <v>12.278125466330689</v>
      </c>
      <c r="Q176" s="187">
        <f t="shared" ca="1" si="44"/>
        <v>14.309414549956596</v>
      </c>
      <c r="R176" s="187">
        <f t="shared" ca="1" si="44"/>
        <v>16.36644210559615</v>
      </c>
      <c r="S176" s="187">
        <f t="shared" ca="1" si="44"/>
        <v>18.43179068199062</v>
      </c>
      <c r="T176" s="187">
        <f t="shared" ca="1" si="44"/>
        <v>20.96171761953741</v>
      </c>
      <c r="U176" s="187">
        <f t="shared" ca="1" si="44"/>
        <v>23.452706563853528</v>
      </c>
      <c r="V176" s="187">
        <f t="shared" ca="1" si="44"/>
        <v>25.898856627214553</v>
      </c>
      <c r="W176" s="187">
        <f t="shared" ca="1" si="44"/>
        <v>28.307412702577277</v>
      </c>
      <c r="X176" s="187">
        <f t="shared" ca="1" si="44"/>
        <v>30.67918665661303</v>
      </c>
      <c r="Y176" s="187"/>
    </row>
    <row r="177" spans="4:25">
      <c r="D177" s="7" t="s">
        <v>84</v>
      </c>
      <c r="E177" s="186">
        <f t="shared" ca="1" si="43"/>
        <v>0</v>
      </c>
      <c r="F177" s="187">
        <f t="shared" ca="1" si="44"/>
        <v>0</v>
      </c>
      <c r="G177" s="187">
        <f t="shared" ca="1" si="44"/>
        <v>0</v>
      </c>
      <c r="H177" s="187">
        <f t="shared" ca="1" si="44"/>
        <v>0</v>
      </c>
      <c r="I177" s="187">
        <f t="shared" ca="1" si="44"/>
        <v>0</v>
      </c>
      <c r="J177" s="187">
        <f t="shared" ca="1" si="44"/>
        <v>0</v>
      </c>
      <c r="K177" s="187">
        <f t="shared" ca="1" si="44"/>
        <v>0</v>
      </c>
      <c r="L177" s="187">
        <f t="shared" ca="1" si="44"/>
        <v>0</v>
      </c>
      <c r="M177" s="187">
        <f t="shared" ca="1" si="44"/>
        <v>0</v>
      </c>
      <c r="N177" s="187">
        <f t="shared" ca="1" si="44"/>
        <v>0</v>
      </c>
      <c r="O177" s="187">
        <f t="shared" ca="1" si="44"/>
        <v>0</v>
      </c>
      <c r="P177" s="187">
        <f t="shared" ca="1" si="44"/>
        <v>0</v>
      </c>
      <c r="Q177" s="187">
        <f t="shared" ca="1" si="44"/>
        <v>0</v>
      </c>
      <c r="R177" s="187">
        <f t="shared" ca="1" si="44"/>
        <v>0</v>
      </c>
      <c r="S177" s="187">
        <f t="shared" ca="1" si="44"/>
        <v>0</v>
      </c>
      <c r="T177" s="187">
        <f t="shared" ca="1" si="44"/>
        <v>0</v>
      </c>
      <c r="U177" s="187">
        <f t="shared" ca="1" si="44"/>
        <v>0</v>
      </c>
      <c r="V177" s="187">
        <f t="shared" ca="1" si="44"/>
        <v>0</v>
      </c>
      <c r="W177" s="187">
        <f t="shared" ca="1" si="44"/>
        <v>0</v>
      </c>
      <c r="X177" s="187">
        <f t="shared" ca="1" si="44"/>
        <v>0</v>
      </c>
      <c r="Y177" s="187"/>
    </row>
    <row r="178" spans="4:25">
      <c r="D178" s="7" t="s">
        <v>87</v>
      </c>
      <c r="E178" s="186">
        <f t="shared" ca="1" si="43"/>
        <v>0</v>
      </c>
      <c r="F178" s="187">
        <f t="shared" ca="1" si="44"/>
        <v>0</v>
      </c>
      <c r="G178" s="187">
        <f t="shared" ca="1" si="44"/>
        <v>0</v>
      </c>
      <c r="H178" s="187">
        <f t="shared" ca="1" si="44"/>
        <v>0</v>
      </c>
      <c r="I178" s="187">
        <f t="shared" ca="1" si="44"/>
        <v>0</v>
      </c>
      <c r="J178" s="187">
        <f t="shared" ca="1" si="44"/>
        <v>0</v>
      </c>
      <c r="K178" s="187">
        <f t="shared" ca="1" si="44"/>
        <v>0</v>
      </c>
      <c r="L178" s="187">
        <f t="shared" ca="1" si="44"/>
        <v>0</v>
      </c>
      <c r="M178" s="187">
        <f t="shared" ca="1" si="44"/>
        <v>0</v>
      </c>
      <c r="N178" s="187">
        <f t="shared" ca="1" si="44"/>
        <v>0</v>
      </c>
      <c r="O178" s="187">
        <f t="shared" ca="1" si="44"/>
        <v>0</v>
      </c>
      <c r="P178" s="187">
        <f t="shared" ca="1" si="44"/>
        <v>0</v>
      </c>
      <c r="Q178" s="187">
        <f t="shared" ca="1" si="44"/>
        <v>0</v>
      </c>
      <c r="R178" s="187">
        <f t="shared" ca="1" si="44"/>
        <v>0</v>
      </c>
      <c r="S178" s="187">
        <f t="shared" ca="1" si="44"/>
        <v>0</v>
      </c>
      <c r="T178" s="187">
        <f t="shared" ca="1" si="44"/>
        <v>0</v>
      </c>
      <c r="U178" s="187">
        <f t="shared" ca="1" si="44"/>
        <v>0</v>
      </c>
      <c r="V178" s="187">
        <f t="shared" ca="1" si="44"/>
        <v>0</v>
      </c>
      <c r="W178" s="187">
        <f t="shared" ca="1" si="44"/>
        <v>0</v>
      </c>
      <c r="X178" s="187">
        <f t="shared" ca="1" si="44"/>
        <v>0</v>
      </c>
      <c r="Y178" s="187"/>
    </row>
    <row r="179" spans="4:25">
      <c r="D179" s="7" t="s">
        <v>90</v>
      </c>
      <c r="E179" s="186">
        <f t="shared" ca="1" si="43"/>
        <v>0</v>
      </c>
      <c r="F179" s="187">
        <f t="shared" ca="1" si="44"/>
        <v>0</v>
      </c>
      <c r="G179" s="187">
        <f t="shared" ca="1" si="44"/>
        <v>0</v>
      </c>
      <c r="H179" s="187">
        <f t="shared" ca="1" si="44"/>
        <v>0</v>
      </c>
      <c r="I179" s="187">
        <f t="shared" ca="1" si="44"/>
        <v>0</v>
      </c>
      <c r="J179" s="187">
        <f t="shared" ca="1" si="44"/>
        <v>0</v>
      </c>
      <c r="K179" s="187">
        <f t="shared" ca="1" si="44"/>
        <v>0</v>
      </c>
      <c r="L179" s="187">
        <f t="shared" ca="1" si="44"/>
        <v>0</v>
      </c>
      <c r="M179" s="187">
        <f t="shared" ca="1" si="44"/>
        <v>0</v>
      </c>
      <c r="N179" s="187">
        <f t="shared" ca="1" si="44"/>
        <v>0</v>
      </c>
      <c r="O179" s="187">
        <f t="shared" ca="1" si="44"/>
        <v>0</v>
      </c>
      <c r="P179" s="187">
        <f t="shared" ca="1" si="44"/>
        <v>0</v>
      </c>
      <c r="Q179" s="187">
        <f t="shared" ca="1" si="44"/>
        <v>0</v>
      </c>
      <c r="R179" s="187">
        <f t="shared" ca="1" si="44"/>
        <v>0</v>
      </c>
      <c r="S179" s="187">
        <f t="shared" ca="1" si="44"/>
        <v>0</v>
      </c>
      <c r="T179" s="187">
        <f t="shared" ca="1" si="44"/>
        <v>0</v>
      </c>
      <c r="U179" s="187">
        <f t="shared" ca="1" si="44"/>
        <v>0</v>
      </c>
      <c r="V179" s="187">
        <f t="shared" ca="1" si="44"/>
        <v>0</v>
      </c>
      <c r="W179" s="187">
        <f t="shared" ca="1" si="44"/>
        <v>0</v>
      </c>
      <c r="X179" s="187">
        <f t="shared" ca="1" si="44"/>
        <v>0</v>
      </c>
      <c r="Y179" s="187"/>
    </row>
    <row r="180" spans="4:25">
      <c r="D180" s="7" t="s">
        <v>93</v>
      </c>
      <c r="E180" s="186">
        <f t="shared" ca="1" si="43"/>
        <v>0</v>
      </c>
      <c r="F180" s="187">
        <f t="shared" ca="1" si="44"/>
        <v>0</v>
      </c>
      <c r="G180" s="187">
        <f t="shared" ca="1" si="44"/>
        <v>0</v>
      </c>
      <c r="H180" s="187">
        <f t="shared" ca="1" si="44"/>
        <v>0</v>
      </c>
      <c r="I180" s="187">
        <f t="shared" ca="1" si="44"/>
        <v>0</v>
      </c>
      <c r="J180" s="187">
        <f t="shared" ca="1" si="44"/>
        <v>0</v>
      </c>
      <c r="K180" s="187">
        <f t="shared" ca="1" si="44"/>
        <v>0</v>
      </c>
      <c r="L180" s="187">
        <f t="shared" ca="1" si="44"/>
        <v>0</v>
      </c>
      <c r="M180" s="187">
        <f t="shared" ca="1" si="44"/>
        <v>0</v>
      </c>
      <c r="N180" s="187">
        <f t="shared" ca="1" si="44"/>
        <v>0</v>
      </c>
      <c r="O180" s="187">
        <f t="shared" ca="1" si="44"/>
        <v>0</v>
      </c>
      <c r="P180" s="187">
        <f t="shared" ca="1" si="44"/>
        <v>0</v>
      </c>
      <c r="Q180" s="187">
        <f t="shared" ca="1" si="44"/>
        <v>0</v>
      </c>
      <c r="R180" s="187">
        <f t="shared" ca="1" si="44"/>
        <v>0</v>
      </c>
      <c r="S180" s="187">
        <f t="shared" ca="1" si="44"/>
        <v>0</v>
      </c>
      <c r="T180" s="187">
        <f t="shared" ca="1" si="44"/>
        <v>0</v>
      </c>
      <c r="U180" s="187">
        <f t="shared" ca="1" si="44"/>
        <v>0</v>
      </c>
      <c r="V180" s="187">
        <f t="shared" ca="1" si="44"/>
        <v>0</v>
      </c>
      <c r="W180" s="187">
        <f t="shared" ca="1" si="44"/>
        <v>0</v>
      </c>
      <c r="X180" s="187">
        <f t="shared" ca="1" si="44"/>
        <v>0</v>
      </c>
      <c r="Y180" s="187"/>
    </row>
    <row r="181" spans="4:25">
      <c r="D181" s="7" t="s">
        <v>96</v>
      </c>
      <c r="E181" s="186">
        <f t="shared" ca="1" si="43"/>
        <v>1.1253505834383212E-2</v>
      </c>
      <c r="F181" s="187">
        <f t="shared" ca="1" si="44"/>
        <v>3.6056588491572325E-2</v>
      </c>
      <c r="G181" s="187">
        <f t="shared" ca="1" si="44"/>
        <v>7.7143717552587573E-2</v>
      </c>
      <c r="H181" s="187">
        <f t="shared" ca="1" si="44"/>
        <v>0.13679735904998019</v>
      </c>
      <c r="I181" s="187">
        <f t="shared" ca="1" si="44"/>
        <v>0.21726011210960888</v>
      </c>
      <c r="J181" s="187">
        <f t="shared" ca="1" si="44"/>
        <v>0.3216686861634081</v>
      </c>
      <c r="K181" s="187">
        <f t="shared" ca="1" si="44"/>
        <v>0.45188289600770565</v>
      </c>
      <c r="L181" s="187">
        <f t="shared" ca="1" si="44"/>
        <v>0.60791375473094833</v>
      </c>
      <c r="M181" s="187">
        <f t="shared" ca="1" si="44"/>
        <v>0.78764360095193497</v>
      </c>
      <c r="N181" s="187">
        <f t="shared" ca="1" si="44"/>
        <v>0.9870242951403756</v>
      </c>
      <c r="O181" s="187">
        <f t="shared" ca="1" si="44"/>
        <v>1.200788841450215</v>
      </c>
      <c r="P181" s="187">
        <f t="shared" ca="1" si="44"/>
        <v>1.4234813968985458</v>
      </c>
      <c r="Q181" s="187">
        <f t="shared" ca="1" si="44"/>
        <v>1.6504319843510014</v>
      </c>
      <c r="R181" s="187">
        <f t="shared" ca="1" si="44"/>
        <v>1.8783195961842272</v>
      </c>
      <c r="S181" s="187">
        <f t="shared" ca="1" si="44"/>
        <v>2.1051989614146489</v>
      </c>
      <c r="T181" s="187">
        <f t="shared" ca="1" si="44"/>
        <v>2.3427470981089087</v>
      </c>
      <c r="U181" s="187">
        <f t="shared" ca="1" si="44"/>
        <v>2.5776739495007162</v>
      </c>
      <c r="V181" s="187">
        <f t="shared" ca="1" si="44"/>
        <v>2.8101262146446033</v>
      </c>
      <c r="W181" s="187">
        <f t="shared" ca="1" si="44"/>
        <v>3.0399976767972872</v>
      </c>
      <c r="X181" s="187">
        <f t="shared" ca="1" si="44"/>
        <v>3.2664262399240096</v>
      </c>
      <c r="Y181" s="187"/>
    </row>
    <row r="182" spans="4:25">
      <c r="D182" s="7" t="s">
        <v>99</v>
      </c>
      <c r="E182" s="186">
        <f t="shared" ca="1" si="43"/>
        <v>0</v>
      </c>
      <c r="F182" s="187">
        <f t="shared" ca="1" si="44"/>
        <v>0</v>
      </c>
      <c r="G182" s="187">
        <f t="shared" ca="1" si="44"/>
        <v>0</v>
      </c>
      <c r="H182" s="187">
        <f t="shared" ca="1" si="44"/>
        <v>0</v>
      </c>
      <c r="I182" s="187">
        <f t="shared" ca="1" si="44"/>
        <v>0</v>
      </c>
      <c r="J182" s="187">
        <f t="shared" ca="1" si="44"/>
        <v>0</v>
      </c>
      <c r="K182" s="187">
        <f t="shared" ca="1" si="44"/>
        <v>0</v>
      </c>
      <c r="L182" s="187">
        <f t="shared" ca="1" si="44"/>
        <v>0</v>
      </c>
      <c r="M182" s="187">
        <f t="shared" ca="1" si="44"/>
        <v>0</v>
      </c>
      <c r="N182" s="187">
        <f t="shared" ca="1" si="44"/>
        <v>0</v>
      </c>
      <c r="O182" s="187">
        <f t="shared" ca="1" si="44"/>
        <v>0</v>
      </c>
      <c r="P182" s="187">
        <f t="shared" ca="1" si="44"/>
        <v>0</v>
      </c>
      <c r="Q182" s="187">
        <f t="shared" ca="1" si="44"/>
        <v>0</v>
      </c>
      <c r="R182" s="187">
        <f t="shared" ca="1" si="44"/>
        <v>0</v>
      </c>
      <c r="S182" s="187">
        <f t="shared" ca="1" si="44"/>
        <v>0</v>
      </c>
      <c r="T182" s="187">
        <f t="shared" ca="1" si="44"/>
        <v>0</v>
      </c>
      <c r="U182" s="187">
        <f t="shared" ca="1" si="44"/>
        <v>0</v>
      </c>
      <c r="V182" s="187">
        <f t="shared" ca="1" si="44"/>
        <v>0</v>
      </c>
      <c r="W182" s="187">
        <f t="shared" ca="1" si="44"/>
        <v>0</v>
      </c>
      <c r="X182" s="187">
        <f t="shared" ca="1" si="44"/>
        <v>0</v>
      </c>
      <c r="Y182" s="187"/>
    </row>
    <row r="183" spans="4:25">
      <c r="D183" s="7" t="s">
        <v>102</v>
      </c>
      <c r="E183" s="186">
        <f t="shared" ca="1" si="43"/>
        <v>0</v>
      </c>
      <c r="F183" s="187">
        <f t="shared" ca="1" si="44"/>
        <v>0</v>
      </c>
      <c r="G183" s="187">
        <f t="shared" ca="1" si="44"/>
        <v>0</v>
      </c>
      <c r="H183" s="187">
        <f t="shared" ca="1" si="44"/>
        <v>0</v>
      </c>
      <c r="I183" s="187">
        <f t="shared" ca="1" si="44"/>
        <v>0</v>
      </c>
      <c r="J183" s="187">
        <f t="shared" ca="1" si="44"/>
        <v>0</v>
      </c>
      <c r="K183" s="187">
        <f t="shared" ca="1" si="44"/>
        <v>0</v>
      </c>
      <c r="L183" s="187">
        <f t="shared" ca="1" si="44"/>
        <v>0</v>
      </c>
      <c r="M183" s="187">
        <f t="shared" ca="1" si="44"/>
        <v>0</v>
      </c>
      <c r="N183" s="187">
        <f t="shared" ca="1" si="44"/>
        <v>0</v>
      </c>
      <c r="O183" s="187">
        <f t="shared" ca="1" si="44"/>
        <v>0</v>
      </c>
      <c r="P183" s="187">
        <f t="shared" ca="1" si="44"/>
        <v>0</v>
      </c>
      <c r="Q183" s="187">
        <f t="shared" ca="1" si="44"/>
        <v>0</v>
      </c>
      <c r="R183" s="187">
        <f t="shared" ca="1" si="44"/>
        <v>0</v>
      </c>
      <c r="S183" s="187">
        <f t="shared" ca="1" si="44"/>
        <v>0</v>
      </c>
      <c r="T183" s="187">
        <f t="shared" ca="1" si="44"/>
        <v>0</v>
      </c>
      <c r="U183" s="187">
        <f t="shared" ca="1" si="44"/>
        <v>0</v>
      </c>
      <c r="V183" s="187">
        <f t="shared" ca="1" si="44"/>
        <v>0</v>
      </c>
      <c r="W183" s="187">
        <f t="shared" ca="1" si="44"/>
        <v>0</v>
      </c>
      <c r="X183" s="187">
        <f t="shared" ca="1" si="44"/>
        <v>0</v>
      </c>
      <c r="Y183" s="187"/>
    </row>
    <row r="184" spans="4:25">
      <c r="D184" s="7" t="s">
        <v>105</v>
      </c>
      <c r="E184" s="186">
        <f t="shared" ca="1" si="43"/>
        <v>0</v>
      </c>
      <c r="F184" s="187">
        <f t="shared" ca="1" si="44"/>
        <v>0</v>
      </c>
      <c r="G184" s="187">
        <f t="shared" ca="1" si="44"/>
        <v>0</v>
      </c>
      <c r="H184" s="187">
        <f t="shared" ca="1" si="44"/>
        <v>0</v>
      </c>
      <c r="I184" s="187">
        <f t="shared" ca="1" si="44"/>
        <v>0</v>
      </c>
      <c r="J184" s="187">
        <f t="shared" ca="1" si="44"/>
        <v>0</v>
      </c>
      <c r="K184" s="187">
        <f t="shared" ca="1" si="44"/>
        <v>0</v>
      </c>
      <c r="L184" s="187">
        <f t="shared" ca="1" si="44"/>
        <v>0</v>
      </c>
      <c r="M184" s="187">
        <f t="shared" ca="1" si="44"/>
        <v>0</v>
      </c>
      <c r="N184" s="187">
        <f t="shared" ref="N184:X191" ca="1" si="45">M184+N145</f>
        <v>0</v>
      </c>
      <c r="O184" s="187">
        <f t="shared" ca="1" si="45"/>
        <v>0</v>
      </c>
      <c r="P184" s="187">
        <f t="shared" ca="1" si="45"/>
        <v>0</v>
      </c>
      <c r="Q184" s="187">
        <f t="shared" ca="1" si="45"/>
        <v>0</v>
      </c>
      <c r="R184" s="187">
        <f t="shared" ca="1" si="45"/>
        <v>0</v>
      </c>
      <c r="S184" s="187">
        <f t="shared" ca="1" si="45"/>
        <v>0</v>
      </c>
      <c r="T184" s="187">
        <f t="shared" ca="1" si="45"/>
        <v>0</v>
      </c>
      <c r="U184" s="187">
        <f t="shared" ca="1" si="45"/>
        <v>0</v>
      </c>
      <c r="V184" s="187">
        <f t="shared" ca="1" si="45"/>
        <v>0</v>
      </c>
      <c r="W184" s="187">
        <f t="shared" ca="1" si="45"/>
        <v>0</v>
      </c>
      <c r="X184" s="187">
        <f t="shared" ca="1" si="45"/>
        <v>0</v>
      </c>
      <c r="Y184" s="187"/>
    </row>
    <row r="185" spans="4:25">
      <c r="D185" s="7" t="s">
        <v>108</v>
      </c>
      <c r="E185" s="186">
        <f t="shared" ca="1" si="43"/>
        <v>0</v>
      </c>
      <c r="F185" s="187">
        <f t="shared" ref="F185:T191" ca="1" si="46">E185+F146</f>
        <v>0</v>
      </c>
      <c r="G185" s="187">
        <f t="shared" ca="1" si="46"/>
        <v>0</v>
      </c>
      <c r="H185" s="187">
        <f t="shared" ca="1" si="46"/>
        <v>0</v>
      </c>
      <c r="I185" s="187">
        <f t="shared" ca="1" si="46"/>
        <v>0</v>
      </c>
      <c r="J185" s="187">
        <f t="shared" ca="1" si="46"/>
        <v>0</v>
      </c>
      <c r="K185" s="187">
        <f t="shared" ca="1" si="46"/>
        <v>0</v>
      </c>
      <c r="L185" s="187">
        <f t="shared" ca="1" si="46"/>
        <v>0</v>
      </c>
      <c r="M185" s="187">
        <f t="shared" ca="1" si="46"/>
        <v>0</v>
      </c>
      <c r="N185" s="187">
        <f t="shared" ca="1" si="46"/>
        <v>0</v>
      </c>
      <c r="O185" s="187">
        <f t="shared" ca="1" si="46"/>
        <v>0</v>
      </c>
      <c r="P185" s="187">
        <f t="shared" ca="1" si="46"/>
        <v>0</v>
      </c>
      <c r="Q185" s="187">
        <f t="shared" ca="1" si="46"/>
        <v>0</v>
      </c>
      <c r="R185" s="187">
        <f t="shared" ca="1" si="46"/>
        <v>0</v>
      </c>
      <c r="S185" s="187">
        <f t="shared" ca="1" si="46"/>
        <v>0</v>
      </c>
      <c r="T185" s="187">
        <f t="shared" ca="1" si="46"/>
        <v>0</v>
      </c>
      <c r="U185" s="187">
        <f t="shared" ca="1" si="45"/>
        <v>0</v>
      </c>
      <c r="V185" s="187">
        <f t="shared" ca="1" si="45"/>
        <v>0</v>
      </c>
      <c r="W185" s="187">
        <f t="shared" ca="1" si="45"/>
        <v>0</v>
      </c>
      <c r="X185" s="187">
        <f t="shared" ca="1" si="45"/>
        <v>0</v>
      </c>
      <c r="Y185" s="187"/>
    </row>
    <row r="186" spans="4:25">
      <c r="D186" s="7" t="s">
        <v>111</v>
      </c>
      <c r="E186" s="186">
        <f t="shared" ca="1" si="43"/>
        <v>0</v>
      </c>
      <c r="F186" s="187">
        <f t="shared" ca="1" si="46"/>
        <v>0</v>
      </c>
      <c r="G186" s="187">
        <f t="shared" ca="1" si="46"/>
        <v>0</v>
      </c>
      <c r="H186" s="187">
        <f t="shared" ca="1" si="46"/>
        <v>0</v>
      </c>
      <c r="I186" s="187">
        <f t="shared" ca="1" si="46"/>
        <v>0</v>
      </c>
      <c r="J186" s="187">
        <f t="shared" ca="1" si="46"/>
        <v>0</v>
      </c>
      <c r="K186" s="187">
        <f t="shared" ca="1" si="46"/>
        <v>0</v>
      </c>
      <c r="L186" s="187">
        <f t="shared" ca="1" si="46"/>
        <v>0</v>
      </c>
      <c r="M186" s="187">
        <f t="shared" ca="1" si="46"/>
        <v>0</v>
      </c>
      <c r="N186" s="187">
        <f t="shared" ca="1" si="46"/>
        <v>0</v>
      </c>
      <c r="O186" s="187">
        <f t="shared" ca="1" si="46"/>
        <v>0</v>
      </c>
      <c r="P186" s="187">
        <f t="shared" ca="1" si="46"/>
        <v>0</v>
      </c>
      <c r="Q186" s="187">
        <f t="shared" ca="1" si="46"/>
        <v>0</v>
      </c>
      <c r="R186" s="187">
        <f t="shared" ca="1" si="46"/>
        <v>0</v>
      </c>
      <c r="S186" s="187">
        <f t="shared" ca="1" si="46"/>
        <v>0</v>
      </c>
      <c r="T186" s="187">
        <f t="shared" ca="1" si="46"/>
        <v>0</v>
      </c>
      <c r="U186" s="187">
        <f t="shared" ca="1" si="45"/>
        <v>0</v>
      </c>
      <c r="V186" s="187">
        <f t="shared" ca="1" si="45"/>
        <v>0</v>
      </c>
      <c r="W186" s="187">
        <f t="shared" ca="1" si="45"/>
        <v>0</v>
      </c>
      <c r="X186" s="187">
        <f t="shared" ca="1" si="45"/>
        <v>0</v>
      </c>
      <c r="Y186" s="187"/>
    </row>
    <row r="187" spans="4:25">
      <c r="D187" s="7" t="s">
        <v>114</v>
      </c>
      <c r="E187" s="186">
        <f t="shared" ca="1" si="43"/>
        <v>0</v>
      </c>
      <c r="F187" s="187">
        <f t="shared" ca="1" si="46"/>
        <v>0</v>
      </c>
      <c r="G187" s="187">
        <f t="shared" ca="1" si="46"/>
        <v>0</v>
      </c>
      <c r="H187" s="187">
        <f t="shared" ca="1" si="46"/>
        <v>0</v>
      </c>
      <c r="I187" s="187">
        <f t="shared" ca="1" si="46"/>
        <v>0</v>
      </c>
      <c r="J187" s="187">
        <f t="shared" ca="1" si="46"/>
        <v>0</v>
      </c>
      <c r="K187" s="187">
        <f t="shared" ca="1" si="46"/>
        <v>0</v>
      </c>
      <c r="L187" s="187">
        <f t="shared" ca="1" si="46"/>
        <v>0</v>
      </c>
      <c r="M187" s="187">
        <f t="shared" ca="1" si="46"/>
        <v>0</v>
      </c>
      <c r="N187" s="187">
        <f t="shared" ca="1" si="46"/>
        <v>0</v>
      </c>
      <c r="O187" s="187">
        <f t="shared" ca="1" si="46"/>
        <v>0</v>
      </c>
      <c r="P187" s="187">
        <f t="shared" ca="1" si="46"/>
        <v>0</v>
      </c>
      <c r="Q187" s="187">
        <f t="shared" ca="1" si="46"/>
        <v>0</v>
      </c>
      <c r="R187" s="187">
        <f t="shared" ca="1" si="46"/>
        <v>0</v>
      </c>
      <c r="S187" s="187">
        <f t="shared" ca="1" si="46"/>
        <v>0</v>
      </c>
      <c r="T187" s="187">
        <f t="shared" ca="1" si="46"/>
        <v>0</v>
      </c>
      <c r="U187" s="187">
        <f t="shared" ca="1" si="45"/>
        <v>0</v>
      </c>
      <c r="V187" s="187">
        <f t="shared" ca="1" si="45"/>
        <v>0</v>
      </c>
      <c r="W187" s="187">
        <f t="shared" ca="1" si="45"/>
        <v>0</v>
      </c>
      <c r="X187" s="187">
        <f t="shared" ca="1" si="45"/>
        <v>0</v>
      </c>
      <c r="Y187" s="187"/>
    </row>
    <row r="188" spans="4:25">
      <c r="D188" s="7" t="s">
        <v>117</v>
      </c>
      <c r="E188" s="186">
        <f t="shared" ca="1" si="43"/>
        <v>0</v>
      </c>
      <c r="F188" s="187">
        <f t="shared" ca="1" si="46"/>
        <v>0</v>
      </c>
      <c r="G188" s="187">
        <f t="shared" ca="1" si="46"/>
        <v>0</v>
      </c>
      <c r="H188" s="187">
        <f t="shared" ca="1" si="46"/>
        <v>0</v>
      </c>
      <c r="I188" s="187">
        <f t="shared" ca="1" si="46"/>
        <v>0</v>
      </c>
      <c r="J188" s="187">
        <f t="shared" ca="1" si="46"/>
        <v>0</v>
      </c>
      <c r="K188" s="187">
        <f t="shared" ca="1" si="46"/>
        <v>0</v>
      </c>
      <c r="L188" s="187">
        <f t="shared" ca="1" si="46"/>
        <v>0</v>
      </c>
      <c r="M188" s="187">
        <f t="shared" ca="1" si="46"/>
        <v>0</v>
      </c>
      <c r="N188" s="187">
        <f t="shared" ca="1" si="46"/>
        <v>0</v>
      </c>
      <c r="O188" s="187">
        <f t="shared" ca="1" si="46"/>
        <v>0</v>
      </c>
      <c r="P188" s="187">
        <f t="shared" ca="1" si="46"/>
        <v>0</v>
      </c>
      <c r="Q188" s="187">
        <f t="shared" ca="1" si="46"/>
        <v>0</v>
      </c>
      <c r="R188" s="187">
        <f t="shared" ca="1" si="46"/>
        <v>0</v>
      </c>
      <c r="S188" s="187">
        <f t="shared" ca="1" si="46"/>
        <v>0</v>
      </c>
      <c r="T188" s="187">
        <f t="shared" ca="1" si="46"/>
        <v>0</v>
      </c>
      <c r="U188" s="187">
        <f t="shared" ca="1" si="45"/>
        <v>0</v>
      </c>
      <c r="V188" s="187">
        <f t="shared" ca="1" si="45"/>
        <v>0</v>
      </c>
      <c r="W188" s="187">
        <f t="shared" ca="1" si="45"/>
        <v>0</v>
      </c>
      <c r="X188" s="187">
        <f t="shared" ca="1" si="45"/>
        <v>0</v>
      </c>
      <c r="Y188" s="187"/>
    </row>
    <row r="189" spans="4:25">
      <c r="D189" s="7" t="s">
        <v>120</v>
      </c>
      <c r="E189" s="186">
        <f t="shared" ca="1" si="43"/>
        <v>0</v>
      </c>
      <c r="F189" s="187">
        <f t="shared" ca="1" si="46"/>
        <v>0</v>
      </c>
      <c r="G189" s="187">
        <f t="shared" ca="1" si="46"/>
        <v>0</v>
      </c>
      <c r="H189" s="187">
        <f t="shared" ca="1" si="46"/>
        <v>0</v>
      </c>
      <c r="I189" s="187">
        <f t="shared" ca="1" si="46"/>
        <v>0</v>
      </c>
      <c r="J189" s="187">
        <f t="shared" ca="1" si="46"/>
        <v>0</v>
      </c>
      <c r="K189" s="187">
        <f t="shared" ca="1" si="46"/>
        <v>0</v>
      </c>
      <c r="L189" s="187">
        <f t="shared" ca="1" si="46"/>
        <v>0</v>
      </c>
      <c r="M189" s="187">
        <f t="shared" ca="1" si="46"/>
        <v>0</v>
      </c>
      <c r="N189" s="187">
        <f t="shared" ca="1" si="46"/>
        <v>0</v>
      </c>
      <c r="O189" s="187">
        <f t="shared" ca="1" si="46"/>
        <v>0</v>
      </c>
      <c r="P189" s="187">
        <f t="shared" ca="1" si="46"/>
        <v>0</v>
      </c>
      <c r="Q189" s="187">
        <f t="shared" ca="1" si="46"/>
        <v>0</v>
      </c>
      <c r="R189" s="187">
        <f t="shared" ca="1" si="46"/>
        <v>0</v>
      </c>
      <c r="S189" s="187">
        <f t="shared" ca="1" si="46"/>
        <v>0</v>
      </c>
      <c r="T189" s="187">
        <f t="shared" ca="1" si="46"/>
        <v>0</v>
      </c>
      <c r="U189" s="187">
        <f t="shared" ca="1" si="45"/>
        <v>0</v>
      </c>
      <c r="V189" s="187">
        <f t="shared" ca="1" si="45"/>
        <v>0</v>
      </c>
      <c r="W189" s="187">
        <f t="shared" ca="1" si="45"/>
        <v>0</v>
      </c>
      <c r="X189" s="187">
        <f t="shared" ca="1" si="45"/>
        <v>0</v>
      </c>
      <c r="Y189" s="187"/>
    </row>
    <row r="190" spans="4:25">
      <c r="D190" s="7" t="s">
        <v>123</v>
      </c>
      <c r="E190" s="186">
        <f t="shared" ca="1" si="43"/>
        <v>0</v>
      </c>
      <c r="F190" s="187">
        <f t="shared" ca="1" si="46"/>
        <v>0</v>
      </c>
      <c r="G190" s="187">
        <f t="shared" ca="1" si="46"/>
        <v>0</v>
      </c>
      <c r="H190" s="187">
        <f t="shared" ca="1" si="46"/>
        <v>0</v>
      </c>
      <c r="I190" s="187">
        <f t="shared" ca="1" si="46"/>
        <v>0</v>
      </c>
      <c r="J190" s="187">
        <f t="shared" ca="1" si="46"/>
        <v>0</v>
      </c>
      <c r="K190" s="187">
        <f t="shared" ca="1" si="46"/>
        <v>0</v>
      </c>
      <c r="L190" s="187">
        <f t="shared" ca="1" si="46"/>
        <v>0</v>
      </c>
      <c r="M190" s="187">
        <f t="shared" ca="1" si="46"/>
        <v>0</v>
      </c>
      <c r="N190" s="187">
        <f t="shared" ca="1" si="46"/>
        <v>0</v>
      </c>
      <c r="O190" s="187">
        <f t="shared" ca="1" si="46"/>
        <v>0</v>
      </c>
      <c r="P190" s="187">
        <f t="shared" ca="1" si="46"/>
        <v>0</v>
      </c>
      <c r="Q190" s="187">
        <f t="shared" ca="1" si="46"/>
        <v>0</v>
      </c>
      <c r="R190" s="187">
        <f t="shared" ca="1" si="46"/>
        <v>0</v>
      </c>
      <c r="S190" s="187">
        <f t="shared" ca="1" si="46"/>
        <v>0</v>
      </c>
      <c r="T190" s="187">
        <f t="shared" ca="1" si="46"/>
        <v>0</v>
      </c>
      <c r="U190" s="187">
        <f t="shared" ca="1" si="45"/>
        <v>0</v>
      </c>
      <c r="V190" s="187">
        <f t="shared" ca="1" si="45"/>
        <v>0</v>
      </c>
      <c r="W190" s="187">
        <f t="shared" ca="1" si="45"/>
        <v>0</v>
      </c>
      <c r="X190" s="187">
        <f t="shared" ca="1" si="45"/>
        <v>0</v>
      </c>
      <c r="Y190" s="187"/>
    </row>
    <row r="191" spans="4:25">
      <c r="D191" s="7" t="s">
        <v>126</v>
      </c>
      <c r="E191" s="186">
        <f t="shared" ca="1" si="43"/>
        <v>0</v>
      </c>
      <c r="F191" s="187">
        <f t="shared" ca="1" si="46"/>
        <v>0</v>
      </c>
      <c r="G191" s="187">
        <f t="shared" ca="1" si="46"/>
        <v>0</v>
      </c>
      <c r="H191" s="187">
        <f t="shared" ca="1" si="46"/>
        <v>0</v>
      </c>
      <c r="I191" s="187">
        <f t="shared" ca="1" si="46"/>
        <v>0</v>
      </c>
      <c r="J191" s="187">
        <f t="shared" ca="1" si="46"/>
        <v>0</v>
      </c>
      <c r="K191" s="187">
        <f t="shared" ca="1" si="46"/>
        <v>0</v>
      </c>
      <c r="L191" s="187">
        <f t="shared" ca="1" si="46"/>
        <v>0</v>
      </c>
      <c r="M191" s="187">
        <f t="shared" ca="1" si="46"/>
        <v>0</v>
      </c>
      <c r="N191" s="187">
        <f t="shared" ca="1" si="46"/>
        <v>0</v>
      </c>
      <c r="O191" s="187">
        <f t="shared" ca="1" si="46"/>
        <v>0</v>
      </c>
      <c r="P191" s="187">
        <f t="shared" ca="1" si="46"/>
        <v>0</v>
      </c>
      <c r="Q191" s="187">
        <f t="shared" ca="1" si="46"/>
        <v>0</v>
      </c>
      <c r="R191" s="187">
        <f t="shared" ca="1" si="46"/>
        <v>0</v>
      </c>
      <c r="S191" s="187">
        <f t="shared" ca="1" si="46"/>
        <v>0</v>
      </c>
      <c r="T191" s="187">
        <f t="shared" ca="1" si="46"/>
        <v>0</v>
      </c>
      <c r="U191" s="187">
        <f t="shared" ca="1" si="45"/>
        <v>0</v>
      </c>
      <c r="V191" s="187">
        <f t="shared" ca="1" si="45"/>
        <v>0</v>
      </c>
      <c r="W191" s="187">
        <f t="shared" ca="1" si="45"/>
        <v>0</v>
      </c>
      <c r="X191" s="187">
        <f t="shared" ca="1" si="45"/>
        <v>0</v>
      </c>
      <c r="Y191" s="187"/>
    </row>
    <row r="192" spans="4:25">
      <c r="D192" s="7" t="s">
        <v>129</v>
      </c>
      <c r="E192" s="186">
        <f t="shared" ref="E192" ca="1" si="47">E163</f>
        <v>0</v>
      </c>
      <c r="F192" s="187">
        <f t="shared" ref="F192:X192" ca="1" si="48">E192+F163</f>
        <v>0</v>
      </c>
      <c r="G192" s="187">
        <f t="shared" ca="1" si="48"/>
        <v>0</v>
      </c>
      <c r="H192" s="187">
        <f t="shared" ca="1" si="48"/>
        <v>0</v>
      </c>
      <c r="I192" s="187">
        <f t="shared" ca="1" si="48"/>
        <v>0</v>
      </c>
      <c r="J192" s="187">
        <f t="shared" ca="1" si="48"/>
        <v>0</v>
      </c>
      <c r="K192" s="187">
        <f t="shared" ca="1" si="48"/>
        <v>0</v>
      </c>
      <c r="L192" s="187">
        <f t="shared" ca="1" si="48"/>
        <v>0</v>
      </c>
      <c r="M192" s="187">
        <f t="shared" ca="1" si="48"/>
        <v>0</v>
      </c>
      <c r="N192" s="187">
        <f t="shared" ca="1" si="48"/>
        <v>0</v>
      </c>
      <c r="O192" s="187">
        <f t="shared" ca="1" si="48"/>
        <v>0</v>
      </c>
      <c r="P192" s="187">
        <f t="shared" ca="1" si="48"/>
        <v>0</v>
      </c>
      <c r="Q192" s="187">
        <f t="shared" ca="1" si="48"/>
        <v>0</v>
      </c>
      <c r="R192" s="187">
        <f t="shared" ca="1" si="48"/>
        <v>0</v>
      </c>
      <c r="S192" s="187">
        <f t="shared" ca="1" si="48"/>
        <v>0</v>
      </c>
      <c r="T192" s="187">
        <f t="shared" ca="1" si="48"/>
        <v>0</v>
      </c>
      <c r="U192" s="187">
        <f t="shared" ca="1" si="48"/>
        <v>0</v>
      </c>
      <c r="V192" s="187">
        <f t="shared" ca="1" si="48"/>
        <v>0</v>
      </c>
      <c r="W192" s="187">
        <f t="shared" ca="1" si="48"/>
        <v>0</v>
      </c>
      <c r="X192" s="187">
        <f t="shared" ca="1" si="48"/>
        <v>0</v>
      </c>
      <c r="Y192" s="187"/>
    </row>
    <row r="194" spans="4:79" ht="15">
      <c r="D194" s="64" t="s">
        <v>133</v>
      </c>
      <c r="E194" s="64">
        <f ca="1">SUM(E171:E192)</f>
        <v>0.12871481724227712</v>
      </c>
      <c r="F194" s="64">
        <f ca="1">SUM(F171:F192)</f>
        <v>0.41460873920719016</v>
      </c>
      <c r="G194" s="64">
        <f t="shared" ref="G194:X194" ca="1" si="49">SUM(G171:G192)</f>
        <v>0.89188088075588945</v>
      </c>
      <c r="H194" s="64">
        <f t="shared" ca="1" si="49"/>
        <v>1.590210926469841</v>
      </c>
      <c r="I194" s="64">
        <f t="shared" ca="1" si="49"/>
        <v>2.539469591230747</v>
      </c>
      <c r="J194" s="64">
        <f t="shared" ca="1" si="49"/>
        <v>3.7808193899934914</v>
      </c>
      <c r="K194" s="64">
        <f t="shared" ca="1" si="49"/>
        <v>5.3410440077922052</v>
      </c>
      <c r="L194" s="64">
        <f t="shared" ca="1" si="49"/>
        <v>7.2251805002956573</v>
      </c>
      <c r="M194" s="64">
        <f t="shared" ca="1" si="49"/>
        <v>9.4124260863858975</v>
      </c>
      <c r="N194" s="64">
        <f t="shared" ca="1" si="49"/>
        <v>11.857760635242206</v>
      </c>
      <c r="O194" s="64">
        <f t="shared" ca="1" si="49"/>
        <v>14.499993105793944</v>
      </c>
      <c r="P194" s="64">
        <f t="shared" ca="1" si="49"/>
        <v>17.274102174600173</v>
      </c>
      <c r="Q194" s="64">
        <f t="shared" ca="1" si="49"/>
        <v>20.123374308019159</v>
      </c>
      <c r="R194" s="64">
        <f t="shared" ca="1" si="49"/>
        <v>23.006810912500779</v>
      </c>
      <c r="S194" s="64">
        <f t="shared" ca="1" si="49"/>
        <v>25.899981410523978</v>
      </c>
      <c r="T194" s="64">
        <f t="shared" ca="1" si="49"/>
        <v>29.403574725882656</v>
      </c>
      <c r="U194" s="64">
        <f t="shared" ca="1" si="49"/>
        <v>32.854279199524299</v>
      </c>
      <c r="V194" s="64">
        <f t="shared" ca="1" si="49"/>
        <v>36.244623695531153</v>
      </c>
      <c r="W194" s="64">
        <f t="shared" ca="1" si="49"/>
        <v>39.583854894810969</v>
      </c>
      <c r="X194" s="64">
        <f t="shared" ca="1" si="49"/>
        <v>42.872158792160484</v>
      </c>
      <c r="Y194" s="6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row>
    <row r="195" spans="4:79">
      <c r="E195" s="29"/>
      <c r="F195" s="35"/>
      <c r="G195" s="35"/>
      <c r="H195" s="35"/>
      <c r="I195" s="35"/>
      <c r="J195" s="35"/>
      <c r="K195" s="35"/>
      <c r="L195" s="35"/>
      <c r="M195" s="35"/>
      <c r="N195" s="35"/>
      <c r="O195" s="35"/>
      <c r="P195" s="35"/>
      <c r="Q195" s="35"/>
      <c r="R195" s="35"/>
      <c r="S195" s="35"/>
      <c r="T195" s="35"/>
      <c r="U195" s="35"/>
      <c r="V195" s="35"/>
      <c r="W195" s="35"/>
      <c r="X195" s="35"/>
      <c r="Y195" s="35"/>
    </row>
    <row r="198" spans="4:79" customFormat="1"/>
    <row r="199" spans="4:79" customFormat="1"/>
    <row r="200" spans="4:79" customFormat="1"/>
    <row r="201" spans="4:79" customFormat="1"/>
    <row r="202" spans="4:79" customFormat="1"/>
    <row r="203" spans="4:79" customFormat="1"/>
    <row r="204" spans="4:79" customFormat="1"/>
    <row r="205" spans="4:79" customFormat="1"/>
    <row r="206" spans="4:79" customFormat="1"/>
    <row r="207" spans="4:79" customFormat="1"/>
    <row r="208" spans="4:79" customFormat="1"/>
    <row r="209" customFormat="1"/>
    <row r="210" customFormat="1"/>
    <row r="211" customFormat="1"/>
    <row r="212" customFormat="1"/>
    <row r="213" customFormat="1"/>
    <row r="214" customFormat="1"/>
    <row r="215" customFormat="1"/>
    <row r="216" customFormat="1"/>
  </sheetData>
  <mergeCells count="2">
    <mergeCell ref="B1:T6"/>
    <mergeCell ref="U1:U6"/>
  </mergeCells>
  <pageMargins left="0.75" right="0.75" top="1" bottom="1" header="0.5" footer="0.5"/>
  <headerFooter alignWithMargins="0"/>
  <legacyDrawing r:id="rId1"/>
</worksheet>
</file>

<file path=xl/worksheets/sheet5.xml><?xml version="1.0" encoding="utf-8"?>
<worksheet xmlns="http://schemas.openxmlformats.org/spreadsheetml/2006/main" xmlns:r="http://schemas.openxmlformats.org/officeDocument/2006/relationships">
  <sheetPr codeName="Sheet11"/>
  <dimension ref="A1:J34"/>
  <sheetViews>
    <sheetView workbookViewId="0">
      <selection activeCell="D38" sqref="D38"/>
    </sheetView>
  </sheetViews>
  <sheetFormatPr defaultRowHeight="12.75"/>
  <cols>
    <col min="1" max="1" width="23" bestFit="1" customWidth="1"/>
  </cols>
  <sheetData>
    <row r="1" spans="1:7">
      <c r="A1" t="s">
        <v>475</v>
      </c>
    </row>
    <row r="2" spans="1:7">
      <c r="A2" t="s">
        <v>473</v>
      </c>
    </row>
    <row r="3" spans="1:7">
      <c r="A3" t="s">
        <v>450</v>
      </c>
      <c r="B3" s="123" t="s">
        <v>48</v>
      </c>
      <c r="C3" s="123" t="s">
        <v>49</v>
      </c>
      <c r="D3" s="123" t="s">
        <v>50</v>
      </c>
      <c r="E3" s="123" t="s">
        <v>51</v>
      </c>
    </row>
    <row r="4" spans="1:7">
      <c r="A4" s="117" t="s">
        <v>443</v>
      </c>
      <c r="B4" s="122">
        <f>[3]SF!$O$12</f>
        <v>3.1581870751261829E-2</v>
      </c>
      <c r="C4" s="193">
        <v>2.9671514740017984E-2</v>
      </c>
      <c r="D4" s="193">
        <v>2.9671514740017984E-2</v>
      </c>
      <c r="E4" s="122">
        <f>[3]MH!$O$12</f>
        <v>0.22531328019440805</v>
      </c>
      <c r="F4" t="s">
        <v>471</v>
      </c>
    </row>
    <row r="5" spans="1:7">
      <c r="A5" s="117" t="s">
        <v>446</v>
      </c>
      <c r="B5" s="122">
        <f>[3]SF!$P$12</f>
        <v>1.6300525975087153E-2</v>
      </c>
      <c r="C5" s="193">
        <v>0</v>
      </c>
      <c r="D5" s="193">
        <v>0</v>
      </c>
      <c r="E5" s="122">
        <f>[3]MH!$P$12</f>
        <v>8.6679760686154031E-2</v>
      </c>
      <c r="F5" t="s">
        <v>471</v>
      </c>
      <c r="G5" s="118"/>
    </row>
    <row r="6" spans="1:7">
      <c r="A6" s="117" t="s">
        <v>447</v>
      </c>
      <c r="B6" s="122">
        <f>[3]SF!$O$13</f>
        <v>4.4567562228016852E-3</v>
      </c>
      <c r="C6" s="193">
        <v>0</v>
      </c>
      <c r="D6" s="193">
        <v>0</v>
      </c>
      <c r="E6" s="122">
        <f>[3]MH!$O$13</f>
        <v>2.0993313974717535E-2</v>
      </c>
      <c r="F6" t="s">
        <v>471</v>
      </c>
      <c r="G6" s="118"/>
    </row>
    <row r="7" spans="1:7">
      <c r="A7" s="117" t="s">
        <v>448</v>
      </c>
      <c r="B7" s="122">
        <f>[3]SF!$P$13</f>
        <v>7.5492766359286211E-3</v>
      </c>
      <c r="C7" s="193">
        <v>0</v>
      </c>
      <c r="D7" s="193">
        <v>0</v>
      </c>
      <c r="E7" s="122">
        <f>[3]MH!$P$13</f>
        <v>4.7094008962669513E-2</v>
      </c>
      <c r="F7" t="s">
        <v>471</v>
      </c>
    </row>
    <row r="8" spans="1:7">
      <c r="A8" s="117" t="s">
        <v>444</v>
      </c>
      <c r="B8" s="126">
        <f>[3]SF!$R$20</f>
        <v>7.1501203298525128E-3</v>
      </c>
      <c r="C8" s="193">
        <v>0</v>
      </c>
      <c r="D8" s="193">
        <v>0</v>
      </c>
      <c r="E8" s="126">
        <f>[3]MH!$R$20</f>
        <v>6.6941684150890038E-2</v>
      </c>
      <c r="F8" t="s">
        <v>472</v>
      </c>
    </row>
    <row r="9" spans="1:7">
      <c r="A9" s="117" t="s">
        <v>445</v>
      </c>
      <c r="B9" s="126">
        <f>[3]SF!$R$21</f>
        <v>0</v>
      </c>
      <c r="C9" s="193">
        <v>0</v>
      </c>
      <c r="D9" s="193">
        <v>0</v>
      </c>
      <c r="E9" s="126">
        <f>[3]MH!$R$21</f>
        <v>2.5234724236022136E-2</v>
      </c>
      <c r="F9" t="s">
        <v>472</v>
      </c>
    </row>
    <row r="11" spans="1:7">
      <c r="A11" t="s">
        <v>474</v>
      </c>
    </row>
    <row r="12" spans="1:7">
      <c r="B12" s="123" t="s">
        <v>48</v>
      </c>
      <c r="C12" s="123" t="s">
        <v>49</v>
      </c>
      <c r="D12" s="123" t="s">
        <v>50</v>
      </c>
      <c r="E12" s="123" t="s">
        <v>51</v>
      </c>
    </row>
    <row r="13" spans="1:7">
      <c r="A13" s="117" t="s">
        <v>443</v>
      </c>
      <c r="B13" s="122">
        <f>[3]SF!$O$27+B4</f>
        <v>9.390118672436544E-2</v>
      </c>
      <c r="C13" s="193">
        <f>[2]SATS!D11+[2]SATS!D18+[2]SATS!D22</f>
        <v>3.0766098344917583E-2</v>
      </c>
      <c r="D13" s="193">
        <f>[2]SATS!E11+[2]SATS!E18+[2]SATS!E22</f>
        <v>3.0766098344917583E-2</v>
      </c>
      <c r="E13" s="122">
        <f>[3]MH!$O$27+E4</f>
        <v>0.26173446207526291</v>
      </c>
    </row>
    <row r="14" spans="1:7">
      <c r="A14" s="117" t="s">
        <v>446</v>
      </c>
      <c r="B14" s="122">
        <f>[3]SF!$P$27+B5</f>
        <v>8.5031745263383557E-2</v>
      </c>
      <c r="C14" s="193">
        <f>[2]SATS!D12+[2]SATS!D19+[2]SATS!D23</f>
        <v>4.9999998343195358E-2</v>
      </c>
      <c r="D14" s="193">
        <f>[2]SATS!E12+[2]SATS!E19+[2]SATS!E23</f>
        <v>4.9999998343195358E-2</v>
      </c>
      <c r="E14" s="122">
        <f>[3]MH!$P$27+E5</f>
        <v>0.14531865567923119</v>
      </c>
      <c r="G14" s="118"/>
    </row>
    <row r="15" spans="1:7">
      <c r="A15" s="117" t="s">
        <v>447</v>
      </c>
      <c r="B15" s="122">
        <f>[3]SF!$O$28+B6</f>
        <v>8.3651135728114567E-3</v>
      </c>
      <c r="C15" s="193">
        <f>[2]SATS!D13+[2]SATS!D20+[2]SATS!D24</f>
        <v>0</v>
      </c>
      <c r="D15" s="193">
        <f>[2]SATS!E13+[2]SATS!E20+[2]SATS!E24</f>
        <v>0</v>
      </c>
      <c r="E15" s="122">
        <f>[3]MH!$O$28+E6</f>
        <v>2.3221042680077478E-2</v>
      </c>
      <c r="G15" s="118"/>
    </row>
    <row r="16" spans="1:7">
      <c r="A16" s="117" t="s">
        <v>448</v>
      </c>
      <c r="B16" s="122">
        <f>[3]SF!$P$28+B7</f>
        <v>3.0895339165041766E-2</v>
      </c>
      <c r="C16" s="193">
        <f>[2]SATS!D14+[2]SATS!D21+[2]SATS!D25</f>
        <v>0</v>
      </c>
      <c r="D16" s="193">
        <f>[2]SATS!E14+[2]SATS!E21+[2]SATS!E25</f>
        <v>0</v>
      </c>
      <c r="E16" s="122">
        <f>[3]MH!$P$28+E7</f>
        <v>5.4924905882764156E-2</v>
      </c>
    </row>
    <row r="17" spans="1:10">
      <c r="A17" s="117" t="s">
        <v>444</v>
      </c>
      <c r="B17" s="126">
        <f>[3]SF!$R$27+B8</f>
        <v>0.13820065559125255</v>
      </c>
      <c r="C17" s="194">
        <f>[2]SATS!D15+[2]SATS!D26+C8</f>
        <v>3.522295124171837E-2</v>
      </c>
      <c r="D17" s="194">
        <f>[2]SATS!E15+[2]SATS!E26+D8</f>
        <v>3.522295124171837E-2</v>
      </c>
      <c r="E17" s="126">
        <f>[3]MH!$R$27+E8</f>
        <v>0.19407902404393618</v>
      </c>
    </row>
    <row r="18" spans="1:10">
      <c r="A18" s="117" t="s">
        <v>445</v>
      </c>
      <c r="B18" s="126">
        <f>[3]SF!$R$28+B9</f>
        <v>2.7254419879122912E-2</v>
      </c>
      <c r="C18" s="194">
        <f>[2]SATS!D16+[2]SATS!D27+C9</f>
        <v>0</v>
      </c>
      <c r="D18" s="194">
        <f>[2]SATS!E16+[2]SATS!E27+D9</f>
        <v>0</v>
      </c>
      <c r="E18" s="126">
        <f>[3]MH!$R$28+E9</f>
        <v>4.6013991061324387E-2</v>
      </c>
    </row>
    <row r="20" spans="1:10">
      <c r="I20" t="s">
        <v>475</v>
      </c>
      <c r="J20" t="s">
        <v>587</v>
      </c>
    </row>
    <row r="30" spans="1:10">
      <c r="A30" t="s">
        <v>503</v>
      </c>
    </row>
    <row r="31" spans="1:10">
      <c r="A31" s="118">
        <v>1</v>
      </c>
      <c r="B31" s="156">
        <v>0.376</v>
      </c>
    </row>
    <row r="32" spans="1:10">
      <c r="A32" s="118">
        <v>0.75</v>
      </c>
      <c r="B32" s="118">
        <v>0.1</v>
      </c>
    </row>
    <row r="33" spans="1:2">
      <c r="A33" s="118">
        <v>0.25</v>
      </c>
      <c r="B33" s="156">
        <v>0.14599999999999999</v>
      </c>
    </row>
    <row r="34" spans="1:2">
      <c r="B34" s="119">
        <f>SUMPRODUCT(A31:A33,B31:B33)</f>
        <v>0.48749999999999999</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dimension ref="A1:G19"/>
  <sheetViews>
    <sheetView workbookViewId="0">
      <selection activeCell="N26" sqref="N26"/>
    </sheetView>
  </sheetViews>
  <sheetFormatPr defaultRowHeight="12.75"/>
  <cols>
    <col min="2" max="2" width="9.85546875" bestFit="1" customWidth="1"/>
    <col min="4" max="4" width="11.5703125" bestFit="1" customWidth="1"/>
    <col min="5" max="5" width="33.140625" bestFit="1" customWidth="1"/>
    <col min="6" max="6" width="15.28515625" bestFit="1" customWidth="1"/>
  </cols>
  <sheetData>
    <row r="1" spans="1:7">
      <c r="A1" s="127" t="s">
        <v>457</v>
      </c>
      <c r="B1" s="128" t="s">
        <v>458</v>
      </c>
      <c r="C1" s="128" t="s">
        <v>459</v>
      </c>
      <c r="D1" s="128" t="s">
        <v>460</v>
      </c>
      <c r="E1" s="128" t="s">
        <v>461</v>
      </c>
      <c r="F1" s="128" t="s">
        <v>462</v>
      </c>
      <c r="G1" s="129" t="s">
        <v>463</v>
      </c>
    </row>
    <row r="2" spans="1:7">
      <c r="A2" s="130">
        <v>2010</v>
      </c>
      <c r="B2" s="131" t="s">
        <v>464</v>
      </c>
      <c r="C2" s="131" t="s">
        <v>465</v>
      </c>
      <c r="D2" s="131" t="s">
        <v>466</v>
      </c>
      <c r="E2" s="131" t="s">
        <v>467</v>
      </c>
      <c r="F2" s="132">
        <v>23250.485530000002</v>
      </c>
      <c r="G2" s="133">
        <v>2.6541650731815025E-3</v>
      </c>
    </row>
    <row r="3" spans="1:7">
      <c r="A3" s="134">
        <v>2010</v>
      </c>
      <c r="B3" s="135" t="s">
        <v>464</v>
      </c>
      <c r="C3" s="135" t="s">
        <v>465</v>
      </c>
      <c r="D3" s="135" t="s">
        <v>466</v>
      </c>
      <c r="E3" s="135" t="s">
        <v>468</v>
      </c>
      <c r="F3" s="136">
        <v>4071163.3856118754</v>
      </c>
      <c r="G3" s="137">
        <v>0.46474467864754843</v>
      </c>
    </row>
    <row r="4" spans="1:7">
      <c r="A4" s="138">
        <v>2010</v>
      </c>
      <c r="B4" s="139" t="s">
        <v>464</v>
      </c>
      <c r="C4" s="139" t="s">
        <v>465</v>
      </c>
      <c r="D4" s="139" t="s">
        <v>466</v>
      </c>
      <c r="E4" s="139" t="s">
        <v>469</v>
      </c>
      <c r="F4" s="140">
        <v>14753858.544511914</v>
      </c>
      <c r="G4" s="141">
        <v>1.684230426679278</v>
      </c>
    </row>
    <row r="5" spans="1:7">
      <c r="A5" s="142">
        <v>2010</v>
      </c>
      <c r="B5" s="143" t="s">
        <v>464</v>
      </c>
      <c r="C5" s="143" t="s">
        <v>465</v>
      </c>
      <c r="D5" s="143" t="s">
        <v>466</v>
      </c>
      <c r="E5" s="143" t="s">
        <v>470</v>
      </c>
      <c r="F5" s="144">
        <v>18112098.76738302</v>
      </c>
      <c r="G5" s="145">
        <v>2.0675911852740683</v>
      </c>
    </row>
    <row r="6" spans="1:7">
      <c r="A6" s="130">
        <v>2011</v>
      </c>
      <c r="B6" s="131" t="s">
        <v>464</v>
      </c>
      <c r="C6" s="131" t="s">
        <v>465</v>
      </c>
      <c r="D6" s="131" t="s">
        <v>466</v>
      </c>
      <c r="E6" s="131" t="s">
        <v>467</v>
      </c>
      <c r="F6" s="132">
        <v>18794.396950000002</v>
      </c>
      <c r="G6" s="133">
        <v>2.1454791292399022E-3</v>
      </c>
    </row>
    <row r="7" spans="1:7">
      <c r="A7" s="134">
        <v>2011</v>
      </c>
      <c r="B7" s="135" t="s">
        <v>464</v>
      </c>
      <c r="C7" s="135" t="s">
        <v>465</v>
      </c>
      <c r="D7" s="135" t="s">
        <v>466</v>
      </c>
      <c r="E7" s="135" t="s">
        <v>468</v>
      </c>
      <c r="F7" s="136">
        <v>5455968.1357471207</v>
      </c>
      <c r="G7" s="137">
        <v>0.62282741155650001</v>
      </c>
    </row>
    <row r="8" spans="1:7">
      <c r="A8" s="138">
        <v>2011</v>
      </c>
      <c r="B8" s="139" t="s">
        <v>464</v>
      </c>
      <c r="C8" s="139" t="s">
        <v>465</v>
      </c>
      <c r="D8" s="139" t="s">
        <v>466</v>
      </c>
      <c r="E8" s="139" t="s">
        <v>469</v>
      </c>
      <c r="F8" s="140">
        <v>12935438.933472279</v>
      </c>
      <c r="G8" s="141">
        <v>1.4766482944651216</v>
      </c>
    </row>
    <row r="9" spans="1:7">
      <c r="A9" s="142">
        <v>2011</v>
      </c>
      <c r="B9" s="143" t="s">
        <v>464</v>
      </c>
      <c r="C9" s="143" t="s">
        <v>465</v>
      </c>
      <c r="D9" s="143" t="s">
        <v>466</v>
      </c>
      <c r="E9" s="143" t="s">
        <v>470</v>
      </c>
      <c r="F9" s="144">
        <v>29545227.79023464</v>
      </c>
      <c r="G9" s="145">
        <v>3.3727429170685355</v>
      </c>
    </row>
    <row r="10" spans="1:7">
      <c r="A10" s="130">
        <v>2012</v>
      </c>
      <c r="B10" s="131" t="s">
        <v>464</v>
      </c>
      <c r="C10" s="131" t="s">
        <v>465</v>
      </c>
      <c r="D10" s="131" t="s">
        <v>466</v>
      </c>
      <c r="E10" s="131" t="s">
        <v>467</v>
      </c>
      <c r="F10" s="132">
        <v>13190.876400000003</v>
      </c>
      <c r="G10" s="133">
        <v>1.5058077949561266E-3</v>
      </c>
    </row>
    <row r="11" spans="1:7">
      <c r="A11" s="134">
        <v>2012</v>
      </c>
      <c r="B11" s="135" t="s">
        <v>464</v>
      </c>
      <c r="C11" s="135" t="s">
        <v>465</v>
      </c>
      <c r="D11" s="135" t="s">
        <v>466</v>
      </c>
      <c r="E11" s="135" t="s">
        <v>468</v>
      </c>
      <c r="F11" s="136">
        <v>3885482.7679999974</v>
      </c>
      <c r="G11" s="137">
        <v>0.44354826179915108</v>
      </c>
    </row>
    <row r="12" spans="1:7">
      <c r="A12" s="138">
        <v>2012</v>
      </c>
      <c r="B12" s="139" t="s">
        <v>464</v>
      </c>
      <c r="C12" s="139" t="s">
        <v>465</v>
      </c>
      <c r="D12" s="139" t="s">
        <v>466</v>
      </c>
      <c r="E12" s="139" t="s">
        <v>469</v>
      </c>
      <c r="F12" s="140">
        <v>8994375.0906644575</v>
      </c>
      <c r="G12" s="141">
        <v>1.0267551567230839</v>
      </c>
    </row>
    <row r="13" spans="1:7">
      <c r="A13" s="142">
        <v>2012</v>
      </c>
      <c r="B13" s="143" t="s">
        <v>464</v>
      </c>
      <c r="C13" s="143" t="s">
        <v>465</v>
      </c>
      <c r="D13" s="143" t="s">
        <v>466</v>
      </c>
      <c r="E13" s="143" t="s">
        <v>470</v>
      </c>
      <c r="F13" s="144">
        <v>21161408.517526563</v>
      </c>
      <c r="G13" s="145">
        <v>2.4156859116046689</v>
      </c>
    </row>
    <row r="17" spans="5:7">
      <c r="E17" s="143" t="s">
        <v>470</v>
      </c>
      <c r="G17" s="41">
        <f>SUMIF($E$2:$E$13,$E17,$G$2:$G$13)</f>
        <v>7.8560200139472727</v>
      </c>
    </row>
    <row r="18" spans="5:7">
      <c r="E18" s="135" t="s">
        <v>468</v>
      </c>
      <c r="G18" s="41">
        <f t="shared" ref="G18:G19" si="0">SUMIF($E$2:$E$13,$E18,$G$2:$G$13)</f>
        <v>1.5311203520031995</v>
      </c>
    </row>
    <row r="19" spans="5:7">
      <c r="E19" s="139" t="s">
        <v>469</v>
      </c>
      <c r="G19" s="41">
        <f t="shared" si="0"/>
        <v>4.1876338778674835</v>
      </c>
    </row>
  </sheetData>
  <autoFilter ref="A1:G13"/>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EA8"/>
  <sheetViews>
    <sheetView workbookViewId="0">
      <selection sqref="A1:EA8"/>
    </sheetView>
  </sheetViews>
  <sheetFormatPr defaultRowHeight="12.75"/>
  <sheetData>
    <row r="1" spans="1:131" ht="13.5" thickBot="1">
      <c r="A1" s="27" t="s">
        <v>45</v>
      </c>
      <c r="B1" s="28"/>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row>
    <row r="2" spans="1:131" ht="13.5" thickBot="1">
      <c r="A2" s="36"/>
      <c r="B2" s="37"/>
      <c r="C2" s="38"/>
      <c r="D2" s="38"/>
      <c r="E2" s="38"/>
      <c r="F2" s="38"/>
      <c r="G2" s="38"/>
      <c r="H2" s="38"/>
      <c r="I2" s="38"/>
      <c r="J2" s="38"/>
      <c r="K2" s="38"/>
      <c r="L2" s="38"/>
      <c r="M2" s="38"/>
      <c r="N2" s="38"/>
      <c r="O2" s="39" t="s">
        <v>454</v>
      </c>
      <c r="P2" s="40"/>
      <c r="Q2" s="40"/>
      <c r="R2" s="40"/>
      <c r="S2" s="40"/>
      <c r="T2" s="40"/>
      <c r="U2" s="40"/>
      <c r="V2" s="40"/>
      <c r="W2" s="40"/>
      <c r="X2" s="40"/>
      <c r="Y2" s="40"/>
      <c r="Z2" s="34"/>
      <c r="AA2" s="38"/>
      <c r="AB2" s="39" t="s">
        <v>455</v>
      </c>
      <c r="AC2" s="40"/>
      <c r="AD2" s="40"/>
      <c r="AE2" s="40"/>
      <c r="AF2" s="40"/>
      <c r="AG2" s="40"/>
      <c r="AH2" s="40"/>
      <c r="AI2" s="40"/>
      <c r="AJ2" s="40"/>
      <c r="AK2" s="40"/>
      <c r="AL2" s="40"/>
      <c r="AM2" s="34"/>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row>
    <row r="3" spans="1:131" ht="191.25">
      <c r="A3" s="30" t="s">
        <v>21</v>
      </c>
      <c r="B3" s="31" t="s">
        <v>22</v>
      </c>
      <c r="C3" s="32" t="s">
        <v>46</v>
      </c>
      <c r="D3" s="32" t="s">
        <v>25</v>
      </c>
      <c r="E3" s="32" t="s">
        <v>26</v>
      </c>
      <c r="F3" s="32" t="s">
        <v>27</v>
      </c>
      <c r="G3" s="32" t="s">
        <v>28</v>
      </c>
      <c r="H3" s="32" t="s">
        <v>29</v>
      </c>
      <c r="I3" s="32" t="s">
        <v>30</v>
      </c>
      <c r="J3" s="32" t="s">
        <v>31</v>
      </c>
      <c r="K3" s="32" t="s">
        <v>24</v>
      </c>
      <c r="L3" s="32" t="s">
        <v>23</v>
      </c>
      <c r="M3" s="32" t="s">
        <v>32</v>
      </c>
      <c r="N3" s="32" t="s">
        <v>456</v>
      </c>
      <c r="O3" s="32" t="s">
        <v>33</v>
      </c>
      <c r="P3" s="32" t="s">
        <v>34</v>
      </c>
      <c r="Q3" s="32" t="s">
        <v>35</v>
      </c>
      <c r="R3" s="32" t="s">
        <v>36</v>
      </c>
      <c r="S3" s="32" t="s">
        <v>37</v>
      </c>
      <c r="T3" s="32" t="s">
        <v>38</v>
      </c>
      <c r="U3" s="32" t="s">
        <v>39</v>
      </c>
      <c r="V3" s="32" t="s">
        <v>40</v>
      </c>
      <c r="W3" s="32" t="s">
        <v>41</v>
      </c>
      <c r="X3" s="32" t="s">
        <v>42</v>
      </c>
      <c r="Y3" s="32" t="s">
        <v>43</v>
      </c>
      <c r="Z3" s="32" t="s">
        <v>44</v>
      </c>
      <c r="AA3" s="32"/>
      <c r="AB3" s="32" t="s">
        <v>33</v>
      </c>
      <c r="AC3" s="32" t="s">
        <v>34</v>
      </c>
      <c r="AD3" s="32" t="s">
        <v>35</v>
      </c>
      <c r="AE3" s="32" t="s">
        <v>36</v>
      </c>
      <c r="AF3" s="32" t="s">
        <v>37</v>
      </c>
      <c r="AG3" s="32" t="s">
        <v>38</v>
      </c>
      <c r="AH3" s="32" t="s">
        <v>39</v>
      </c>
      <c r="AI3" s="32" t="s">
        <v>40</v>
      </c>
      <c r="AJ3" s="32" t="s">
        <v>41</v>
      </c>
      <c r="AK3" s="32" t="s">
        <v>42</v>
      </c>
      <c r="AL3" s="32" t="s">
        <v>43</v>
      </c>
      <c r="AM3" s="32" t="s">
        <v>44</v>
      </c>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row>
    <row r="4" spans="1:131">
      <c r="A4" s="7" t="s">
        <v>527</v>
      </c>
      <c r="B4" s="7"/>
      <c r="C4" s="35">
        <v>1093.1096130878557</v>
      </c>
      <c r="D4" s="35">
        <v>566.86641183042877</v>
      </c>
      <c r="E4" s="35">
        <v>113.37328236608576</v>
      </c>
      <c r="F4" s="35">
        <v>680.23969419651451</v>
      </c>
      <c r="G4" s="35">
        <v>817.92280717368783</v>
      </c>
      <c r="H4" s="35">
        <v>1042.7511203958193</v>
      </c>
      <c r="I4" s="35">
        <v>5451.3286223222858</v>
      </c>
      <c r="J4" s="35">
        <v>12.990155172748771</v>
      </c>
      <c r="K4" s="35">
        <v>23.10933731154983</v>
      </c>
      <c r="L4" s="33">
        <v>1.2748771782009847</v>
      </c>
      <c r="M4" s="35">
        <v>10.384667525210387</v>
      </c>
      <c r="N4" s="35">
        <v>0.38187260935686146</v>
      </c>
      <c r="O4" s="35">
        <v>93.475815401166628</v>
      </c>
      <c r="P4" s="35">
        <v>68.258767049063749</v>
      </c>
      <c r="Q4" s="35">
        <v>55.296155091666598</v>
      </c>
      <c r="R4" s="35">
        <v>47.940577060164713</v>
      </c>
      <c r="S4" s="35">
        <v>17.590947931143024</v>
      </c>
      <c r="T4" s="35">
        <v>11.373165986032017</v>
      </c>
      <c r="U4" s="35">
        <v>33.067298442220398</v>
      </c>
      <c r="V4" s="35">
        <v>32.980236779146374</v>
      </c>
      <c r="W4" s="35">
        <v>19.178766546250731</v>
      </c>
      <c r="X4" s="35">
        <v>43.566764197742422</v>
      </c>
      <c r="Y4" s="35">
        <v>67.647613055854535</v>
      </c>
      <c r="Z4" s="35">
        <v>118.04413667858265</v>
      </c>
      <c r="AA4" s="35"/>
      <c r="AB4" s="35">
        <v>88.693235903605739</v>
      </c>
      <c r="AC4" s="35">
        <v>62.820171764117013</v>
      </c>
      <c r="AD4" s="35">
        <v>46.38940315626477</v>
      </c>
      <c r="AE4" s="35">
        <v>43.267883413135372</v>
      </c>
      <c r="AF4" s="35">
        <v>17.104962459145504</v>
      </c>
      <c r="AG4" s="35">
        <v>5.2840759378805569</v>
      </c>
      <c r="AH4" s="35">
        <v>16.276819717790328</v>
      </c>
      <c r="AI4" s="35">
        <v>11.652883750822902</v>
      </c>
      <c r="AJ4" s="35">
        <v>11.019294505944192</v>
      </c>
      <c r="AK4" s="35">
        <v>26.764942712282057</v>
      </c>
      <c r="AL4" s="35">
        <v>53.266811378795495</v>
      </c>
      <c r="AM4" s="29">
        <v>102.14888416903804</v>
      </c>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row>
    <row r="5" spans="1:131">
      <c r="A5" s="7" t="s">
        <v>528</v>
      </c>
      <c r="B5" s="7"/>
      <c r="C5" s="35">
        <v>740.88525606452254</v>
      </c>
      <c r="D5" s="35">
        <v>566.86641183042877</v>
      </c>
      <c r="E5" s="35">
        <v>113.37328236608576</v>
      </c>
      <c r="F5" s="35">
        <v>680.23969419651451</v>
      </c>
      <c r="G5" s="35">
        <v>817.92280717368783</v>
      </c>
      <c r="H5" s="35">
        <v>725.69831793226479</v>
      </c>
      <c r="I5" s="35">
        <v>8042.9454795932879</v>
      </c>
      <c r="J5" s="35">
        <v>28.59533505506754</v>
      </c>
      <c r="K5" s="35">
        <v>47.402831476954972</v>
      </c>
      <c r="L5" s="107">
        <v>0.88724548523093216</v>
      </c>
      <c r="M5" s="35">
        <v>7.0384954687449657</v>
      </c>
      <c r="N5" s="35">
        <v>0.25882471673464874</v>
      </c>
      <c r="O5" s="35">
        <v>63.355817751615739</v>
      </c>
      <c r="P5" s="35">
        <v>46.264266179982464</v>
      </c>
      <c r="Q5" s="35">
        <v>37.47849761264542</v>
      </c>
      <c r="R5" s="35">
        <v>32.493051278514749</v>
      </c>
      <c r="S5" s="35">
        <v>11.92275121025315</v>
      </c>
      <c r="T5" s="35">
        <v>7.7084776246939972</v>
      </c>
      <c r="U5" s="35">
        <v>22.41227556724213</v>
      </c>
      <c r="V5" s="35">
        <v>22.353267118530574</v>
      </c>
      <c r="W5" s="35">
        <v>12.998939167209244</v>
      </c>
      <c r="X5" s="35">
        <v>29.528578709839607</v>
      </c>
      <c r="Y5" s="35">
        <v>45.850039667533636</v>
      </c>
      <c r="Z5" s="35">
        <v>80.007676616231592</v>
      </c>
      <c r="AA5" s="35"/>
      <c r="AB5" s="35">
        <v>60.114292296826285</v>
      </c>
      <c r="AC5" s="35">
        <v>42.578107891668864</v>
      </c>
      <c r="AD5" s="35">
        <v>31.44170028751477</v>
      </c>
      <c r="AE5" s="35">
        <v>29.326003996393592</v>
      </c>
      <c r="AF5" s="35">
        <v>11.59336112297049</v>
      </c>
      <c r="AG5" s="35">
        <v>3.5814285296074599</v>
      </c>
      <c r="AH5" s="35">
        <v>11.032064488451192</v>
      </c>
      <c r="AI5" s="35">
        <v>7.8980640717543933</v>
      </c>
      <c r="AJ5" s="35">
        <v>7.4686314473301474</v>
      </c>
      <c r="AK5" s="35">
        <v>18.140679761223186</v>
      </c>
      <c r="AL5" s="35">
        <v>36.10305381601988</v>
      </c>
      <c r="AM5" s="29">
        <v>69.234229850470072</v>
      </c>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row>
    <row r="6" spans="1:131">
      <c r="A6" s="7" t="s">
        <v>546</v>
      </c>
      <c r="B6" s="7"/>
      <c r="C6" s="35">
        <v>479.51566480183698</v>
      </c>
      <c r="D6" s="35">
        <v>566.86641183042877</v>
      </c>
      <c r="E6" s="35">
        <v>113.37328236608576</v>
      </c>
      <c r="F6" s="35">
        <v>680.23969419651451</v>
      </c>
      <c r="G6" s="35">
        <v>817.92280717368783</v>
      </c>
      <c r="H6" s="35">
        <v>421.48976490944909</v>
      </c>
      <c r="I6" s="35">
        <v>12426.913568348225</v>
      </c>
      <c r="J6" s="35">
        <v>54.992991186771036</v>
      </c>
      <c r="K6" s="35">
        <v>99.07617481935965</v>
      </c>
      <c r="L6" s="107">
        <v>0.51531729059603637</v>
      </c>
      <c r="M6" s="35">
        <v>4.5554541763023391</v>
      </c>
      <c r="N6" s="35">
        <v>0.16751650150445649</v>
      </c>
      <c r="O6" s="35">
        <v>41.005144615246991</v>
      </c>
      <c r="P6" s="35">
        <v>29.94315269776596</v>
      </c>
      <c r="Q6" s="35">
        <v>24.256828640326752</v>
      </c>
      <c r="R6" s="35">
        <v>21.030148673791746</v>
      </c>
      <c r="S6" s="35">
        <v>7.7166415798582841</v>
      </c>
      <c r="T6" s="35">
        <v>4.9890799453206007</v>
      </c>
      <c r="U6" s="35">
        <v>14.505670251065348</v>
      </c>
      <c r="V6" s="35">
        <v>14.467478810108421</v>
      </c>
      <c r="W6" s="35">
        <v>8.4131718177155062</v>
      </c>
      <c r="X6" s="35">
        <v>19.111483100520751</v>
      </c>
      <c r="Y6" s="35">
        <v>29.675057065048783</v>
      </c>
      <c r="Z6" s="35">
        <v>51.782558672677297</v>
      </c>
      <c r="AA6" s="35"/>
      <c r="AB6" s="35">
        <v>38.907164906915376</v>
      </c>
      <c r="AC6" s="35">
        <v>27.557397781310232</v>
      </c>
      <c r="AD6" s="35">
        <v>20.349693414002477</v>
      </c>
      <c r="AE6" s="35">
        <v>18.980372719264022</v>
      </c>
      <c r="AF6" s="35">
        <v>7.5034537678595985</v>
      </c>
      <c r="AG6" s="35">
        <v>2.3179717348369331</v>
      </c>
      <c r="AH6" s="35">
        <v>7.1401714287262168</v>
      </c>
      <c r="AI6" s="35">
        <v>5.1117840623960076</v>
      </c>
      <c r="AJ6" s="35">
        <v>4.8338467317461769</v>
      </c>
      <c r="AK6" s="35">
        <v>11.741008536013577</v>
      </c>
      <c r="AL6" s="35">
        <v>23.366614074524914</v>
      </c>
      <c r="AM6" s="29">
        <v>44.809769774795065</v>
      </c>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row>
    <row r="7" spans="1:131">
      <c r="A7" s="7" t="s">
        <v>545</v>
      </c>
      <c r="B7" s="7"/>
      <c r="C7" s="35">
        <v>186.73683380023976</v>
      </c>
      <c r="D7" s="35">
        <v>566.86641183042877</v>
      </c>
      <c r="E7" s="35">
        <v>113.37328236608576</v>
      </c>
      <c r="F7" s="35">
        <v>680.23969419651451</v>
      </c>
      <c r="G7" s="35">
        <v>817.92280717368783</v>
      </c>
      <c r="H7" s="35">
        <v>188.9360263369922</v>
      </c>
      <c r="I7" s="35">
        <v>31910.682000402518</v>
      </c>
      <c r="J7" s="35">
        <v>172.31269078457976</v>
      </c>
      <c r="K7" s="35">
        <v>286.0893097922301</v>
      </c>
      <c r="L7" s="107">
        <v>0.23099493580556335</v>
      </c>
      <c r="M7" s="35">
        <v>1.7740214801039331</v>
      </c>
      <c r="N7" s="35">
        <v>6.523561876370107E-2</v>
      </c>
      <c r="O7" s="35">
        <v>15.968552097534813</v>
      </c>
      <c r="P7" s="35">
        <v>11.660702536357482</v>
      </c>
      <c r="Q7" s="35">
        <v>9.4462886425232799</v>
      </c>
      <c r="R7" s="35">
        <v>8.1897290661298499</v>
      </c>
      <c r="S7" s="35">
        <v>3.0050764176588705</v>
      </c>
      <c r="T7" s="35">
        <v>1.9428875028523851</v>
      </c>
      <c r="U7" s="35">
        <v>5.6489143810425428</v>
      </c>
      <c r="V7" s="35">
        <v>5.6340415639771981</v>
      </c>
      <c r="W7" s="35">
        <v>3.2763248060036751</v>
      </c>
      <c r="X7" s="35">
        <v>7.4425469393014971</v>
      </c>
      <c r="Y7" s="35">
        <v>11.556298586113297</v>
      </c>
      <c r="Z7" s="35">
        <v>20.165579067384542</v>
      </c>
      <c r="AA7" s="35"/>
      <c r="AB7" s="35">
        <v>15.151540022918025</v>
      </c>
      <c r="AC7" s="35">
        <v>10.731622733497634</v>
      </c>
      <c r="AD7" s="35">
        <v>7.9247407245951091</v>
      </c>
      <c r="AE7" s="35">
        <v>7.3914888837021211</v>
      </c>
      <c r="AF7" s="35">
        <v>2.9220551110788513</v>
      </c>
      <c r="AG7" s="35">
        <v>0.90268313294994484</v>
      </c>
      <c r="AH7" s="35">
        <v>2.7805827906420468</v>
      </c>
      <c r="AI7" s="35">
        <v>1.9906719236728907</v>
      </c>
      <c r="AJ7" s="35">
        <v>1.8824353405325083</v>
      </c>
      <c r="AK7" s="35">
        <v>4.5722776555022886</v>
      </c>
      <c r="AL7" s="35">
        <v>9.0996141506912203</v>
      </c>
      <c r="AM7" s="29">
        <v>17.450179723577737</v>
      </c>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row>
    <row r="8" spans="1:131">
      <c r="A8" s="7"/>
      <c r="B8" s="7"/>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sheetPr codeName="Sheet6"/>
  <dimension ref="A1:EA100"/>
  <sheetViews>
    <sheetView workbookViewId="0">
      <selection activeCell="A18" sqref="A18:EA100"/>
    </sheetView>
  </sheetViews>
  <sheetFormatPr defaultRowHeight="12.75"/>
  <cols>
    <col min="1" max="1" width="108.85546875" customWidth="1"/>
    <col min="2" max="2" width="18.7109375" customWidth="1"/>
    <col min="3" max="3" width="18" customWidth="1"/>
    <col min="7" max="7" width="27" customWidth="1"/>
    <col min="15" max="15" width="11.140625" customWidth="1"/>
    <col min="16" max="16" width="18.5703125" customWidth="1"/>
  </cols>
  <sheetData>
    <row r="1" spans="1:20">
      <c r="A1" s="1" t="s">
        <v>0</v>
      </c>
      <c r="B1" s="2"/>
      <c r="C1" s="2"/>
      <c r="D1" s="2"/>
      <c r="E1" s="2"/>
      <c r="F1" s="2"/>
      <c r="G1" s="2"/>
      <c r="H1" s="3"/>
      <c r="I1" s="4"/>
      <c r="J1" s="4"/>
      <c r="K1" s="4"/>
      <c r="L1" s="4"/>
      <c r="M1" s="4"/>
      <c r="N1" s="5"/>
      <c r="O1" s="6"/>
      <c r="P1" s="5"/>
    </row>
    <row r="2" spans="1:20">
      <c r="A2" s="8" t="s">
        <v>1</v>
      </c>
      <c r="B2" s="3"/>
      <c r="C2" s="3"/>
      <c r="D2" s="3"/>
      <c r="E2" s="3"/>
      <c r="F2" s="3"/>
      <c r="G2" s="3"/>
      <c r="H2" s="3"/>
      <c r="I2" s="4"/>
      <c r="J2" s="4"/>
      <c r="K2" s="4"/>
      <c r="L2" s="4"/>
      <c r="M2" s="4"/>
      <c r="N2" s="5"/>
      <c r="O2" s="5"/>
      <c r="P2" s="5"/>
    </row>
    <row r="3" spans="1:20">
      <c r="A3" s="8" t="s">
        <v>2</v>
      </c>
      <c r="B3" s="7">
        <v>2012</v>
      </c>
      <c r="C3" s="8"/>
      <c r="D3" s="7"/>
      <c r="E3" s="7"/>
      <c r="F3" s="7"/>
      <c r="G3" s="7"/>
      <c r="H3" s="7"/>
      <c r="I3" s="7"/>
      <c r="J3" s="9"/>
      <c r="K3" s="10"/>
      <c r="L3" s="7"/>
      <c r="M3" s="7"/>
      <c r="N3" s="7"/>
      <c r="O3" s="7"/>
      <c r="P3" s="7"/>
    </row>
    <row r="4" spans="1:20">
      <c r="A4" s="7"/>
      <c r="B4" s="7"/>
      <c r="C4" s="7"/>
      <c r="D4" s="7"/>
      <c r="E4" s="7"/>
      <c r="F4" s="7"/>
      <c r="G4" s="7"/>
      <c r="H4" s="7"/>
      <c r="I4" s="7"/>
      <c r="J4" s="7"/>
      <c r="K4" s="7"/>
      <c r="L4" s="7"/>
      <c r="M4" s="7"/>
      <c r="N4" s="7"/>
      <c r="O4" s="7"/>
      <c r="P4" s="7"/>
    </row>
    <row r="5" spans="1:20">
      <c r="A5" s="11">
        <v>1</v>
      </c>
      <c r="B5" s="11">
        <v>2</v>
      </c>
      <c r="C5" s="11">
        <v>3</v>
      </c>
      <c r="D5" s="11">
        <v>4</v>
      </c>
      <c r="E5" s="11">
        <v>5</v>
      </c>
      <c r="F5" s="11">
        <v>6</v>
      </c>
      <c r="G5" s="11">
        <v>7</v>
      </c>
      <c r="H5" s="11">
        <v>8</v>
      </c>
      <c r="I5" s="11">
        <v>9</v>
      </c>
      <c r="J5" s="11">
        <v>10</v>
      </c>
      <c r="K5" s="11">
        <v>11</v>
      </c>
      <c r="L5" s="11">
        <v>12</v>
      </c>
      <c r="M5" s="11">
        <v>13</v>
      </c>
      <c r="N5" s="11">
        <v>14</v>
      </c>
      <c r="O5" s="11">
        <v>15</v>
      </c>
      <c r="P5" s="11">
        <v>16</v>
      </c>
    </row>
    <row r="6" spans="1:20">
      <c r="A6" s="12" t="s">
        <v>3</v>
      </c>
      <c r="B6" s="13"/>
      <c r="C6" s="13"/>
      <c r="D6" s="13"/>
      <c r="E6" s="13"/>
      <c r="F6" s="13"/>
      <c r="G6" s="14"/>
      <c r="H6" s="15"/>
      <c r="I6" s="197" t="s">
        <v>4</v>
      </c>
      <c r="J6" s="198"/>
      <c r="K6" s="198"/>
      <c r="L6" s="198"/>
      <c r="M6" s="198"/>
      <c r="N6" s="199"/>
      <c r="O6" s="200" t="s">
        <v>5</v>
      </c>
      <c r="P6" s="201"/>
      <c r="Q6" s="81" t="s">
        <v>150</v>
      </c>
      <c r="R6" s="202" t="s">
        <v>151</v>
      </c>
      <c r="S6" s="202"/>
      <c r="T6" s="202"/>
    </row>
    <row r="7" spans="1:20" ht="38.25">
      <c r="A7" s="21" t="s">
        <v>6</v>
      </c>
      <c r="B7" s="21" t="s">
        <v>7</v>
      </c>
      <c r="C7" s="21" t="s">
        <v>8</v>
      </c>
      <c r="D7" s="21" t="s">
        <v>9</v>
      </c>
      <c r="E7" s="21" t="s">
        <v>10</v>
      </c>
      <c r="F7" s="21" t="s">
        <v>11</v>
      </c>
      <c r="G7" s="21" t="s">
        <v>12</v>
      </c>
      <c r="H7" s="21" t="s">
        <v>13</v>
      </c>
      <c r="I7" s="21" t="s">
        <v>14</v>
      </c>
      <c r="J7" s="21" t="s">
        <v>15</v>
      </c>
      <c r="K7" s="21" t="s">
        <v>16</v>
      </c>
      <c r="L7" s="21" t="s">
        <v>17</v>
      </c>
      <c r="M7" s="21" t="s">
        <v>18</v>
      </c>
      <c r="N7" s="21" t="s">
        <v>19</v>
      </c>
      <c r="O7" s="22" t="s">
        <v>20</v>
      </c>
      <c r="P7" s="21" t="s">
        <v>12</v>
      </c>
      <c r="Q7" s="82" t="s">
        <v>152</v>
      </c>
      <c r="R7" s="83" t="s">
        <v>153</v>
      </c>
      <c r="S7" s="83" t="s">
        <v>154</v>
      </c>
      <c r="T7" s="83" t="s">
        <v>155</v>
      </c>
    </row>
    <row r="8" spans="1:20">
      <c r="A8" t="str">
        <f>Segmented!B27</f>
        <v>SF CC&amp;S + HZ1</v>
      </c>
      <c r="B8" t="str">
        <f>Segmented!C27</f>
        <v>Heating Savings</v>
      </c>
      <c r="C8">
        <f>Segmented!D27</f>
        <v>687.15900819714182</v>
      </c>
      <c r="D8">
        <f>Segmented!E27</f>
        <v>15</v>
      </c>
      <c r="E8">
        <f>Segmented!F27</f>
        <v>566.86641183042877</v>
      </c>
      <c r="F8">
        <f>Segmented!G27</f>
        <v>0</v>
      </c>
      <c r="G8" t="s">
        <v>374</v>
      </c>
      <c r="H8">
        <f>Segmented!I27</f>
        <v>10.369034497533741</v>
      </c>
      <c r="I8">
        <f>Segmented!J27</f>
        <v>0</v>
      </c>
      <c r="J8">
        <f>Segmented!K27</f>
        <v>0</v>
      </c>
      <c r="K8">
        <f>Segmented!L27</f>
        <v>0</v>
      </c>
      <c r="L8">
        <f>Segmented!M27</f>
        <v>0</v>
      </c>
      <c r="M8">
        <f>Segmented!N27</f>
        <v>0</v>
      </c>
      <c r="N8">
        <f>Segmented!O27</f>
        <v>0</v>
      </c>
      <c r="O8">
        <f>Segmented!P27</f>
        <v>0</v>
      </c>
      <c r="Q8" t="s">
        <v>449</v>
      </c>
    </row>
    <row r="9" spans="1:20">
      <c r="A9" t="str">
        <f>Segmented!B28</f>
        <v>SF CC&amp;S + HZ23</v>
      </c>
      <c r="B9" t="str">
        <f>Segmented!C28</f>
        <v>Heating Savings</v>
      </c>
      <c r="C9">
        <f>Segmented!D28</f>
        <v>1014.4192994256737</v>
      </c>
      <c r="D9">
        <f>Segmented!E28</f>
        <v>15</v>
      </c>
      <c r="E9">
        <f>Segmented!F28</f>
        <v>566.86641183042877</v>
      </c>
      <c r="F9">
        <f>Segmented!G28</f>
        <v>0</v>
      </c>
      <c r="G9" t="s">
        <v>374</v>
      </c>
      <c r="H9">
        <f>Segmented!I28</f>
        <v>13.241856027486044</v>
      </c>
      <c r="I9">
        <f>Segmented!J28</f>
        <v>0</v>
      </c>
      <c r="J9">
        <f>Segmented!K28</f>
        <v>0</v>
      </c>
      <c r="K9">
        <f>Segmented!L28</f>
        <v>0</v>
      </c>
      <c r="L9">
        <f>Segmented!M28</f>
        <v>0</v>
      </c>
      <c r="M9">
        <f>Segmented!N28</f>
        <v>0</v>
      </c>
      <c r="N9">
        <f>Segmented!O28</f>
        <v>0</v>
      </c>
      <c r="O9">
        <f>Segmented!P28</f>
        <v>0</v>
      </c>
      <c r="Q9" t="s">
        <v>449</v>
      </c>
    </row>
    <row r="10" spans="1:20">
      <c r="A10" t="str">
        <f>Segmented!B29</f>
        <v>SF CC&amp;S + HZ1</v>
      </c>
      <c r="B10" t="str">
        <f>Segmented!C29</f>
        <v>Cooling Savings</v>
      </c>
      <c r="C10">
        <f>Segmented!D29</f>
        <v>0.65879283400803024</v>
      </c>
      <c r="D10">
        <f>Segmented!E29</f>
        <v>15</v>
      </c>
      <c r="E10">
        <f>Segmented!F29</f>
        <v>0</v>
      </c>
      <c r="F10">
        <f>Segmented!G29</f>
        <v>0</v>
      </c>
      <c r="G10" t="s">
        <v>374</v>
      </c>
      <c r="H10">
        <f>Segmented!I29</f>
        <v>0</v>
      </c>
      <c r="I10">
        <f>Segmented!J29</f>
        <v>0</v>
      </c>
      <c r="J10">
        <f>Segmented!K29</f>
        <v>0</v>
      </c>
      <c r="K10">
        <f>Segmented!L29</f>
        <v>0</v>
      </c>
      <c r="L10">
        <f>Segmented!M29</f>
        <v>0</v>
      </c>
      <c r="M10">
        <f>Segmented!N29</f>
        <v>0</v>
      </c>
      <c r="N10">
        <f>Segmented!O29</f>
        <v>0</v>
      </c>
      <c r="O10">
        <f>Segmented!P29</f>
        <v>0</v>
      </c>
      <c r="Q10" t="s">
        <v>449</v>
      </c>
    </row>
    <row r="11" spans="1:20">
      <c r="A11" t="str">
        <f>Segmented!B30</f>
        <v>SF CC&amp;S + HZ23</v>
      </c>
      <c r="B11" t="str">
        <f>Segmented!C30</f>
        <v>Cooling Savings</v>
      </c>
      <c r="C11">
        <f>Segmented!D30</f>
        <v>0.39405285221476721</v>
      </c>
      <c r="D11">
        <f>Segmented!E30</f>
        <v>15</v>
      </c>
      <c r="E11">
        <f>Segmented!F30</f>
        <v>0</v>
      </c>
      <c r="F11">
        <f>Segmented!G30</f>
        <v>0</v>
      </c>
      <c r="G11" t="s">
        <v>374</v>
      </c>
      <c r="H11">
        <f>Segmented!I30</f>
        <v>0</v>
      </c>
      <c r="I11">
        <f>Segmented!J30</f>
        <v>0</v>
      </c>
      <c r="J11">
        <f>Segmented!K30</f>
        <v>0</v>
      </c>
      <c r="K11">
        <f>Segmented!L30</f>
        <v>0</v>
      </c>
      <c r="L11">
        <f>Segmented!M30</f>
        <v>0</v>
      </c>
      <c r="M11">
        <f>Segmented!N30</f>
        <v>0</v>
      </c>
      <c r="N11">
        <f>Segmented!O30</f>
        <v>0</v>
      </c>
      <c r="O11">
        <f>Segmented!P30</f>
        <v>0</v>
      </c>
      <c r="Q11" t="s">
        <v>449</v>
      </c>
    </row>
    <row r="12" spans="1:20">
      <c r="A12" t="str">
        <f>Segmented!B31</f>
        <v>MH CC&amp;S + HZ1</v>
      </c>
      <c r="B12" t="str">
        <f>Segmented!C31</f>
        <v>Heating Savings</v>
      </c>
      <c r="C12">
        <f>Segmented!D31</f>
        <v>450.87119309019425</v>
      </c>
      <c r="D12">
        <f>Segmented!E31</f>
        <v>15</v>
      </c>
      <c r="E12">
        <f>Segmented!F31</f>
        <v>566.86641183042877</v>
      </c>
      <c r="F12">
        <f>Segmented!G31</f>
        <v>0</v>
      </c>
      <c r="G12" t="s">
        <v>374</v>
      </c>
      <c r="H12">
        <f>Segmented!I31</f>
        <v>3.1646541938342141</v>
      </c>
      <c r="I12">
        <f>Segmented!J31</f>
        <v>0</v>
      </c>
      <c r="J12">
        <f>Segmented!K31</f>
        <v>0</v>
      </c>
      <c r="K12">
        <f>Segmented!L31</f>
        <v>0</v>
      </c>
      <c r="L12">
        <f>Segmented!M31</f>
        <v>0</v>
      </c>
      <c r="M12">
        <f>Segmented!N31</f>
        <v>0</v>
      </c>
      <c r="N12">
        <f>Segmented!O31</f>
        <v>0</v>
      </c>
      <c r="O12">
        <f>Segmented!P31</f>
        <v>0</v>
      </c>
      <c r="Q12" t="s">
        <v>449</v>
      </c>
    </row>
    <row r="13" spans="1:20">
      <c r="A13" t="str">
        <f>Segmented!B32</f>
        <v>MH CC&amp;S + HZ23</v>
      </c>
      <c r="B13" t="str">
        <f>Segmented!C32</f>
        <v>Heating Savings</v>
      </c>
      <c r="C13">
        <f>Segmented!D32</f>
        <v>191.9460089943546</v>
      </c>
      <c r="D13">
        <f>Segmented!E32</f>
        <v>15</v>
      </c>
      <c r="E13">
        <f>Segmented!F32</f>
        <v>566.86641183042877</v>
      </c>
      <c r="F13">
        <f>Segmented!G32</f>
        <v>0</v>
      </c>
      <c r="G13" t="s">
        <v>374</v>
      </c>
      <c r="H13">
        <f>Segmented!I32</f>
        <v>3.0569457060116036</v>
      </c>
      <c r="I13">
        <f>Segmented!J32</f>
        <v>0</v>
      </c>
      <c r="J13">
        <f>Segmented!K32</f>
        <v>0</v>
      </c>
      <c r="K13">
        <f>Segmented!L32</f>
        <v>0</v>
      </c>
      <c r="L13">
        <f>Segmented!M32</f>
        <v>0</v>
      </c>
      <c r="M13">
        <f>Segmented!N32</f>
        <v>0</v>
      </c>
      <c r="N13">
        <f>Segmented!O32</f>
        <v>0</v>
      </c>
      <c r="O13">
        <f>Segmented!P32</f>
        <v>0</v>
      </c>
      <c r="Q13" t="s">
        <v>449</v>
      </c>
    </row>
    <row r="14" spans="1:20">
      <c r="A14" t="str">
        <f>Segmented!B33</f>
        <v>MH CC&amp;S + HZ1</v>
      </c>
      <c r="B14" t="str">
        <f>Segmented!C33</f>
        <v>Cooling Savings</v>
      </c>
      <c r="C14">
        <f>Segmented!D33</f>
        <v>-5.701840043619403</v>
      </c>
      <c r="D14">
        <f>Segmented!E33</f>
        <v>15</v>
      </c>
      <c r="E14">
        <f>Segmented!F33</f>
        <v>0</v>
      </c>
      <c r="F14">
        <f>Segmented!G33</f>
        <v>0</v>
      </c>
      <c r="G14" t="s">
        <v>374</v>
      </c>
      <c r="H14">
        <f>Segmented!I33</f>
        <v>0</v>
      </c>
      <c r="I14">
        <f>Segmented!J33</f>
        <v>0</v>
      </c>
      <c r="J14">
        <f>Segmented!K33</f>
        <v>0</v>
      </c>
      <c r="K14">
        <f>Segmented!L33</f>
        <v>0</v>
      </c>
      <c r="L14">
        <f>Segmented!M33</f>
        <v>0</v>
      </c>
      <c r="M14">
        <f>Segmented!N33</f>
        <v>0</v>
      </c>
      <c r="N14">
        <f>Segmented!O33</f>
        <v>0</v>
      </c>
      <c r="O14">
        <f>Segmented!P33</f>
        <v>0</v>
      </c>
      <c r="Q14" t="s">
        <v>449</v>
      </c>
    </row>
    <row r="15" spans="1:20">
      <c r="A15" t="str">
        <f>Segmented!B34</f>
        <v>MH CC&amp;S + HZ23</v>
      </c>
      <c r="B15" t="str">
        <f>Segmented!C34</f>
        <v>Cooling Savings</v>
      </c>
      <c r="C15">
        <f>Segmented!D34</f>
        <v>-18.584591224671648</v>
      </c>
      <c r="D15">
        <f>Segmented!E34</f>
        <v>15</v>
      </c>
      <c r="E15">
        <f>Segmented!F34</f>
        <v>0</v>
      </c>
      <c r="F15">
        <f>Segmented!G34</f>
        <v>0</v>
      </c>
      <c r="G15" t="s">
        <v>374</v>
      </c>
      <c r="H15">
        <f>Segmented!I34</f>
        <v>0</v>
      </c>
      <c r="I15">
        <f>Segmented!J34</f>
        <v>0</v>
      </c>
      <c r="J15">
        <f>Segmented!K34</f>
        <v>0</v>
      </c>
      <c r="K15">
        <f>Segmented!L34</f>
        <v>0</v>
      </c>
      <c r="L15">
        <f>Segmented!M34</f>
        <v>0</v>
      </c>
      <c r="M15">
        <f>Segmented!N34</f>
        <v>0</v>
      </c>
      <c r="N15">
        <f>Segmented!O34</f>
        <v>0</v>
      </c>
      <c r="O15">
        <f>Segmented!P34</f>
        <v>0</v>
      </c>
      <c r="Q15" t="s">
        <v>449</v>
      </c>
    </row>
    <row r="18" spans="1:131">
      <c r="A18" s="7"/>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row>
    <row r="19" spans="1:131">
      <c r="A19" s="88" t="s">
        <v>158</v>
      </c>
      <c r="B19" s="89"/>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row>
    <row r="20" spans="1:131">
      <c r="A20" s="7" t="s">
        <v>159</v>
      </c>
      <c r="B20" s="7" t="s">
        <v>160</v>
      </c>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row>
    <row r="21" spans="1:131">
      <c r="A21" s="7" t="s">
        <v>161</v>
      </c>
      <c r="B21" s="7" t="s">
        <v>592</v>
      </c>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row>
    <row r="22" spans="1:131">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row>
    <row r="23" spans="1:131" ht="13.5" thickBot="1">
      <c r="A23" s="27" t="s">
        <v>162</v>
      </c>
      <c r="B23" s="90"/>
      <c r="C23" s="90"/>
      <c r="D23" s="90"/>
      <c r="E23" s="90"/>
      <c r="F23" s="90"/>
      <c r="G23" s="90"/>
      <c r="H23" s="90"/>
      <c r="I23" s="90"/>
      <c r="J23" s="90"/>
      <c r="K23" s="90"/>
      <c r="L23" s="90"/>
      <c r="M23" s="90"/>
      <c r="N23" s="90"/>
      <c r="O23" s="90"/>
      <c r="P23" s="90"/>
      <c r="Q23" s="90"/>
      <c r="R23" s="90"/>
      <c r="S23" s="90"/>
      <c r="T23" s="90"/>
      <c r="U23" s="90"/>
      <c r="V23" s="90"/>
      <c r="W23" s="90"/>
      <c r="X23" s="90"/>
      <c r="Y23" s="90"/>
      <c r="Z23" s="90"/>
      <c r="AA23" s="90"/>
      <c r="AB23" s="90"/>
      <c r="AC23" s="90"/>
      <c r="AD23" s="90"/>
      <c r="AE23" s="90"/>
      <c r="AF23" s="90"/>
      <c r="AG23" s="90"/>
      <c r="AH23" s="90"/>
      <c r="AI23" s="28"/>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row>
    <row r="24" spans="1:131">
      <c r="A24" s="7"/>
      <c r="B24" s="91" t="s">
        <v>163</v>
      </c>
      <c r="C24" s="92"/>
      <c r="D24" s="92" t="s">
        <v>163</v>
      </c>
      <c r="E24" s="93"/>
      <c r="F24" s="7"/>
      <c r="G24" s="91" t="s">
        <v>164</v>
      </c>
      <c r="H24" s="92"/>
      <c r="I24" s="92"/>
      <c r="J24" s="92"/>
      <c r="K24" s="92"/>
      <c r="L24" s="92"/>
      <c r="M24" s="92"/>
      <c r="N24" s="92"/>
      <c r="O24" s="93"/>
      <c r="P24" s="7"/>
      <c r="Q24" s="91" t="s">
        <v>165</v>
      </c>
      <c r="R24" s="92"/>
      <c r="S24" s="92"/>
      <c r="T24" s="92"/>
      <c r="U24" s="93"/>
      <c r="V24" s="7"/>
      <c r="W24" s="91" t="s">
        <v>166</v>
      </c>
      <c r="X24" s="93"/>
      <c r="Y24" s="7"/>
      <c r="Z24" s="91" t="s">
        <v>167</v>
      </c>
      <c r="AA24" s="92"/>
      <c r="AB24" s="93"/>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row>
    <row r="25" spans="1:131">
      <c r="A25" s="7"/>
      <c r="B25" s="94" t="s">
        <v>168</v>
      </c>
      <c r="C25" s="95" t="s">
        <v>169</v>
      </c>
      <c r="D25" s="95" t="s">
        <v>168</v>
      </c>
      <c r="E25" s="96" t="s">
        <v>169</v>
      </c>
      <c r="F25" s="7"/>
      <c r="G25" s="94" t="s">
        <v>170</v>
      </c>
      <c r="H25" s="95" t="s">
        <v>451</v>
      </c>
      <c r="I25" s="95"/>
      <c r="J25" s="95"/>
      <c r="K25" s="95" t="s">
        <v>171</v>
      </c>
      <c r="L25" s="95"/>
      <c r="M25" s="95"/>
      <c r="N25" s="95"/>
      <c r="O25" s="96"/>
      <c r="P25" s="7"/>
      <c r="Q25" s="94"/>
      <c r="R25" s="95" t="s">
        <v>172</v>
      </c>
      <c r="S25" s="95" t="s">
        <v>173</v>
      </c>
      <c r="T25" s="95" t="s">
        <v>174</v>
      </c>
      <c r="U25" s="96" t="s">
        <v>175</v>
      </c>
      <c r="V25" s="7"/>
      <c r="W25" s="94" t="s">
        <v>176</v>
      </c>
      <c r="X25" s="96">
        <v>20</v>
      </c>
      <c r="Y25" s="7"/>
      <c r="Z25" s="94"/>
      <c r="AA25" s="95" t="s">
        <v>169</v>
      </c>
      <c r="AB25" s="96" t="s">
        <v>177</v>
      </c>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row>
    <row r="26" spans="1:131">
      <c r="A26" s="7"/>
      <c r="B26" s="94" t="s">
        <v>178</v>
      </c>
      <c r="C26" s="95" t="s">
        <v>179</v>
      </c>
      <c r="D26" s="95" t="s">
        <v>178</v>
      </c>
      <c r="E26" s="96" t="s">
        <v>179</v>
      </c>
      <c r="F26" s="7"/>
      <c r="G26" s="94" t="s">
        <v>180</v>
      </c>
      <c r="H26" s="95" t="s">
        <v>181</v>
      </c>
      <c r="I26" s="95"/>
      <c r="J26" s="95"/>
      <c r="K26" s="95" t="s">
        <v>182</v>
      </c>
      <c r="L26" s="95"/>
      <c r="M26" s="95"/>
      <c r="N26" s="95"/>
      <c r="O26" s="96"/>
      <c r="P26" s="7"/>
      <c r="Q26" s="94" t="s">
        <v>183</v>
      </c>
      <c r="R26" s="95">
        <v>4.3096045197740109E-2</v>
      </c>
      <c r="S26" s="95">
        <v>4.387844424080023E-2</v>
      </c>
      <c r="T26" s="95">
        <v>5.3289007766645871E-2</v>
      </c>
      <c r="U26" s="96">
        <v>5.447903102274565E-2</v>
      </c>
      <c r="V26" s="7"/>
      <c r="W26" s="94" t="s">
        <v>184</v>
      </c>
      <c r="X26" s="96">
        <v>2016</v>
      </c>
      <c r="Y26" s="7"/>
      <c r="Z26" s="94" t="s">
        <v>185</v>
      </c>
      <c r="AA26" s="95">
        <v>4.03890184699085E-3</v>
      </c>
      <c r="AB26" s="96">
        <v>0.01</v>
      </c>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row>
    <row r="27" spans="1:131">
      <c r="A27" s="7"/>
      <c r="B27" s="94" t="s">
        <v>186</v>
      </c>
      <c r="C27" s="95" t="s">
        <v>187</v>
      </c>
      <c r="D27" s="95" t="s">
        <v>186</v>
      </c>
      <c r="E27" s="96" t="s">
        <v>187</v>
      </c>
      <c r="F27" s="7"/>
      <c r="G27" s="94" t="s">
        <v>188</v>
      </c>
      <c r="H27" s="95" t="s">
        <v>189</v>
      </c>
      <c r="I27" s="95"/>
      <c r="J27" s="95"/>
      <c r="K27" s="95" t="s">
        <v>190</v>
      </c>
      <c r="L27" s="95"/>
      <c r="M27" s="95"/>
      <c r="N27" s="95"/>
      <c r="O27" s="96"/>
      <c r="P27" s="7"/>
      <c r="Q27" s="94" t="s">
        <v>191</v>
      </c>
      <c r="R27" s="95">
        <v>12</v>
      </c>
      <c r="S27" s="95">
        <v>12</v>
      </c>
      <c r="T27" s="95">
        <v>1</v>
      </c>
      <c r="U27" s="96">
        <v>1</v>
      </c>
      <c r="V27" s="7"/>
      <c r="W27" s="94" t="s">
        <v>192</v>
      </c>
      <c r="X27" s="96">
        <v>2016</v>
      </c>
      <c r="Y27" s="7"/>
      <c r="Z27" s="94" t="s">
        <v>193</v>
      </c>
      <c r="AA27" s="95">
        <v>26</v>
      </c>
      <c r="AB27" s="96">
        <v>0</v>
      </c>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row>
    <row r="28" spans="1:131" ht="13.5" thickBot="1">
      <c r="A28" s="7"/>
      <c r="B28" s="97" t="s">
        <v>194</v>
      </c>
      <c r="C28" s="98" t="s">
        <v>187</v>
      </c>
      <c r="D28" s="98" t="s">
        <v>194</v>
      </c>
      <c r="E28" s="99" t="s">
        <v>187</v>
      </c>
      <c r="F28" s="7"/>
      <c r="G28" s="94" t="s">
        <v>195</v>
      </c>
      <c r="H28" s="95" t="s">
        <v>196</v>
      </c>
      <c r="I28" s="95"/>
      <c r="J28" s="95"/>
      <c r="K28" s="95" t="s">
        <v>182</v>
      </c>
      <c r="L28" s="95"/>
      <c r="M28" s="95"/>
      <c r="N28" s="95"/>
      <c r="O28" s="96"/>
      <c r="P28" s="7"/>
      <c r="Q28" s="94"/>
      <c r="R28" s="95" t="s">
        <v>172</v>
      </c>
      <c r="S28" s="95" t="s">
        <v>173</v>
      </c>
      <c r="T28" s="95" t="s">
        <v>174</v>
      </c>
      <c r="U28" s="96" t="s">
        <v>175</v>
      </c>
      <c r="V28" s="7"/>
      <c r="W28" s="94" t="s">
        <v>197</v>
      </c>
      <c r="X28" s="96">
        <v>2012</v>
      </c>
      <c r="Y28" s="7"/>
      <c r="Z28" s="94" t="s">
        <v>198</v>
      </c>
      <c r="AA28" s="95">
        <v>0.9</v>
      </c>
      <c r="AB28" s="96" t="s">
        <v>199</v>
      </c>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row>
    <row r="29" spans="1:131">
      <c r="A29" s="7"/>
      <c r="B29" s="7"/>
      <c r="C29" s="7"/>
      <c r="D29" s="7"/>
      <c r="E29" s="7"/>
      <c r="F29" s="7"/>
      <c r="G29" s="94" t="s">
        <v>200</v>
      </c>
      <c r="H29" s="95" t="s">
        <v>189</v>
      </c>
      <c r="I29" s="95"/>
      <c r="J29" s="95"/>
      <c r="K29" s="95"/>
      <c r="L29" s="95"/>
      <c r="M29" s="95"/>
      <c r="N29" s="95"/>
      <c r="O29" s="96"/>
      <c r="P29" s="7"/>
      <c r="Q29" s="94" t="s">
        <v>201</v>
      </c>
      <c r="R29" s="95">
        <v>0.35</v>
      </c>
      <c r="S29" s="95">
        <v>0.19500000000000001</v>
      </c>
      <c r="T29" s="95">
        <v>0.45499999999999996</v>
      </c>
      <c r="U29" s="96">
        <v>0</v>
      </c>
      <c r="V29" s="7"/>
      <c r="W29" s="94" t="s">
        <v>202</v>
      </c>
      <c r="X29" s="96">
        <v>0.04</v>
      </c>
      <c r="Y29" s="7"/>
      <c r="Z29" s="94" t="s">
        <v>203</v>
      </c>
      <c r="AA29" s="95">
        <v>4.7399348199455904E-2</v>
      </c>
      <c r="AB29" s="96">
        <v>0</v>
      </c>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row>
    <row r="30" spans="1:131">
      <c r="A30" s="7"/>
      <c r="B30" s="7" t="s">
        <v>204</v>
      </c>
      <c r="C30" s="7" t="s">
        <v>169</v>
      </c>
      <c r="D30" s="7"/>
      <c r="E30" s="7"/>
      <c r="F30" s="7"/>
      <c r="G30" s="94" t="s">
        <v>205</v>
      </c>
      <c r="H30" s="95" t="s">
        <v>206</v>
      </c>
      <c r="I30" s="95"/>
      <c r="J30" s="95"/>
      <c r="K30" s="95" t="s">
        <v>207</v>
      </c>
      <c r="L30" s="95"/>
      <c r="M30" s="95"/>
      <c r="N30" s="95"/>
      <c r="O30" s="96"/>
      <c r="P30" s="7"/>
      <c r="Q30" s="94" t="s">
        <v>208</v>
      </c>
      <c r="R30" s="95">
        <v>1</v>
      </c>
      <c r="S30" s="95">
        <v>0</v>
      </c>
      <c r="T30" s="95">
        <v>0</v>
      </c>
      <c r="U30" s="96">
        <v>0</v>
      </c>
      <c r="V30" s="7"/>
      <c r="W30" s="94" t="s">
        <v>209</v>
      </c>
      <c r="X30" s="96">
        <v>0</v>
      </c>
      <c r="Y30" s="7"/>
      <c r="Z30" s="94" t="s">
        <v>210</v>
      </c>
      <c r="AA30" s="95">
        <v>31</v>
      </c>
      <c r="AB30" s="96">
        <v>0</v>
      </c>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row>
    <row r="31" spans="1:131">
      <c r="A31" s="7"/>
      <c r="B31" s="7" t="s">
        <v>211</v>
      </c>
      <c r="C31" s="7" t="s">
        <v>212</v>
      </c>
      <c r="D31" s="7"/>
      <c r="E31" s="7"/>
      <c r="F31" s="7"/>
      <c r="G31" s="94" t="s">
        <v>213</v>
      </c>
      <c r="H31" s="95" t="s">
        <v>207</v>
      </c>
      <c r="I31" s="95"/>
      <c r="J31" s="95"/>
      <c r="K31" s="95" t="s">
        <v>214</v>
      </c>
      <c r="L31" s="95"/>
      <c r="M31" s="95"/>
      <c r="N31" s="95"/>
      <c r="O31" s="96"/>
      <c r="P31" s="7"/>
      <c r="Q31" s="94" t="s">
        <v>215</v>
      </c>
      <c r="R31" s="95">
        <v>1</v>
      </c>
      <c r="S31" s="95">
        <v>0</v>
      </c>
      <c r="T31" s="95">
        <v>0</v>
      </c>
      <c r="U31" s="96">
        <v>0</v>
      </c>
      <c r="V31" s="7"/>
      <c r="W31" s="94" t="s">
        <v>216</v>
      </c>
      <c r="X31" s="96">
        <v>0.2</v>
      </c>
      <c r="Y31" s="7"/>
      <c r="Z31" s="94" t="s">
        <v>217</v>
      </c>
      <c r="AA31" s="95">
        <v>0.7</v>
      </c>
      <c r="AB31" s="96" t="s">
        <v>199</v>
      </c>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row>
    <row r="32" spans="1:131">
      <c r="A32" s="7"/>
      <c r="B32" s="7" t="s">
        <v>218</v>
      </c>
      <c r="C32" s="7" t="s">
        <v>219</v>
      </c>
      <c r="D32" s="7"/>
      <c r="E32" s="7"/>
      <c r="F32" s="7"/>
      <c r="G32" s="94" t="s">
        <v>220</v>
      </c>
      <c r="H32" s="95" t="s">
        <v>214</v>
      </c>
      <c r="I32" s="95"/>
      <c r="J32" s="95"/>
      <c r="K32" s="95" t="s">
        <v>221</v>
      </c>
      <c r="L32" s="95"/>
      <c r="M32" s="95"/>
      <c r="N32" s="95"/>
      <c r="O32" s="96"/>
      <c r="P32" s="7"/>
      <c r="Q32" s="94" t="s">
        <v>222</v>
      </c>
      <c r="R32" s="95"/>
      <c r="S32" s="95">
        <v>0.3</v>
      </c>
      <c r="T32" s="95">
        <v>0.7</v>
      </c>
      <c r="U32" s="96">
        <v>0</v>
      </c>
      <c r="V32" s="7"/>
      <c r="W32" s="94" t="s">
        <v>223</v>
      </c>
      <c r="X32" s="96">
        <v>0</v>
      </c>
      <c r="Y32" s="7"/>
      <c r="Z32" s="94" t="s">
        <v>224</v>
      </c>
      <c r="AA32" s="95">
        <v>0</v>
      </c>
      <c r="AB32" s="96">
        <v>0</v>
      </c>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row>
    <row r="33" spans="1:131" ht="13.5" thickBot="1">
      <c r="A33" s="7"/>
      <c r="B33" s="7" t="s">
        <v>225</v>
      </c>
      <c r="C33" s="7" t="s">
        <v>226</v>
      </c>
      <c r="D33" s="7"/>
      <c r="E33" s="7"/>
      <c r="F33" s="7"/>
      <c r="G33" s="97" t="s">
        <v>227</v>
      </c>
      <c r="H33" s="98" t="s">
        <v>221</v>
      </c>
      <c r="I33" s="98"/>
      <c r="J33" s="98"/>
      <c r="K33" s="98"/>
      <c r="L33" s="98"/>
      <c r="M33" s="98"/>
      <c r="N33" s="98"/>
      <c r="O33" s="99"/>
      <c r="P33" s="7"/>
      <c r="Q33" s="97" t="s">
        <v>228</v>
      </c>
      <c r="R33" s="98"/>
      <c r="S33" s="98">
        <v>20</v>
      </c>
      <c r="T33" s="98"/>
      <c r="U33" s="99"/>
      <c r="V33" s="7"/>
      <c r="W33" s="97" t="s">
        <v>229</v>
      </c>
      <c r="X33" s="99">
        <v>2018</v>
      </c>
      <c r="Y33" s="7"/>
      <c r="Z33" s="97" t="s">
        <v>230</v>
      </c>
      <c r="AA33" s="98">
        <v>0</v>
      </c>
      <c r="AB33" s="99">
        <v>0</v>
      </c>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row>
    <row r="34" spans="1:131">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row>
    <row r="35" spans="1:131">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row>
    <row r="36" spans="1:131">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row>
    <row r="37" spans="1:131">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row>
    <row r="38" spans="1:131">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row>
    <row r="39" spans="1:131">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row>
    <row r="40" spans="1:131">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row>
    <row r="41" spans="1:131" ht="13.5" thickBot="1">
      <c r="A41" s="27" t="s">
        <v>231</v>
      </c>
      <c r="B41" s="28"/>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29"/>
      <c r="BJ41" s="29"/>
      <c r="BK41" s="29"/>
      <c r="BL41" s="29"/>
      <c r="BM41" s="29"/>
      <c r="BN41" s="29"/>
      <c r="BO41" s="29"/>
      <c r="BP41" s="29"/>
      <c r="BQ41" s="29"/>
      <c r="BR41" s="29"/>
      <c r="BS41" s="29"/>
      <c r="BT41" s="29"/>
      <c r="BU41" s="29"/>
      <c r="BV41" s="29"/>
      <c r="BW41" s="29"/>
      <c r="BX41" s="29"/>
      <c r="BY41" s="29"/>
      <c r="BZ41" s="29"/>
      <c r="CA41" s="29"/>
      <c r="CB41" s="29"/>
      <c r="CC41" s="29"/>
      <c r="CD41" s="29"/>
      <c r="CE41" s="29"/>
      <c r="CF41" s="29"/>
      <c r="CG41" s="29"/>
      <c r="CH41" s="29"/>
      <c r="CI41" s="29"/>
      <c r="CJ41" s="29"/>
      <c r="CK41" s="29"/>
      <c r="CL41" s="29"/>
      <c r="CM41" s="29"/>
      <c r="CN41" s="29"/>
      <c r="CO41" s="29"/>
      <c r="CP41" s="29"/>
      <c r="CQ41" s="29"/>
      <c r="CR41" s="29"/>
      <c r="CS41" s="29"/>
      <c r="CT41" s="29"/>
      <c r="CU41" s="29"/>
      <c r="CV41" s="29"/>
      <c r="CW41" s="29"/>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row>
    <row r="42" spans="1:131" ht="26.25" thickBot="1">
      <c r="A42" s="100" t="s">
        <v>232</v>
      </c>
      <c r="B42" s="101"/>
      <c r="C42" s="102" t="s">
        <v>233</v>
      </c>
      <c r="D42" s="103"/>
      <c r="E42" s="103"/>
      <c r="F42" s="103"/>
      <c r="G42" s="103"/>
      <c r="H42" s="103"/>
      <c r="I42" s="103"/>
      <c r="J42" s="103"/>
      <c r="K42" s="104"/>
      <c r="L42" s="102" t="s">
        <v>234</v>
      </c>
      <c r="M42" s="103"/>
      <c r="N42" s="103"/>
      <c r="O42" s="103"/>
      <c r="P42" s="103"/>
      <c r="Q42" s="104"/>
      <c r="R42" s="102" t="s">
        <v>235</v>
      </c>
      <c r="S42" s="103"/>
      <c r="T42" s="103"/>
      <c r="U42" s="104"/>
      <c r="V42" s="102" t="s">
        <v>236</v>
      </c>
      <c r="W42" s="103"/>
      <c r="X42" s="103"/>
      <c r="Y42" s="104"/>
      <c r="Z42" s="102" t="s">
        <v>237</v>
      </c>
      <c r="AA42" s="103"/>
      <c r="AB42" s="103"/>
      <c r="AC42" s="104"/>
      <c r="AD42" s="102" t="s">
        <v>238</v>
      </c>
      <c r="AE42" s="103"/>
      <c r="AF42" s="103"/>
      <c r="AG42" s="104"/>
      <c r="AH42" s="102" t="s">
        <v>239</v>
      </c>
      <c r="AI42" s="103"/>
      <c r="AJ42" s="103"/>
      <c r="AK42" s="103"/>
      <c r="AL42" s="104"/>
      <c r="AM42" s="102" t="s">
        <v>240</v>
      </c>
      <c r="AN42" s="103"/>
      <c r="AO42" s="103"/>
      <c r="AP42" s="103"/>
      <c r="AQ42" s="103"/>
      <c r="AR42" s="103"/>
      <c r="AS42" s="104"/>
      <c r="AT42" s="102" t="s">
        <v>241</v>
      </c>
      <c r="AU42" s="103"/>
      <c r="AV42" s="103"/>
      <c r="AW42" s="103"/>
      <c r="AX42" s="103"/>
      <c r="AY42" s="103"/>
      <c r="AZ42" s="104"/>
      <c r="BA42" s="102" t="s">
        <v>242</v>
      </c>
      <c r="BB42" s="103"/>
      <c r="BC42" s="103"/>
      <c r="BD42" s="103"/>
      <c r="BE42" s="103"/>
      <c r="BF42" s="104"/>
      <c r="BG42" s="102" t="s">
        <v>243</v>
      </c>
      <c r="BH42" s="104"/>
      <c r="BI42" s="102" t="s">
        <v>244</v>
      </c>
      <c r="BJ42" s="103"/>
      <c r="BK42" s="103"/>
      <c r="BL42" s="103"/>
      <c r="BM42" s="104"/>
      <c r="BN42" s="102" t="s">
        <v>245</v>
      </c>
      <c r="BO42" s="103"/>
      <c r="BP42" s="103"/>
      <c r="BQ42" s="103"/>
      <c r="BR42" s="103"/>
      <c r="BS42" s="103"/>
      <c r="BT42" s="103"/>
      <c r="BU42" s="103"/>
      <c r="BV42" s="103"/>
      <c r="BW42" s="103"/>
      <c r="BX42" s="103"/>
      <c r="BY42" s="103"/>
      <c r="BZ42" s="103"/>
      <c r="CA42" s="103"/>
      <c r="CB42" s="103"/>
      <c r="CC42" s="104"/>
      <c r="CD42" s="102" t="s">
        <v>246</v>
      </c>
      <c r="CE42" s="104"/>
      <c r="CF42" s="102" t="s">
        <v>247</v>
      </c>
      <c r="CG42" s="103"/>
      <c r="CH42" s="103"/>
      <c r="CI42" s="103"/>
      <c r="CJ42" s="103"/>
      <c r="CK42" s="104"/>
      <c r="CL42" s="105"/>
      <c r="CM42" s="102" t="s">
        <v>5</v>
      </c>
      <c r="CN42" s="103"/>
      <c r="CO42" s="103"/>
      <c r="CP42" s="104"/>
      <c r="CQ42" s="102" t="s">
        <v>248</v>
      </c>
      <c r="CR42" s="103"/>
      <c r="CS42" s="103"/>
      <c r="CT42" s="103"/>
      <c r="CU42" s="104"/>
      <c r="CV42" s="102" t="s">
        <v>249</v>
      </c>
      <c r="CW42" s="104"/>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row>
    <row r="43" spans="1:131" ht="204">
      <c r="A43" s="30" t="s">
        <v>21</v>
      </c>
      <c r="B43" s="31" t="s">
        <v>22</v>
      </c>
      <c r="C43" s="32" t="s">
        <v>135</v>
      </c>
      <c r="D43" s="32" t="s">
        <v>250</v>
      </c>
      <c r="E43" s="32" t="s">
        <v>251</v>
      </c>
      <c r="F43" s="32" t="s">
        <v>252</v>
      </c>
      <c r="G43" s="32" t="s">
        <v>253</v>
      </c>
      <c r="H43" s="32" t="s">
        <v>254</v>
      </c>
      <c r="I43" s="32" t="s">
        <v>255</v>
      </c>
      <c r="J43" s="32" t="s">
        <v>256</v>
      </c>
      <c r="K43" s="32" t="s">
        <v>257</v>
      </c>
      <c r="L43" s="32" t="s">
        <v>258</v>
      </c>
      <c r="M43" s="32" t="s">
        <v>259</v>
      </c>
      <c r="N43" s="32" t="s">
        <v>260</v>
      </c>
      <c r="O43" s="32" t="s">
        <v>261</v>
      </c>
      <c r="P43" s="32" t="s">
        <v>262</v>
      </c>
      <c r="Q43" s="32" t="s">
        <v>263</v>
      </c>
      <c r="R43" s="32" t="s">
        <v>264</v>
      </c>
      <c r="S43" s="32" t="s">
        <v>265</v>
      </c>
      <c r="T43" s="32" t="s">
        <v>266</v>
      </c>
      <c r="U43" s="32" t="s">
        <v>172</v>
      </c>
      <c r="V43" s="32" t="s">
        <v>264</v>
      </c>
      <c r="W43" s="32" t="s">
        <v>265</v>
      </c>
      <c r="X43" s="32" t="s">
        <v>266</v>
      </c>
      <c r="Y43" s="32" t="s">
        <v>172</v>
      </c>
      <c r="Z43" s="32" t="s">
        <v>264</v>
      </c>
      <c r="AA43" s="32" t="s">
        <v>265</v>
      </c>
      <c r="AB43" s="32" t="s">
        <v>266</v>
      </c>
      <c r="AC43" s="32" t="s">
        <v>172</v>
      </c>
      <c r="AD43" s="32" t="s">
        <v>264</v>
      </c>
      <c r="AE43" s="32" t="s">
        <v>265</v>
      </c>
      <c r="AF43" s="32" t="s">
        <v>266</v>
      </c>
      <c r="AG43" s="32" t="s">
        <v>172</v>
      </c>
      <c r="AH43" s="32" t="s">
        <v>264</v>
      </c>
      <c r="AI43" s="32" t="s">
        <v>265</v>
      </c>
      <c r="AJ43" s="32" t="s">
        <v>266</v>
      </c>
      <c r="AK43" s="32" t="s">
        <v>172</v>
      </c>
      <c r="AL43" s="32" t="s">
        <v>267</v>
      </c>
      <c r="AM43" s="32" t="s">
        <v>268</v>
      </c>
      <c r="AN43" s="32" t="s">
        <v>269</v>
      </c>
      <c r="AO43" s="32" t="s">
        <v>270</v>
      </c>
      <c r="AP43" s="32" t="s">
        <v>271</v>
      </c>
      <c r="AQ43" s="32" t="s">
        <v>272</v>
      </c>
      <c r="AR43" s="32" t="s">
        <v>273</v>
      </c>
      <c r="AS43" s="32" t="s">
        <v>274</v>
      </c>
      <c r="AT43" s="32" t="s">
        <v>275</v>
      </c>
      <c r="AU43" s="32" t="s">
        <v>276</v>
      </c>
      <c r="AV43" s="32" t="s">
        <v>277</v>
      </c>
      <c r="AW43" s="32" t="s">
        <v>278</v>
      </c>
      <c r="AX43" s="32" t="s">
        <v>279</v>
      </c>
      <c r="AY43" s="32" t="s">
        <v>280</v>
      </c>
      <c r="AZ43" s="32" t="s">
        <v>281</v>
      </c>
      <c r="BA43" s="32" t="s">
        <v>282</v>
      </c>
      <c r="BB43" s="32" t="s">
        <v>283</v>
      </c>
      <c r="BC43" s="32" t="s">
        <v>284</v>
      </c>
      <c r="BD43" s="32" t="s">
        <v>285</v>
      </c>
      <c r="BE43" s="32" t="s">
        <v>286</v>
      </c>
      <c r="BF43" s="32" t="s">
        <v>287</v>
      </c>
      <c r="BG43" s="32" t="s">
        <v>288</v>
      </c>
      <c r="BH43" s="32" t="s">
        <v>289</v>
      </c>
      <c r="BI43" s="32" t="s">
        <v>290</v>
      </c>
      <c r="BJ43" s="32" t="s">
        <v>291</v>
      </c>
      <c r="BK43" s="32" t="s">
        <v>292</v>
      </c>
      <c r="BL43" s="32" t="s">
        <v>293</v>
      </c>
      <c r="BM43" s="32" t="s">
        <v>294</v>
      </c>
      <c r="BN43" s="32" t="s">
        <v>295</v>
      </c>
      <c r="BO43" s="32" t="s">
        <v>296</v>
      </c>
      <c r="BP43" s="32" t="s">
        <v>297</v>
      </c>
      <c r="BQ43" s="32" t="s">
        <v>298</v>
      </c>
      <c r="BR43" s="32" t="s">
        <v>299</v>
      </c>
      <c r="BS43" s="32" t="s">
        <v>300</v>
      </c>
      <c r="BT43" s="32" t="s">
        <v>301</v>
      </c>
      <c r="BU43" s="32" t="s">
        <v>302</v>
      </c>
      <c r="BV43" s="32" t="s">
        <v>303</v>
      </c>
      <c r="BW43" s="32" t="s">
        <v>304</v>
      </c>
      <c r="BX43" s="32" t="s">
        <v>305</v>
      </c>
      <c r="BY43" s="32" t="s">
        <v>306</v>
      </c>
      <c r="BZ43" s="32" t="s">
        <v>307</v>
      </c>
      <c r="CA43" s="32" t="s">
        <v>308</v>
      </c>
      <c r="CB43" s="32" t="s">
        <v>309</v>
      </c>
      <c r="CC43" s="32" t="s">
        <v>310</v>
      </c>
      <c r="CD43" s="32" t="s">
        <v>23</v>
      </c>
      <c r="CE43" s="32" t="s">
        <v>24</v>
      </c>
      <c r="CF43" s="32" t="s">
        <v>311</v>
      </c>
      <c r="CG43" s="32" t="s">
        <v>312</v>
      </c>
      <c r="CH43" s="32" t="s">
        <v>313</v>
      </c>
      <c r="CI43" s="32" t="s">
        <v>314</v>
      </c>
      <c r="CJ43" s="32" t="s">
        <v>315</v>
      </c>
      <c r="CK43" s="32" t="s">
        <v>316</v>
      </c>
      <c r="CL43" s="32"/>
      <c r="CM43" s="32" t="s">
        <v>317</v>
      </c>
      <c r="CN43" s="32" t="s">
        <v>318</v>
      </c>
      <c r="CO43" s="32" t="s">
        <v>319</v>
      </c>
      <c r="CP43" s="32" t="s">
        <v>320</v>
      </c>
      <c r="CQ43" s="32" t="s">
        <v>321</v>
      </c>
      <c r="CR43" s="32" t="s">
        <v>322</v>
      </c>
      <c r="CS43" s="32" t="s">
        <v>323</v>
      </c>
      <c r="CT43" s="32" t="s">
        <v>324</v>
      </c>
      <c r="CU43" s="32" t="s">
        <v>325</v>
      </c>
      <c r="CV43" s="32" t="s">
        <v>326</v>
      </c>
      <c r="CW43" s="106" t="s">
        <v>327</v>
      </c>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row>
    <row r="44" spans="1:131">
      <c r="A44" s="7" t="s">
        <v>528</v>
      </c>
      <c r="B44" s="7" t="s">
        <v>375</v>
      </c>
      <c r="C44" s="29">
        <v>15</v>
      </c>
      <c r="D44" s="29">
        <v>687.15900819714182</v>
      </c>
      <c r="E44" s="29">
        <v>0</v>
      </c>
      <c r="F44" s="29">
        <v>566.86641183042877</v>
      </c>
      <c r="G44" s="29">
        <v>0</v>
      </c>
      <c r="H44" s="29">
        <v>0</v>
      </c>
      <c r="I44" s="29" t="s">
        <v>374</v>
      </c>
      <c r="J44" s="29"/>
      <c r="K44" s="29"/>
      <c r="L44" s="29">
        <v>740.17563514923688</v>
      </c>
      <c r="M44" s="29">
        <v>0.25857681406566674</v>
      </c>
      <c r="N44" s="29">
        <v>0.25671052257885246</v>
      </c>
      <c r="O44" s="29">
        <v>0</v>
      </c>
      <c r="P44" s="29">
        <v>0</v>
      </c>
      <c r="Q44" s="29">
        <v>0</v>
      </c>
      <c r="R44" s="29">
        <v>113.0407350051813</v>
      </c>
      <c r="S44" s="29">
        <v>261.21994519823613</v>
      </c>
      <c r="T44" s="29">
        <v>0</v>
      </c>
      <c r="U44" s="29">
        <v>330.28884460418465</v>
      </c>
      <c r="V44" s="29" t="s">
        <v>328</v>
      </c>
      <c r="W44" s="29" t="s">
        <v>328</v>
      </c>
      <c r="X44" s="29" t="s">
        <v>328</v>
      </c>
      <c r="Y44" s="29" t="s">
        <v>328</v>
      </c>
      <c r="Z44" s="29">
        <v>0</v>
      </c>
      <c r="AA44" s="29">
        <v>0</v>
      </c>
      <c r="AB44" s="29">
        <v>0</v>
      </c>
      <c r="AC44" s="29">
        <v>0</v>
      </c>
      <c r="AD44" s="29">
        <v>0</v>
      </c>
      <c r="AE44" s="29">
        <v>0</v>
      </c>
      <c r="AF44" s="29">
        <v>0</v>
      </c>
      <c r="AG44" s="29">
        <v>0</v>
      </c>
      <c r="AH44" s="29">
        <v>113.0407350051813</v>
      </c>
      <c r="AI44" s="29">
        <v>261.21994519823613</v>
      </c>
      <c r="AJ44" s="29">
        <v>0</v>
      </c>
      <c r="AK44" s="29">
        <v>330.28884460418465</v>
      </c>
      <c r="AL44" s="29">
        <v>704.5495248076021</v>
      </c>
      <c r="AM44" s="29">
        <v>384.69975375895376</v>
      </c>
      <c r="AN44" s="29">
        <v>91.367725498255481</v>
      </c>
      <c r="AO44" s="29">
        <v>0</v>
      </c>
      <c r="AP44" s="29">
        <v>0</v>
      </c>
      <c r="AQ44" s="29">
        <v>476.06747925720924</v>
      </c>
      <c r="AR44" s="29">
        <v>113.0407350051813</v>
      </c>
      <c r="AS44" s="33">
        <v>4.2114683634655092</v>
      </c>
      <c r="AT44" s="29">
        <v>384.69975375895376</v>
      </c>
      <c r="AU44" s="29">
        <v>108.15217311904782</v>
      </c>
      <c r="AV44" s="29">
        <v>0</v>
      </c>
      <c r="AW44" s="29">
        <v>0</v>
      </c>
      <c r="AX44" s="29">
        <v>492.85192687800156</v>
      </c>
      <c r="AY44" s="29">
        <v>261.21994519823613</v>
      </c>
      <c r="AZ44" s="33">
        <v>1.8867316065929927</v>
      </c>
      <c r="BA44" s="29">
        <v>384.69975375895376</v>
      </c>
      <c r="BB44" s="29">
        <v>199.51989861730328</v>
      </c>
      <c r="BC44" s="29">
        <v>0</v>
      </c>
      <c r="BD44" s="29">
        <v>0</v>
      </c>
      <c r="BE44" s="29">
        <v>584.21965237625705</v>
      </c>
      <c r="BF44" s="29">
        <v>374.26068020341745</v>
      </c>
      <c r="BG44" s="29">
        <v>17.371191312324804</v>
      </c>
      <c r="BH44" s="33">
        <v>1.5609966081895728</v>
      </c>
      <c r="BI44" s="29">
        <v>11.237515455961871</v>
      </c>
      <c r="BJ44" s="29">
        <v>25.96818900227553</v>
      </c>
      <c r="BK44" s="29">
        <v>0</v>
      </c>
      <c r="BL44" s="29">
        <v>32.834411382774434</v>
      </c>
      <c r="BM44" s="29">
        <v>70.04011584101184</v>
      </c>
      <c r="BN44" s="29">
        <v>384.69975375895376</v>
      </c>
      <c r="BO44" s="29">
        <v>0</v>
      </c>
      <c r="BP44" s="29">
        <v>199.51989861730328</v>
      </c>
      <c r="BQ44" s="29">
        <v>0</v>
      </c>
      <c r="BR44" s="29">
        <v>0</v>
      </c>
      <c r="BS44" s="29">
        <v>0</v>
      </c>
      <c r="BT44" s="29">
        <v>0</v>
      </c>
      <c r="BU44" s="29">
        <v>0</v>
      </c>
      <c r="BV44" s="29">
        <v>140.91856270371159</v>
      </c>
      <c r="BW44" s="29">
        <v>0</v>
      </c>
      <c r="BX44" s="29">
        <v>704.5495248076021</v>
      </c>
      <c r="BY44" s="29"/>
      <c r="BZ44" s="29">
        <v>0</v>
      </c>
      <c r="CA44" s="29">
        <v>0</v>
      </c>
      <c r="CB44" s="29">
        <v>725.13821507996863</v>
      </c>
      <c r="CC44" s="29">
        <v>704.5495248076021</v>
      </c>
      <c r="CD44" s="33">
        <v>1.0292224883381886</v>
      </c>
      <c r="CE44" s="29">
        <v>36.196718850330306</v>
      </c>
      <c r="CF44" s="29">
        <v>7.0317539881231275</v>
      </c>
      <c r="CG44" s="29">
        <v>0</v>
      </c>
      <c r="CH44" s="29">
        <v>7.0317539881231275</v>
      </c>
      <c r="CI44" s="29">
        <v>0.35158342669588749</v>
      </c>
      <c r="CJ44" s="29">
        <v>0</v>
      </c>
      <c r="CK44" s="29">
        <v>0.35158342669588749</v>
      </c>
      <c r="CL44" s="29"/>
      <c r="CM44" s="29">
        <v>0</v>
      </c>
      <c r="CN44" s="29"/>
      <c r="CO44" s="29">
        <v>0</v>
      </c>
      <c r="CP44" s="29">
        <v>0</v>
      </c>
      <c r="CQ44" s="29">
        <v>0</v>
      </c>
      <c r="CR44" s="29">
        <v>0</v>
      </c>
      <c r="CS44" s="29">
        <v>0</v>
      </c>
      <c r="CT44" s="29">
        <v>0</v>
      </c>
      <c r="CU44" s="29">
        <v>0</v>
      </c>
      <c r="CV44" s="29">
        <v>9999</v>
      </c>
      <c r="CW44" s="33">
        <v>9999</v>
      </c>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row>
    <row r="45" spans="1:131">
      <c r="A45" s="7" t="s">
        <v>527</v>
      </c>
      <c r="B45" s="7" t="s">
        <v>375</v>
      </c>
      <c r="C45" s="29">
        <v>15</v>
      </c>
      <c r="D45" s="29">
        <v>1014.4192994256737</v>
      </c>
      <c r="E45" s="29">
        <v>0</v>
      </c>
      <c r="F45" s="29">
        <v>566.86641183042877</v>
      </c>
      <c r="G45" s="29">
        <v>0</v>
      </c>
      <c r="H45" s="29">
        <v>0</v>
      </c>
      <c r="I45" s="29" t="s">
        <v>374</v>
      </c>
      <c r="J45" s="29"/>
      <c r="K45" s="29"/>
      <c r="L45" s="29">
        <v>1092.685157733722</v>
      </c>
      <c r="M45" s="29">
        <v>0.38172432791125177</v>
      </c>
      <c r="N45" s="29">
        <v>0.37896921289421182</v>
      </c>
      <c r="O45" s="29">
        <v>0</v>
      </c>
      <c r="P45" s="29">
        <v>0</v>
      </c>
      <c r="Q45" s="29">
        <v>0</v>
      </c>
      <c r="R45" s="29">
        <v>113.0407350051813</v>
      </c>
      <c r="S45" s="29">
        <v>261.21994519823613</v>
      </c>
      <c r="T45" s="29">
        <v>0</v>
      </c>
      <c r="U45" s="29">
        <v>330.28884460418465</v>
      </c>
      <c r="V45" s="29" t="s">
        <v>328</v>
      </c>
      <c r="W45" s="29" t="s">
        <v>328</v>
      </c>
      <c r="X45" s="29" t="s">
        <v>328</v>
      </c>
      <c r="Y45" s="29" t="s">
        <v>328</v>
      </c>
      <c r="Z45" s="29">
        <v>0</v>
      </c>
      <c r="AA45" s="29">
        <v>0</v>
      </c>
      <c r="AB45" s="29">
        <v>0</v>
      </c>
      <c r="AC45" s="29">
        <v>0</v>
      </c>
      <c r="AD45" s="29">
        <v>0</v>
      </c>
      <c r="AE45" s="29">
        <v>0</v>
      </c>
      <c r="AF45" s="29">
        <v>0</v>
      </c>
      <c r="AG45" s="29">
        <v>0</v>
      </c>
      <c r="AH45" s="29">
        <v>113.0407350051813</v>
      </c>
      <c r="AI45" s="29">
        <v>261.21994519823613</v>
      </c>
      <c r="AJ45" s="29">
        <v>0</v>
      </c>
      <c r="AK45" s="29">
        <v>330.28884460418465</v>
      </c>
      <c r="AL45" s="29">
        <v>704.5495248076021</v>
      </c>
      <c r="AM45" s="29">
        <v>567.91346695905884</v>
      </c>
      <c r="AN45" s="29">
        <v>134.88171294331158</v>
      </c>
      <c r="AO45" s="29">
        <v>0</v>
      </c>
      <c r="AP45" s="29">
        <v>0</v>
      </c>
      <c r="AQ45" s="29">
        <v>702.79517990237036</v>
      </c>
      <c r="AR45" s="29">
        <v>113.0407350051813</v>
      </c>
      <c r="AS45" s="33">
        <v>6.2171851578119801</v>
      </c>
      <c r="AT45" s="29">
        <v>567.91346695905884</v>
      </c>
      <c r="AU45" s="29">
        <v>159.6597736157641</v>
      </c>
      <c r="AV45" s="29">
        <v>0</v>
      </c>
      <c r="AW45" s="29">
        <v>0</v>
      </c>
      <c r="AX45" s="29">
        <v>727.57324057482288</v>
      </c>
      <c r="AY45" s="29">
        <v>261.21994519823613</v>
      </c>
      <c r="AZ45" s="33">
        <v>2.7852897680637585</v>
      </c>
      <c r="BA45" s="29">
        <v>567.91346695905884</v>
      </c>
      <c r="BB45" s="29">
        <v>294.54148655907568</v>
      </c>
      <c r="BC45" s="29">
        <v>0</v>
      </c>
      <c r="BD45" s="29">
        <v>0</v>
      </c>
      <c r="BE45" s="29">
        <v>862.45495351813452</v>
      </c>
      <c r="BF45" s="29">
        <v>374.26068020341745</v>
      </c>
      <c r="BG45" s="29">
        <v>5.3683147076909732</v>
      </c>
      <c r="BH45" s="33">
        <v>2.304423091010722</v>
      </c>
      <c r="BI45" s="29">
        <v>7.6121974214121302</v>
      </c>
      <c r="BJ45" s="29">
        <v>17.590630432191446</v>
      </c>
      <c r="BK45" s="29">
        <v>0</v>
      </c>
      <c r="BL45" s="29">
        <v>22.241751091780539</v>
      </c>
      <c r="BM45" s="29">
        <v>47.444578945384116</v>
      </c>
      <c r="BN45" s="29">
        <v>567.91346695905884</v>
      </c>
      <c r="BO45" s="29">
        <v>0</v>
      </c>
      <c r="BP45" s="29">
        <v>294.54148655907568</v>
      </c>
      <c r="BQ45" s="29">
        <v>0</v>
      </c>
      <c r="BR45" s="29">
        <v>0</v>
      </c>
      <c r="BS45" s="29">
        <v>0</v>
      </c>
      <c r="BT45" s="29">
        <v>0</v>
      </c>
      <c r="BU45" s="29">
        <v>0</v>
      </c>
      <c r="BV45" s="29">
        <v>179.96114482661272</v>
      </c>
      <c r="BW45" s="29">
        <v>0</v>
      </c>
      <c r="BX45" s="29">
        <v>704.5495248076021</v>
      </c>
      <c r="BY45" s="29"/>
      <c r="BZ45" s="29">
        <v>0</v>
      </c>
      <c r="CA45" s="29">
        <v>0</v>
      </c>
      <c r="CB45" s="29">
        <v>1042.4160983447473</v>
      </c>
      <c r="CC45" s="29">
        <v>704.5495248076021</v>
      </c>
      <c r="CD45" s="33">
        <v>1.4795497855589492</v>
      </c>
      <c r="CE45" s="29">
        <v>15.491427659506074</v>
      </c>
      <c r="CF45" s="29">
        <v>10.380635150342215</v>
      </c>
      <c r="CG45" s="29">
        <v>0</v>
      </c>
      <c r="CH45" s="29">
        <v>10.380635150342215</v>
      </c>
      <c r="CI45" s="29">
        <v>0.51902544992351785</v>
      </c>
      <c r="CJ45" s="29">
        <v>0</v>
      </c>
      <c r="CK45" s="29">
        <v>0.51902544992351785</v>
      </c>
      <c r="CL45" s="29"/>
      <c r="CM45" s="29">
        <v>0</v>
      </c>
      <c r="CN45" s="29"/>
      <c r="CO45" s="29">
        <v>0</v>
      </c>
      <c r="CP45" s="29">
        <v>0</v>
      </c>
      <c r="CQ45" s="29">
        <v>0</v>
      </c>
      <c r="CR45" s="29">
        <v>0</v>
      </c>
      <c r="CS45" s="29">
        <v>0</v>
      </c>
      <c r="CT45" s="29">
        <v>0</v>
      </c>
      <c r="CU45" s="29">
        <v>0</v>
      </c>
      <c r="CV45" s="29">
        <v>9999</v>
      </c>
      <c r="CW45" s="33">
        <v>9999</v>
      </c>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row>
    <row r="46" spans="1:131">
      <c r="A46" s="7" t="s">
        <v>528</v>
      </c>
      <c r="B46" s="7" t="s">
        <v>376</v>
      </c>
      <c r="C46" s="29">
        <v>15</v>
      </c>
      <c r="D46" s="29">
        <v>0.65879283400803024</v>
      </c>
      <c r="E46" s="29">
        <v>0</v>
      </c>
      <c r="F46" s="29">
        <v>0</v>
      </c>
      <c r="G46" s="29">
        <v>0</v>
      </c>
      <c r="H46" s="29">
        <v>0</v>
      </c>
      <c r="I46" s="29" t="s">
        <v>374</v>
      </c>
      <c r="J46" s="29"/>
      <c r="K46" s="29"/>
      <c r="L46" s="29">
        <v>0.70962091528568538</v>
      </c>
      <c r="M46" s="29">
        <v>2.4790266898198926E-4</v>
      </c>
      <c r="N46" s="29">
        <v>2.4611341868763714E-4</v>
      </c>
      <c r="O46" s="29">
        <v>0</v>
      </c>
      <c r="P46" s="29">
        <v>0</v>
      </c>
      <c r="Q46" s="29">
        <v>0</v>
      </c>
      <c r="R46" s="29">
        <v>0</v>
      </c>
      <c r="S46" s="29">
        <v>0</v>
      </c>
      <c r="T46" s="29">
        <v>0</v>
      </c>
      <c r="U46" s="29">
        <v>0</v>
      </c>
      <c r="V46" s="29" t="s">
        <v>328</v>
      </c>
      <c r="W46" s="29" t="s">
        <v>328</v>
      </c>
      <c r="X46" s="29" t="s">
        <v>328</v>
      </c>
      <c r="Y46" s="29" t="s">
        <v>328</v>
      </c>
      <c r="Z46" s="29">
        <v>0</v>
      </c>
      <c r="AA46" s="29">
        <v>0</v>
      </c>
      <c r="AB46" s="29">
        <v>0</v>
      </c>
      <c r="AC46" s="29">
        <v>0</v>
      </c>
      <c r="AD46" s="29">
        <v>0</v>
      </c>
      <c r="AE46" s="29">
        <v>0</v>
      </c>
      <c r="AF46" s="29">
        <v>0</v>
      </c>
      <c r="AG46" s="29">
        <v>0</v>
      </c>
      <c r="AH46" s="29">
        <v>0</v>
      </c>
      <c r="AI46" s="29">
        <v>0</v>
      </c>
      <c r="AJ46" s="29">
        <v>0</v>
      </c>
      <c r="AK46" s="29">
        <v>0</v>
      </c>
      <c r="AL46" s="29">
        <v>0</v>
      </c>
      <c r="AM46" s="29">
        <v>0.36881920777838784</v>
      </c>
      <c r="AN46" s="29">
        <v>8.7596032504597021E-2</v>
      </c>
      <c r="AO46" s="29">
        <v>0</v>
      </c>
      <c r="AP46" s="29">
        <v>0</v>
      </c>
      <c r="AQ46" s="29">
        <v>0.45641524028298486</v>
      </c>
      <c r="AR46" s="29">
        <v>0</v>
      </c>
      <c r="AS46" s="33">
        <v>9999</v>
      </c>
      <c r="AT46" s="29">
        <v>0.36881920777838784</v>
      </c>
      <c r="AU46" s="29">
        <v>0.10368761201306037</v>
      </c>
      <c r="AV46" s="29">
        <v>0</v>
      </c>
      <c r="AW46" s="29">
        <v>0</v>
      </c>
      <c r="AX46" s="29">
        <v>0.47250681979144821</v>
      </c>
      <c r="AY46" s="29">
        <v>0</v>
      </c>
      <c r="AZ46" s="33">
        <v>9999</v>
      </c>
      <c r="BA46" s="29">
        <v>0.36881920777838784</v>
      </c>
      <c r="BB46" s="29">
        <v>0.19128364451765739</v>
      </c>
      <c r="BC46" s="29">
        <v>0</v>
      </c>
      <c r="BD46" s="29">
        <v>0</v>
      </c>
      <c r="BE46" s="29">
        <v>0.56010285229604517</v>
      </c>
      <c r="BF46" s="29">
        <v>0</v>
      </c>
      <c r="BG46" s="29">
        <v>-19.834513145912599</v>
      </c>
      <c r="BH46" s="33">
        <v>9999</v>
      </c>
      <c r="BI46" s="29">
        <v>0</v>
      </c>
      <c r="BJ46" s="29">
        <v>0</v>
      </c>
      <c r="BK46" s="29">
        <v>0</v>
      </c>
      <c r="BL46" s="29">
        <v>0</v>
      </c>
      <c r="BM46" s="29">
        <v>0</v>
      </c>
      <c r="BN46" s="29">
        <v>0.36881920777838784</v>
      </c>
      <c r="BO46" s="29">
        <v>0</v>
      </c>
      <c r="BP46" s="29">
        <v>0.19128364451765739</v>
      </c>
      <c r="BQ46" s="29">
        <v>0</v>
      </c>
      <c r="BR46" s="29">
        <v>0</v>
      </c>
      <c r="BS46" s="29">
        <v>0</v>
      </c>
      <c r="BT46" s="29">
        <v>0</v>
      </c>
      <c r="BU46" s="29">
        <v>0</v>
      </c>
      <c r="BV46" s="29">
        <v>0</v>
      </c>
      <c r="BW46" s="29">
        <v>0</v>
      </c>
      <c r="BX46" s="29">
        <v>0</v>
      </c>
      <c r="BY46" s="29"/>
      <c r="BZ46" s="29">
        <v>0</v>
      </c>
      <c r="CA46" s="29">
        <v>0</v>
      </c>
      <c r="CB46" s="29">
        <v>0.56010285229604517</v>
      </c>
      <c r="CC46" s="29">
        <v>0</v>
      </c>
      <c r="CD46" s="33">
        <v>9999</v>
      </c>
      <c r="CE46" s="29">
        <v>-19.834513145912599</v>
      </c>
      <c r="CF46" s="29">
        <v>6.7414806218386528E-3</v>
      </c>
      <c r="CG46" s="29">
        <v>0</v>
      </c>
      <c r="CH46" s="29">
        <v>6.7414806218386528E-3</v>
      </c>
      <c r="CI46" s="29">
        <v>3.3706993476070049E-4</v>
      </c>
      <c r="CJ46" s="29">
        <v>0</v>
      </c>
      <c r="CK46" s="29">
        <v>3.3706993476070049E-4</v>
      </c>
      <c r="CL46" s="29"/>
      <c r="CM46" s="29">
        <v>0</v>
      </c>
      <c r="CN46" s="29"/>
      <c r="CO46" s="29">
        <v>0</v>
      </c>
      <c r="CP46" s="29">
        <v>0</v>
      </c>
      <c r="CQ46" s="29">
        <v>0</v>
      </c>
      <c r="CR46" s="29">
        <v>0</v>
      </c>
      <c r="CS46" s="29">
        <v>0</v>
      </c>
      <c r="CT46" s="29">
        <v>0</v>
      </c>
      <c r="CU46" s="29">
        <v>0</v>
      </c>
      <c r="CV46" s="29">
        <v>9999</v>
      </c>
      <c r="CW46" s="33">
        <v>9999</v>
      </c>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row>
    <row r="47" spans="1:131">
      <c r="A47" s="7" t="s">
        <v>527</v>
      </c>
      <c r="B47" s="7" t="s">
        <v>376</v>
      </c>
      <c r="C47" s="29">
        <v>15</v>
      </c>
      <c r="D47" s="29">
        <v>0.39405285221476721</v>
      </c>
      <c r="E47" s="29">
        <v>0</v>
      </c>
      <c r="F47" s="29">
        <v>0</v>
      </c>
      <c r="G47" s="29">
        <v>0</v>
      </c>
      <c r="H47" s="29">
        <v>0</v>
      </c>
      <c r="I47" s="29" t="s">
        <v>374</v>
      </c>
      <c r="J47" s="29"/>
      <c r="K47" s="29"/>
      <c r="L47" s="29">
        <v>0.42445535413363278</v>
      </c>
      <c r="M47" s="29">
        <v>1.4828144560967616E-4</v>
      </c>
      <c r="N47" s="29">
        <v>1.4721121663112757E-4</v>
      </c>
      <c r="O47" s="29">
        <v>0</v>
      </c>
      <c r="P47" s="29">
        <v>0</v>
      </c>
      <c r="Q47" s="29">
        <v>0</v>
      </c>
      <c r="R47" s="29">
        <v>0</v>
      </c>
      <c r="S47" s="29">
        <v>0</v>
      </c>
      <c r="T47" s="29">
        <v>0</v>
      </c>
      <c r="U47" s="29">
        <v>0</v>
      </c>
      <c r="V47" s="29" t="s">
        <v>328</v>
      </c>
      <c r="W47" s="29" t="s">
        <v>328</v>
      </c>
      <c r="X47" s="29" t="s">
        <v>328</v>
      </c>
      <c r="Y47" s="29" t="s">
        <v>328</v>
      </c>
      <c r="Z47" s="29">
        <v>0</v>
      </c>
      <c r="AA47" s="29">
        <v>0</v>
      </c>
      <c r="AB47" s="29">
        <v>0</v>
      </c>
      <c r="AC47" s="29">
        <v>0</v>
      </c>
      <c r="AD47" s="29">
        <v>0</v>
      </c>
      <c r="AE47" s="29">
        <v>0</v>
      </c>
      <c r="AF47" s="29">
        <v>0</v>
      </c>
      <c r="AG47" s="29">
        <v>0</v>
      </c>
      <c r="AH47" s="29">
        <v>0</v>
      </c>
      <c r="AI47" s="29">
        <v>0</v>
      </c>
      <c r="AJ47" s="29">
        <v>0</v>
      </c>
      <c r="AK47" s="29">
        <v>0</v>
      </c>
      <c r="AL47" s="29">
        <v>0</v>
      </c>
      <c r="AM47" s="29">
        <v>0.22060692417139019</v>
      </c>
      <c r="AN47" s="29">
        <v>5.2395024155215943E-2</v>
      </c>
      <c r="AO47" s="29">
        <v>0</v>
      </c>
      <c r="AP47" s="29">
        <v>0</v>
      </c>
      <c r="AQ47" s="29">
        <v>0.27300194832660613</v>
      </c>
      <c r="AR47" s="29">
        <v>0</v>
      </c>
      <c r="AS47" s="33">
        <v>9999</v>
      </c>
      <c r="AT47" s="29">
        <v>0.22060692417139019</v>
      </c>
      <c r="AU47" s="29">
        <v>6.2020102745359497E-2</v>
      </c>
      <c r="AV47" s="29">
        <v>0</v>
      </c>
      <c r="AW47" s="29">
        <v>0</v>
      </c>
      <c r="AX47" s="29">
        <v>0.28262702691674968</v>
      </c>
      <c r="AY47" s="29">
        <v>0</v>
      </c>
      <c r="AZ47" s="33">
        <v>9999</v>
      </c>
      <c r="BA47" s="29">
        <v>0.22060692417139019</v>
      </c>
      <c r="BB47" s="29">
        <v>0.11441512690057544</v>
      </c>
      <c r="BC47" s="29">
        <v>0</v>
      </c>
      <c r="BD47" s="29">
        <v>0</v>
      </c>
      <c r="BE47" s="29">
        <v>0.33502205107196564</v>
      </c>
      <c r="BF47" s="29">
        <v>0</v>
      </c>
      <c r="BG47" s="29">
        <v>-19.834513145912602</v>
      </c>
      <c r="BH47" s="33">
        <v>9999</v>
      </c>
      <c r="BI47" s="29">
        <v>0</v>
      </c>
      <c r="BJ47" s="29">
        <v>0</v>
      </c>
      <c r="BK47" s="29">
        <v>0</v>
      </c>
      <c r="BL47" s="29">
        <v>0</v>
      </c>
      <c r="BM47" s="29">
        <v>0</v>
      </c>
      <c r="BN47" s="29">
        <v>0.22060692417139019</v>
      </c>
      <c r="BO47" s="29">
        <v>0</v>
      </c>
      <c r="BP47" s="29">
        <v>0.11441512690057544</v>
      </c>
      <c r="BQ47" s="29">
        <v>0</v>
      </c>
      <c r="BR47" s="29">
        <v>0</v>
      </c>
      <c r="BS47" s="29">
        <v>0</v>
      </c>
      <c r="BT47" s="29">
        <v>0</v>
      </c>
      <c r="BU47" s="29">
        <v>0</v>
      </c>
      <c r="BV47" s="29">
        <v>0</v>
      </c>
      <c r="BW47" s="29">
        <v>0</v>
      </c>
      <c r="BX47" s="29">
        <v>0</v>
      </c>
      <c r="BY47" s="29"/>
      <c r="BZ47" s="29">
        <v>0</v>
      </c>
      <c r="CA47" s="29">
        <v>0</v>
      </c>
      <c r="CB47" s="29">
        <v>0.33502205107196564</v>
      </c>
      <c r="CC47" s="29">
        <v>0</v>
      </c>
      <c r="CD47" s="33">
        <v>9999</v>
      </c>
      <c r="CE47" s="29">
        <v>-19.834513145912602</v>
      </c>
      <c r="CF47" s="29">
        <v>4.032374868172481E-3</v>
      </c>
      <c r="CG47" s="29">
        <v>0</v>
      </c>
      <c r="CH47" s="29">
        <v>4.032374868172481E-3</v>
      </c>
      <c r="CI47" s="29">
        <v>2.0161629321347553E-4</v>
      </c>
      <c r="CJ47" s="29">
        <v>0</v>
      </c>
      <c r="CK47" s="29">
        <v>2.0161629321347553E-4</v>
      </c>
      <c r="CL47" s="29"/>
      <c r="CM47" s="29">
        <v>0</v>
      </c>
      <c r="CN47" s="29"/>
      <c r="CO47" s="29">
        <v>0</v>
      </c>
      <c r="CP47" s="29">
        <v>0</v>
      </c>
      <c r="CQ47" s="29">
        <v>0</v>
      </c>
      <c r="CR47" s="29">
        <v>0</v>
      </c>
      <c r="CS47" s="29">
        <v>0</v>
      </c>
      <c r="CT47" s="29">
        <v>0</v>
      </c>
      <c r="CU47" s="29">
        <v>0</v>
      </c>
      <c r="CV47" s="29">
        <v>9999</v>
      </c>
      <c r="CW47" s="33">
        <v>9999</v>
      </c>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row>
    <row r="48" spans="1:131">
      <c r="A48" s="7" t="s">
        <v>546</v>
      </c>
      <c r="B48" s="7" t="s">
        <v>375</v>
      </c>
      <c r="C48" s="29">
        <v>15</v>
      </c>
      <c r="D48" s="29">
        <v>450.87119309019425</v>
      </c>
      <c r="E48" s="29">
        <v>0</v>
      </c>
      <c r="F48" s="29">
        <v>566.86641183042877</v>
      </c>
      <c r="G48" s="29">
        <v>0</v>
      </c>
      <c r="H48" s="29">
        <v>0</v>
      </c>
      <c r="I48" s="29" t="s">
        <v>374</v>
      </c>
      <c r="J48" s="29"/>
      <c r="K48" s="29"/>
      <c r="L48" s="29">
        <v>485.65742096811073</v>
      </c>
      <c r="M48" s="29">
        <v>0.16966209461347989</v>
      </c>
      <c r="N48" s="29">
        <v>0.16843754969843655</v>
      </c>
      <c r="O48" s="29">
        <v>0</v>
      </c>
      <c r="P48" s="29">
        <v>0</v>
      </c>
      <c r="Q48" s="29">
        <v>0</v>
      </c>
      <c r="R48" s="29">
        <v>113.0407350051813</v>
      </c>
      <c r="S48" s="29">
        <v>261.21994519823613</v>
      </c>
      <c r="T48" s="29">
        <v>0</v>
      </c>
      <c r="U48" s="29">
        <v>330.28884460418465</v>
      </c>
      <c r="V48" s="29" t="s">
        <v>328</v>
      </c>
      <c r="W48" s="29" t="s">
        <v>328</v>
      </c>
      <c r="X48" s="29" t="s">
        <v>328</v>
      </c>
      <c r="Y48" s="29" t="s">
        <v>328</v>
      </c>
      <c r="Z48" s="29">
        <v>0</v>
      </c>
      <c r="AA48" s="29">
        <v>0</v>
      </c>
      <c r="AB48" s="29">
        <v>0</v>
      </c>
      <c r="AC48" s="29">
        <v>0</v>
      </c>
      <c r="AD48" s="29">
        <v>0</v>
      </c>
      <c r="AE48" s="29">
        <v>0</v>
      </c>
      <c r="AF48" s="29">
        <v>0</v>
      </c>
      <c r="AG48" s="29">
        <v>0</v>
      </c>
      <c r="AH48" s="29">
        <v>113.0407350051813</v>
      </c>
      <c r="AI48" s="29">
        <v>261.21994519823613</v>
      </c>
      <c r="AJ48" s="29">
        <v>0</v>
      </c>
      <c r="AK48" s="29">
        <v>330.28884460418465</v>
      </c>
      <c r="AL48" s="29">
        <v>704.5495248076021</v>
      </c>
      <c r="AM48" s="29">
        <v>252.41615825407595</v>
      </c>
      <c r="AN48" s="29">
        <v>59.949844088367357</v>
      </c>
      <c r="AO48" s="29">
        <v>0</v>
      </c>
      <c r="AP48" s="29">
        <v>0</v>
      </c>
      <c r="AQ48" s="29">
        <v>312.36600234244332</v>
      </c>
      <c r="AR48" s="29">
        <v>113.0407350051813</v>
      </c>
      <c r="AS48" s="33">
        <v>2.7633047708697736</v>
      </c>
      <c r="AT48" s="29">
        <v>252.41615825407595</v>
      </c>
      <c r="AU48" s="29">
        <v>70.962759343602428</v>
      </c>
      <c r="AV48" s="29">
        <v>0</v>
      </c>
      <c r="AW48" s="29">
        <v>0</v>
      </c>
      <c r="AX48" s="29">
        <v>323.37891759767837</v>
      </c>
      <c r="AY48" s="29">
        <v>261.21994519823613</v>
      </c>
      <c r="AZ48" s="33">
        <v>1.237956456013612</v>
      </c>
      <c r="BA48" s="29">
        <v>252.41615825407595</v>
      </c>
      <c r="BB48" s="29">
        <v>130.91260343196979</v>
      </c>
      <c r="BC48" s="29">
        <v>0</v>
      </c>
      <c r="BD48" s="29">
        <v>0</v>
      </c>
      <c r="BE48" s="29">
        <v>383.32876168604571</v>
      </c>
      <c r="BF48" s="29">
        <v>374.26068020341745</v>
      </c>
      <c r="BG48" s="29">
        <v>36.869564130729948</v>
      </c>
      <c r="BH48" s="33">
        <v>1.0242293191945775</v>
      </c>
      <c r="BI48" s="29">
        <v>17.126753923651265</v>
      </c>
      <c r="BJ48" s="29">
        <v>39.577323352991264</v>
      </c>
      <c r="BK48" s="29">
        <v>0</v>
      </c>
      <c r="BL48" s="29">
        <v>50.041923073161904</v>
      </c>
      <c r="BM48" s="29">
        <v>106.74600034980443</v>
      </c>
      <c r="BN48" s="29">
        <v>252.41615825407595</v>
      </c>
      <c r="BO48" s="29">
        <v>0</v>
      </c>
      <c r="BP48" s="29">
        <v>130.91260343196979</v>
      </c>
      <c r="BQ48" s="29">
        <v>0</v>
      </c>
      <c r="BR48" s="29">
        <v>0</v>
      </c>
      <c r="BS48" s="29">
        <v>0</v>
      </c>
      <c r="BT48" s="29">
        <v>0</v>
      </c>
      <c r="BU48" s="29">
        <v>0</v>
      </c>
      <c r="BV48" s="29">
        <v>43.008683263177595</v>
      </c>
      <c r="BW48" s="29">
        <v>0</v>
      </c>
      <c r="BX48" s="29">
        <v>704.5495248076021</v>
      </c>
      <c r="BY48" s="29"/>
      <c r="BZ48" s="29">
        <v>0</v>
      </c>
      <c r="CA48" s="29">
        <v>0</v>
      </c>
      <c r="CB48" s="29">
        <v>426.33744494922337</v>
      </c>
      <c r="CC48" s="29">
        <v>704.5495248076021</v>
      </c>
      <c r="CD48" s="107">
        <v>0.60512061954146845</v>
      </c>
      <c r="CE48" s="29">
        <v>80.395259803256693</v>
      </c>
      <c r="CF48" s="29">
        <v>4.6138015689553917</v>
      </c>
      <c r="CG48" s="29">
        <v>0</v>
      </c>
      <c r="CH48" s="29">
        <v>4.6138015689553917</v>
      </c>
      <c r="CI48" s="29">
        <v>0.23068727495985264</v>
      </c>
      <c r="CJ48" s="29">
        <v>0</v>
      </c>
      <c r="CK48" s="29">
        <v>0.23068727495985264</v>
      </c>
      <c r="CL48" s="29"/>
      <c r="CM48" s="29">
        <v>0</v>
      </c>
      <c r="CN48" s="29"/>
      <c r="CO48" s="29">
        <v>0</v>
      </c>
      <c r="CP48" s="29">
        <v>0</v>
      </c>
      <c r="CQ48" s="29">
        <v>0</v>
      </c>
      <c r="CR48" s="29">
        <v>0</v>
      </c>
      <c r="CS48" s="29">
        <v>0</v>
      </c>
      <c r="CT48" s="29">
        <v>0</v>
      </c>
      <c r="CU48" s="29">
        <v>0</v>
      </c>
      <c r="CV48" s="29">
        <v>9999</v>
      </c>
      <c r="CW48" s="33">
        <v>9999</v>
      </c>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row>
    <row r="49" spans="1:131">
      <c r="A49" s="7" t="s">
        <v>545</v>
      </c>
      <c r="B49" s="7" t="s">
        <v>375</v>
      </c>
      <c r="C49" s="29">
        <v>15</v>
      </c>
      <c r="D49" s="29">
        <v>191.9460089943546</v>
      </c>
      <c r="E49" s="29">
        <v>0</v>
      </c>
      <c r="F49" s="29">
        <v>566.86641183042877</v>
      </c>
      <c r="G49" s="29">
        <v>0</v>
      </c>
      <c r="H49" s="29">
        <v>0</v>
      </c>
      <c r="I49" s="29" t="s">
        <v>374</v>
      </c>
      <c r="J49" s="29"/>
      <c r="K49" s="29"/>
      <c r="L49" s="29">
        <v>206.75528869876567</v>
      </c>
      <c r="M49" s="29">
        <v>7.2228970131088893E-2</v>
      </c>
      <c r="N49" s="29">
        <v>7.170765381530049E-2</v>
      </c>
      <c r="O49" s="29">
        <v>0</v>
      </c>
      <c r="P49" s="29">
        <v>0</v>
      </c>
      <c r="Q49" s="29">
        <v>0</v>
      </c>
      <c r="R49" s="29">
        <v>113.0407350051813</v>
      </c>
      <c r="S49" s="29">
        <v>261.21994519823613</v>
      </c>
      <c r="T49" s="29">
        <v>0</v>
      </c>
      <c r="U49" s="29">
        <v>330.28884460418465</v>
      </c>
      <c r="V49" s="29" t="s">
        <v>328</v>
      </c>
      <c r="W49" s="29" t="s">
        <v>328</v>
      </c>
      <c r="X49" s="29" t="s">
        <v>328</v>
      </c>
      <c r="Y49" s="29" t="s">
        <v>328</v>
      </c>
      <c r="Z49" s="29">
        <v>0</v>
      </c>
      <c r="AA49" s="29">
        <v>0</v>
      </c>
      <c r="AB49" s="29">
        <v>0</v>
      </c>
      <c r="AC49" s="29">
        <v>0</v>
      </c>
      <c r="AD49" s="29">
        <v>0</v>
      </c>
      <c r="AE49" s="29">
        <v>0</v>
      </c>
      <c r="AF49" s="29">
        <v>0</v>
      </c>
      <c r="AG49" s="29">
        <v>0</v>
      </c>
      <c r="AH49" s="29">
        <v>113.0407350051813</v>
      </c>
      <c r="AI49" s="29">
        <v>261.21994519823613</v>
      </c>
      <c r="AJ49" s="29">
        <v>0</v>
      </c>
      <c r="AK49" s="29">
        <v>330.28884460418465</v>
      </c>
      <c r="AL49" s="29">
        <v>704.5495248076021</v>
      </c>
      <c r="AM49" s="29">
        <v>107.45923652936733</v>
      </c>
      <c r="AN49" s="29">
        <v>25.52199716670296</v>
      </c>
      <c r="AO49" s="29">
        <v>0</v>
      </c>
      <c r="AP49" s="29">
        <v>0</v>
      </c>
      <c r="AQ49" s="29">
        <v>132.98123369607029</v>
      </c>
      <c r="AR49" s="29">
        <v>113.0407350051813</v>
      </c>
      <c r="AS49" s="33">
        <v>1.1764009999578913</v>
      </c>
      <c r="AT49" s="29">
        <v>107.45923652936733</v>
      </c>
      <c r="AU49" s="29">
        <v>30.210442920238922</v>
      </c>
      <c r="AV49" s="29">
        <v>0</v>
      </c>
      <c r="AW49" s="29">
        <v>0</v>
      </c>
      <c r="AX49" s="29">
        <v>137.66967944960626</v>
      </c>
      <c r="AY49" s="29">
        <v>261.21994519823613</v>
      </c>
      <c r="AZ49" s="107">
        <v>0.52702591046457303</v>
      </c>
      <c r="BA49" s="29">
        <v>107.45923652936733</v>
      </c>
      <c r="BB49" s="29">
        <v>55.732440086941878</v>
      </c>
      <c r="BC49" s="29">
        <v>0</v>
      </c>
      <c r="BD49" s="29">
        <v>0</v>
      </c>
      <c r="BE49" s="29">
        <v>163.19167661630922</v>
      </c>
      <c r="BF49" s="29">
        <v>374.26068020341745</v>
      </c>
      <c r="BG49" s="29">
        <v>113.3604155152524</v>
      </c>
      <c r="BH49" s="107">
        <v>0.43603746064804777</v>
      </c>
      <c r="BI49" s="29">
        <v>40.229854300049169</v>
      </c>
      <c r="BJ49" s="29">
        <v>92.965074361115825</v>
      </c>
      <c r="BK49" s="29">
        <v>0</v>
      </c>
      <c r="BL49" s="29">
        <v>117.5458748985389</v>
      </c>
      <c r="BM49" s="29">
        <v>250.74080355970389</v>
      </c>
      <c r="BN49" s="29">
        <v>107.45923652936733</v>
      </c>
      <c r="BO49" s="29">
        <v>0</v>
      </c>
      <c r="BP49" s="29">
        <v>55.732440086941878</v>
      </c>
      <c r="BQ49" s="29">
        <v>0</v>
      </c>
      <c r="BR49" s="29">
        <v>0</v>
      </c>
      <c r="BS49" s="29">
        <v>0</v>
      </c>
      <c r="BT49" s="29">
        <v>0</v>
      </c>
      <c r="BU49" s="29">
        <v>0</v>
      </c>
      <c r="BV49" s="29">
        <v>41.544889763545335</v>
      </c>
      <c r="BW49" s="29">
        <v>0</v>
      </c>
      <c r="BX49" s="29">
        <v>704.5495248076021</v>
      </c>
      <c r="BY49" s="29"/>
      <c r="BZ49" s="29">
        <v>0</v>
      </c>
      <c r="CA49" s="29">
        <v>0</v>
      </c>
      <c r="CB49" s="29">
        <v>204.73656637985457</v>
      </c>
      <c r="CC49" s="29">
        <v>704.5495248076021</v>
      </c>
      <c r="CD49" s="107">
        <v>0.29059215735865251</v>
      </c>
      <c r="CE49" s="29">
        <v>216.12095783414711</v>
      </c>
      <c r="CF49" s="29">
        <v>1.9641991127956533</v>
      </c>
      <c r="CG49" s="29">
        <v>0</v>
      </c>
      <c r="CH49" s="29">
        <v>1.9641991127956533</v>
      </c>
      <c r="CI49" s="29">
        <v>9.8208762131913707E-2</v>
      </c>
      <c r="CJ49" s="29">
        <v>0</v>
      </c>
      <c r="CK49" s="29">
        <v>9.8208762131913707E-2</v>
      </c>
      <c r="CL49" s="29"/>
      <c r="CM49" s="29">
        <v>0</v>
      </c>
      <c r="CN49" s="29"/>
      <c r="CO49" s="29">
        <v>0</v>
      </c>
      <c r="CP49" s="29">
        <v>0</v>
      </c>
      <c r="CQ49" s="29">
        <v>0</v>
      </c>
      <c r="CR49" s="29">
        <v>0</v>
      </c>
      <c r="CS49" s="29">
        <v>0</v>
      </c>
      <c r="CT49" s="29">
        <v>0</v>
      </c>
      <c r="CU49" s="29">
        <v>0</v>
      </c>
      <c r="CV49" s="29">
        <v>9999</v>
      </c>
      <c r="CW49" s="33">
        <v>9999</v>
      </c>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row>
    <row r="50" spans="1:131">
      <c r="A50" s="7" t="s">
        <v>546</v>
      </c>
      <c r="B50" s="7" t="s">
        <v>376</v>
      </c>
      <c r="C50" s="29">
        <v>15</v>
      </c>
      <c r="D50" s="29">
        <v>-5.701840043619403</v>
      </c>
      <c r="E50" s="29">
        <v>0</v>
      </c>
      <c r="F50" s="29">
        <v>0</v>
      </c>
      <c r="G50" s="29">
        <v>0</v>
      </c>
      <c r="H50" s="29">
        <v>0</v>
      </c>
      <c r="I50" s="29" t="s">
        <v>374</v>
      </c>
      <c r="J50" s="29"/>
      <c r="K50" s="29"/>
      <c r="L50" s="29">
        <v>-6.1417561662737414</v>
      </c>
      <c r="M50" s="29">
        <v>-2.1455931090234087E-3</v>
      </c>
      <c r="N50" s="29">
        <v>-2.1301071801399286E-3</v>
      </c>
      <c r="O50" s="29">
        <v>0</v>
      </c>
      <c r="P50" s="29">
        <v>0</v>
      </c>
      <c r="Q50" s="29">
        <v>0</v>
      </c>
      <c r="R50" s="29">
        <v>0</v>
      </c>
      <c r="S50" s="29">
        <v>0</v>
      </c>
      <c r="T50" s="29">
        <v>0</v>
      </c>
      <c r="U50" s="29">
        <v>0</v>
      </c>
      <c r="V50" s="29" t="s">
        <v>328</v>
      </c>
      <c r="W50" s="29" t="s">
        <v>328</v>
      </c>
      <c r="X50" s="29" t="s">
        <v>328</v>
      </c>
      <c r="Y50" s="29" t="s">
        <v>328</v>
      </c>
      <c r="Z50" s="29">
        <v>0</v>
      </c>
      <c r="AA50" s="29">
        <v>0</v>
      </c>
      <c r="AB50" s="29">
        <v>0</v>
      </c>
      <c r="AC50" s="29">
        <v>0</v>
      </c>
      <c r="AD50" s="29">
        <v>0</v>
      </c>
      <c r="AE50" s="29">
        <v>0</v>
      </c>
      <c r="AF50" s="29">
        <v>0</v>
      </c>
      <c r="AG50" s="29">
        <v>0</v>
      </c>
      <c r="AH50" s="29">
        <v>0</v>
      </c>
      <c r="AI50" s="29">
        <v>0</v>
      </c>
      <c r="AJ50" s="29">
        <v>0</v>
      </c>
      <c r="AK50" s="29">
        <v>0</v>
      </c>
      <c r="AL50" s="29">
        <v>0</v>
      </c>
      <c r="AM50" s="29">
        <v>-3.1921235617768775</v>
      </c>
      <c r="AN50" s="29">
        <v>-0.75814207443369075</v>
      </c>
      <c r="AO50" s="29">
        <v>0</v>
      </c>
      <c r="AP50" s="29">
        <v>0</v>
      </c>
      <c r="AQ50" s="29">
        <v>-3.9502656362105681</v>
      </c>
      <c r="AR50" s="29">
        <v>0</v>
      </c>
      <c r="AS50" s="107">
        <v>0</v>
      </c>
      <c r="AT50" s="29">
        <v>-3.1921235617768775</v>
      </c>
      <c r="AU50" s="29">
        <v>-0.89741440356367519</v>
      </c>
      <c r="AV50" s="29">
        <v>0</v>
      </c>
      <c r="AW50" s="29">
        <v>0</v>
      </c>
      <c r="AX50" s="29">
        <v>-4.0895379653405524</v>
      </c>
      <c r="AY50" s="29">
        <v>0</v>
      </c>
      <c r="AZ50" s="107">
        <v>0</v>
      </c>
      <c r="BA50" s="29">
        <v>-3.1921235617768775</v>
      </c>
      <c r="BB50" s="29">
        <v>-1.6555564779973659</v>
      </c>
      <c r="BC50" s="29">
        <v>0</v>
      </c>
      <c r="BD50" s="29">
        <v>0</v>
      </c>
      <c r="BE50" s="29">
        <v>-4.847680039774243</v>
      </c>
      <c r="BF50" s="29">
        <v>0</v>
      </c>
      <c r="BG50" s="29">
        <v>9999</v>
      </c>
      <c r="BH50" s="107">
        <v>0</v>
      </c>
      <c r="BI50" s="29">
        <v>9999</v>
      </c>
      <c r="BJ50" s="29">
        <v>9999</v>
      </c>
      <c r="BK50" s="29">
        <v>9999</v>
      </c>
      <c r="BL50" s="29">
        <v>9999</v>
      </c>
      <c r="BM50" s="29">
        <v>9999</v>
      </c>
      <c r="BN50" s="29">
        <v>-3.1921235617768775</v>
      </c>
      <c r="BO50" s="29">
        <v>0</v>
      </c>
      <c r="BP50" s="29">
        <v>-1.6555564779973659</v>
      </c>
      <c r="BQ50" s="29">
        <v>0</v>
      </c>
      <c r="BR50" s="29">
        <v>0</v>
      </c>
      <c r="BS50" s="29">
        <v>0</v>
      </c>
      <c r="BT50" s="29">
        <v>0</v>
      </c>
      <c r="BU50" s="29">
        <v>0</v>
      </c>
      <c r="BV50" s="29">
        <v>0</v>
      </c>
      <c r="BW50" s="29">
        <v>0</v>
      </c>
      <c r="BX50" s="29">
        <v>0</v>
      </c>
      <c r="BY50" s="29"/>
      <c r="BZ50" s="29">
        <v>0</v>
      </c>
      <c r="CA50" s="29">
        <v>0</v>
      </c>
      <c r="CB50" s="29">
        <v>-4.847680039774243</v>
      </c>
      <c r="CC50" s="29">
        <v>0</v>
      </c>
      <c r="CD50" s="107">
        <v>0</v>
      </c>
      <c r="CE50" s="29">
        <v>9999</v>
      </c>
      <c r="CF50" s="29">
        <v>-5.8347392653052582E-2</v>
      </c>
      <c r="CG50" s="29">
        <v>0</v>
      </c>
      <c r="CH50" s="29">
        <v>-5.8347392653052582E-2</v>
      </c>
      <c r="CI50" s="29">
        <v>-2.9173341789800271E-3</v>
      </c>
      <c r="CJ50" s="29">
        <v>0</v>
      </c>
      <c r="CK50" s="29">
        <v>-2.9173341789800271E-3</v>
      </c>
      <c r="CL50" s="29"/>
      <c r="CM50" s="29">
        <v>0</v>
      </c>
      <c r="CN50" s="29"/>
      <c r="CO50" s="29">
        <v>0</v>
      </c>
      <c r="CP50" s="29">
        <v>0</v>
      </c>
      <c r="CQ50" s="29">
        <v>0</v>
      </c>
      <c r="CR50" s="29">
        <v>0</v>
      </c>
      <c r="CS50" s="29">
        <v>0</v>
      </c>
      <c r="CT50" s="29">
        <v>0</v>
      </c>
      <c r="CU50" s="29">
        <v>0</v>
      </c>
      <c r="CV50" s="29">
        <v>9999</v>
      </c>
      <c r="CW50" s="33">
        <v>9999</v>
      </c>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row>
    <row r="51" spans="1:131">
      <c r="A51" s="7" t="s">
        <v>545</v>
      </c>
      <c r="B51" s="7" t="s">
        <v>376</v>
      </c>
      <c r="C51" s="29">
        <v>15</v>
      </c>
      <c r="D51" s="29">
        <v>-18.584591224671648</v>
      </c>
      <c r="E51" s="29">
        <v>0</v>
      </c>
      <c r="F51" s="29">
        <v>0</v>
      </c>
      <c r="G51" s="29">
        <v>0</v>
      </c>
      <c r="H51" s="29">
        <v>0</v>
      </c>
      <c r="I51" s="29" t="s">
        <v>374</v>
      </c>
      <c r="J51" s="29"/>
      <c r="K51" s="29"/>
      <c r="L51" s="29">
        <v>-20.018454898525896</v>
      </c>
      <c r="M51" s="29">
        <v>-6.9933513673878234E-3</v>
      </c>
      <c r="N51" s="29">
        <v>-6.942876493341528E-3</v>
      </c>
      <c r="O51" s="29">
        <v>0</v>
      </c>
      <c r="P51" s="29">
        <v>0</v>
      </c>
      <c r="Q51" s="29">
        <v>0</v>
      </c>
      <c r="R51" s="29">
        <v>0</v>
      </c>
      <c r="S51" s="29">
        <v>0</v>
      </c>
      <c r="T51" s="29">
        <v>0</v>
      </c>
      <c r="U51" s="29">
        <v>0</v>
      </c>
      <c r="V51" s="29" t="s">
        <v>328</v>
      </c>
      <c r="W51" s="29" t="s">
        <v>328</v>
      </c>
      <c r="X51" s="29" t="s">
        <v>328</v>
      </c>
      <c r="Y51" s="29" t="s">
        <v>328</v>
      </c>
      <c r="Z51" s="29">
        <v>0</v>
      </c>
      <c r="AA51" s="29">
        <v>0</v>
      </c>
      <c r="AB51" s="29">
        <v>0</v>
      </c>
      <c r="AC51" s="29">
        <v>0</v>
      </c>
      <c r="AD51" s="29">
        <v>0</v>
      </c>
      <c r="AE51" s="29">
        <v>0</v>
      </c>
      <c r="AF51" s="29">
        <v>0</v>
      </c>
      <c r="AG51" s="29">
        <v>0</v>
      </c>
      <c r="AH51" s="29">
        <v>0</v>
      </c>
      <c r="AI51" s="29">
        <v>0</v>
      </c>
      <c r="AJ51" s="29">
        <v>0</v>
      </c>
      <c r="AK51" s="29">
        <v>0</v>
      </c>
      <c r="AL51" s="29">
        <v>0</v>
      </c>
      <c r="AM51" s="29">
        <v>-10.404415255502062</v>
      </c>
      <c r="AN51" s="29">
        <v>-2.4710901105234893</v>
      </c>
      <c r="AO51" s="29">
        <v>0</v>
      </c>
      <c r="AP51" s="29">
        <v>0</v>
      </c>
      <c r="AQ51" s="29">
        <v>-12.875505366025552</v>
      </c>
      <c r="AR51" s="29">
        <v>0</v>
      </c>
      <c r="AS51" s="107">
        <v>0</v>
      </c>
      <c r="AT51" s="29">
        <v>-10.404415255502062</v>
      </c>
      <c r="AU51" s="29">
        <v>-2.9250346768368027</v>
      </c>
      <c r="AV51" s="29">
        <v>0</v>
      </c>
      <c r="AW51" s="29">
        <v>0</v>
      </c>
      <c r="AX51" s="29">
        <v>-13.329449932338864</v>
      </c>
      <c r="AY51" s="29">
        <v>0</v>
      </c>
      <c r="AZ51" s="107">
        <v>0</v>
      </c>
      <c r="BA51" s="29">
        <v>-10.404415255502062</v>
      </c>
      <c r="BB51" s="29">
        <v>-5.396124787360292</v>
      </c>
      <c r="BC51" s="29">
        <v>0</v>
      </c>
      <c r="BD51" s="29">
        <v>0</v>
      </c>
      <c r="BE51" s="29">
        <v>-15.800540042862353</v>
      </c>
      <c r="BF51" s="29">
        <v>0</v>
      </c>
      <c r="BG51" s="29">
        <v>9999</v>
      </c>
      <c r="BH51" s="107">
        <v>0</v>
      </c>
      <c r="BI51" s="29">
        <v>9999</v>
      </c>
      <c r="BJ51" s="29">
        <v>9999</v>
      </c>
      <c r="BK51" s="29">
        <v>9999</v>
      </c>
      <c r="BL51" s="29">
        <v>9999</v>
      </c>
      <c r="BM51" s="29">
        <v>9999</v>
      </c>
      <c r="BN51" s="29">
        <v>-10.404415255502062</v>
      </c>
      <c r="BO51" s="29">
        <v>0</v>
      </c>
      <c r="BP51" s="29">
        <v>-5.396124787360292</v>
      </c>
      <c r="BQ51" s="29">
        <v>0</v>
      </c>
      <c r="BR51" s="29">
        <v>0</v>
      </c>
      <c r="BS51" s="29">
        <v>0</v>
      </c>
      <c r="BT51" s="29">
        <v>0</v>
      </c>
      <c r="BU51" s="29">
        <v>0</v>
      </c>
      <c r="BV51" s="29">
        <v>0</v>
      </c>
      <c r="BW51" s="29">
        <v>0</v>
      </c>
      <c r="BX51" s="29">
        <v>0</v>
      </c>
      <c r="BY51" s="29"/>
      <c r="BZ51" s="29">
        <v>0</v>
      </c>
      <c r="CA51" s="29">
        <v>0</v>
      </c>
      <c r="CB51" s="29">
        <v>-15.800540042862355</v>
      </c>
      <c r="CC51" s="29">
        <v>0</v>
      </c>
      <c r="CD51" s="107">
        <v>0</v>
      </c>
      <c r="CE51" s="29">
        <v>9999</v>
      </c>
      <c r="CF51" s="29">
        <v>-0.19017763269172011</v>
      </c>
      <c r="CG51" s="29">
        <v>0</v>
      </c>
      <c r="CH51" s="29">
        <v>-0.19017763269172011</v>
      </c>
      <c r="CI51" s="29">
        <v>-9.5087660767998027E-3</v>
      </c>
      <c r="CJ51" s="29">
        <v>0</v>
      </c>
      <c r="CK51" s="29">
        <v>-9.5087660767998027E-3</v>
      </c>
      <c r="CL51" s="29"/>
      <c r="CM51" s="29">
        <v>0</v>
      </c>
      <c r="CN51" s="29"/>
      <c r="CO51" s="29">
        <v>0</v>
      </c>
      <c r="CP51" s="29">
        <v>0</v>
      </c>
      <c r="CQ51" s="29">
        <v>0</v>
      </c>
      <c r="CR51" s="29">
        <v>0</v>
      </c>
      <c r="CS51" s="29">
        <v>0</v>
      </c>
      <c r="CT51" s="29">
        <v>0</v>
      </c>
      <c r="CU51" s="29">
        <v>0</v>
      </c>
      <c r="CV51" s="29">
        <v>9999</v>
      </c>
      <c r="CW51" s="33">
        <v>9999</v>
      </c>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row>
    <row r="52" spans="1:131">
      <c r="A52" s="7"/>
      <c r="B52" s="7"/>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29"/>
      <c r="BK52" s="29"/>
      <c r="BL52" s="29"/>
      <c r="BM52" s="29"/>
      <c r="BN52" s="29"/>
      <c r="BO52" s="29"/>
      <c r="BP52" s="29"/>
      <c r="BQ52" s="29"/>
      <c r="BR52" s="29"/>
      <c r="BS52" s="29"/>
      <c r="BT52" s="29"/>
      <c r="BU52" s="29"/>
      <c r="BV52" s="29"/>
      <c r="BW52" s="29"/>
      <c r="BX52" s="29"/>
      <c r="BY52" s="29"/>
      <c r="BZ52" s="29"/>
      <c r="CA52" s="29"/>
      <c r="CB52" s="29"/>
      <c r="CC52" s="29"/>
      <c r="CD52" s="29"/>
      <c r="CE52" s="29"/>
      <c r="CF52" s="29"/>
      <c r="CG52" s="29"/>
      <c r="CH52" s="29"/>
      <c r="CI52" s="29"/>
      <c r="CJ52" s="29"/>
      <c r="CK52" s="29"/>
      <c r="CL52" s="29"/>
      <c r="CM52" s="29"/>
      <c r="CN52" s="29"/>
      <c r="CO52" s="29"/>
      <c r="CP52" s="29"/>
      <c r="CQ52" s="29"/>
      <c r="CR52" s="29"/>
      <c r="CS52" s="29"/>
      <c r="CT52" s="29"/>
      <c r="CU52" s="29"/>
      <c r="CV52" s="29"/>
      <c r="CW52" s="29"/>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row>
    <row r="53" spans="1:131">
      <c r="A53" s="7"/>
      <c r="B53" s="7"/>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c r="BN53" s="29"/>
      <c r="BO53" s="29"/>
      <c r="BP53" s="29"/>
      <c r="BQ53" s="29"/>
      <c r="BR53" s="29"/>
      <c r="BS53" s="29"/>
      <c r="BT53" s="29"/>
      <c r="BU53" s="29"/>
      <c r="BV53" s="29"/>
      <c r="BW53" s="29"/>
      <c r="BX53" s="29"/>
      <c r="BY53" s="29"/>
      <c r="BZ53" s="29"/>
      <c r="CA53" s="29"/>
      <c r="CB53" s="29"/>
      <c r="CC53" s="29"/>
      <c r="CD53" s="29"/>
      <c r="CE53" s="29"/>
      <c r="CF53" s="29"/>
      <c r="CG53" s="29"/>
      <c r="CH53" s="29"/>
      <c r="CI53" s="29"/>
      <c r="CJ53" s="29"/>
      <c r="CK53" s="29"/>
      <c r="CL53" s="29"/>
      <c r="CM53" s="29"/>
      <c r="CN53" s="29"/>
      <c r="CO53" s="29"/>
      <c r="CP53" s="29"/>
      <c r="CQ53" s="29"/>
      <c r="CR53" s="29"/>
      <c r="CS53" s="29"/>
      <c r="CT53" s="29"/>
      <c r="CU53" s="29"/>
      <c r="CV53" s="29"/>
      <c r="CW53" s="29"/>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row>
    <row r="54" spans="1:131" ht="13.5" thickBot="1">
      <c r="A54" s="27" t="s">
        <v>329</v>
      </c>
      <c r="B54" s="28"/>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29"/>
      <c r="BS54" s="29"/>
      <c r="BT54" s="29"/>
      <c r="BU54" s="29"/>
      <c r="BV54" s="29"/>
      <c r="BW54" s="29"/>
      <c r="BX54" s="29"/>
      <c r="BY54" s="29"/>
      <c r="BZ54" s="29"/>
      <c r="CA54" s="29"/>
      <c r="CB54" s="29"/>
      <c r="CC54" s="29"/>
      <c r="CD54" s="29"/>
      <c r="CE54" s="29"/>
      <c r="CF54" s="29"/>
      <c r="CG54" s="29"/>
      <c r="CH54" s="29"/>
      <c r="CI54" s="29"/>
      <c r="CJ54" s="29"/>
      <c r="CK54" s="29"/>
      <c r="CL54" s="29"/>
      <c r="CM54" s="29"/>
      <c r="CN54" s="29"/>
      <c r="CO54" s="29"/>
      <c r="CP54" s="29"/>
      <c r="CQ54" s="29"/>
      <c r="CR54" s="29"/>
      <c r="CS54" s="29"/>
      <c r="CT54" s="29"/>
      <c r="CU54" s="29"/>
      <c r="CV54" s="29"/>
      <c r="CW54" s="29"/>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row>
    <row r="55" spans="1:131" ht="26.25" thickBot="1">
      <c r="A55" s="100" t="s">
        <v>232</v>
      </c>
      <c r="B55" s="101"/>
      <c r="C55" s="102" t="s">
        <v>233</v>
      </c>
      <c r="D55" s="103"/>
      <c r="E55" s="103"/>
      <c r="F55" s="103"/>
      <c r="G55" s="103"/>
      <c r="H55" s="103"/>
      <c r="I55" s="103"/>
      <c r="J55" s="103"/>
      <c r="K55" s="104"/>
      <c r="L55" s="102" t="s">
        <v>234</v>
      </c>
      <c r="M55" s="103"/>
      <c r="N55" s="103"/>
      <c r="O55" s="103"/>
      <c r="P55" s="103"/>
      <c r="Q55" s="104"/>
      <c r="R55" s="102" t="s">
        <v>235</v>
      </c>
      <c r="S55" s="103"/>
      <c r="T55" s="103"/>
      <c r="U55" s="104"/>
      <c r="V55" s="102" t="s">
        <v>236</v>
      </c>
      <c r="W55" s="103"/>
      <c r="X55" s="103"/>
      <c r="Y55" s="104"/>
      <c r="Z55" s="102" t="s">
        <v>237</v>
      </c>
      <c r="AA55" s="103"/>
      <c r="AB55" s="103"/>
      <c r="AC55" s="104"/>
      <c r="AD55" s="102" t="s">
        <v>238</v>
      </c>
      <c r="AE55" s="103"/>
      <c r="AF55" s="103"/>
      <c r="AG55" s="104"/>
      <c r="AH55" s="102" t="s">
        <v>239</v>
      </c>
      <c r="AI55" s="103"/>
      <c r="AJ55" s="103"/>
      <c r="AK55" s="103"/>
      <c r="AL55" s="104"/>
      <c r="AM55" s="102" t="s">
        <v>240</v>
      </c>
      <c r="AN55" s="103"/>
      <c r="AO55" s="103"/>
      <c r="AP55" s="103"/>
      <c r="AQ55" s="103"/>
      <c r="AR55" s="103"/>
      <c r="AS55" s="104"/>
      <c r="AT55" s="102" t="s">
        <v>241</v>
      </c>
      <c r="AU55" s="103"/>
      <c r="AV55" s="103"/>
      <c r="AW55" s="103"/>
      <c r="AX55" s="103"/>
      <c r="AY55" s="103"/>
      <c r="AZ55" s="104"/>
      <c r="BA55" s="102" t="s">
        <v>242</v>
      </c>
      <c r="BB55" s="103"/>
      <c r="BC55" s="103"/>
      <c r="BD55" s="103"/>
      <c r="BE55" s="103"/>
      <c r="BF55" s="104"/>
      <c r="BG55" s="102" t="s">
        <v>243</v>
      </c>
      <c r="BH55" s="104"/>
      <c r="BI55" s="102" t="s">
        <v>244</v>
      </c>
      <c r="BJ55" s="103"/>
      <c r="BK55" s="103"/>
      <c r="BL55" s="103"/>
      <c r="BM55" s="104"/>
      <c r="BN55" s="102" t="s">
        <v>245</v>
      </c>
      <c r="BO55" s="103"/>
      <c r="BP55" s="103"/>
      <c r="BQ55" s="103"/>
      <c r="BR55" s="103"/>
      <c r="BS55" s="103"/>
      <c r="BT55" s="103"/>
      <c r="BU55" s="103"/>
      <c r="BV55" s="103"/>
      <c r="BW55" s="103"/>
      <c r="BX55" s="103"/>
      <c r="BY55" s="103"/>
      <c r="BZ55" s="103"/>
      <c r="CA55" s="103"/>
      <c r="CB55" s="103"/>
      <c r="CC55" s="104"/>
      <c r="CD55" s="102" t="s">
        <v>246</v>
      </c>
      <c r="CE55" s="104"/>
      <c r="CF55" s="102" t="s">
        <v>247</v>
      </c>
      <c r="CG55" s="103"/>
      <c r="CH55" s="103"/>
      <c r="CI55" s="103"/>
      <c r="CJ55" s="103"/>
      <c r="CK55" s="104"/>
      <c r="CL55" s="105"/>
      <c r="CM55" s="102" t="s">
        <v>5</v>
      </c>
      <c r="CN55" s="103"/>
      <c r="CO55" s="103"/>
      <c r="CP55" s="104"/>
      <c r="CQ55" s="102" t="s">
        <v>248</v>
      </c>
      <c r="CR55" s="103"/>
      <c r="CS55" s="103"/>
      <c r="CT55" s="103"/>
      <c r="CU55" s="104"/>
      <c r="CV55" s="102" t="s">
        <v>249</v>
      </c>
      <c r="CW55" s="104"/>
      <c r="CX55" s="7"/>
      <c r="CY55" s="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7"/>
      <c r="DZ55" s="7"/>
      <c r="EA55" s="7"/>
    </row>
    <row r="56" spans="1:131" ht="204">
      <c r="A56" s="30" t="s">
        <v>21</v>
      </c>
      <c r="B56" s="31" t="s">
        <v>22</v>
      </c>
      <c r="C56" s="32" t="s">
        <v>135</v>
      </c>
      <c r="D56" s="32" t="s">
        <v>250</v>
      </c>
      <c r="E56" s="32" t="s">
        <v>251</v>
      </c>
      <c r="F56" s="32" t="s">
        <v>252</v>
      </c>
      <c r="G56" s="32" t="s">
        <v>253</v>
      </c>
      <c r="H56" s="32" t="s">
        <v>254</v>
      </c>
      <c r="I56" s="32" t="s">
        <v>255</v>
      </c>
      <c r="J56" s="32" t="s">
        <v>256</v>
      </c>
      <c r="K56" s="32" t="s">
        <v>257</v>
      </c>
      <c r="L56" s="32" t="s">
        <v>258</v>
      </c>
      <c r="M56" s="32" t="s">
        <v>259</v>
      </c>
      <c r="N56" s="32" t="s">
        <v>260</v>
      </c>
      <c r="O56" s="32" t="s">
        <v>261</v>
      </c>
      <c r="P56" s="32" t="s">
        <v>262</v>
      </c>
      <c r="Q56" s="32" t="s">
        <v>263</v>
      </c>
      <c r="R56" s="32" t="s">
        <v>264</v>
      </c>
      <c r="S56" s="32" t="s">
        <v>265</v>
      </c>
      <c r="T56" s="32" t="s">
        <v>266</v>
      </c>
      <c r="U56" s="32" t="s">
        <v>172</v>
      </c>
      <c r="V56" s="32" t="s">
        <v>264</v>
      </c>
      <c r="W56" s="32" t="s">
        <v>265</v>
      </c>
      <c r="X56" s="32" t="s">
        <v>266</v>
      </c>
      <c r="Y56" s="32" t="s">
        <v>172</v>
      </c>
      <c r="Z56" s="32" t="s">
        <v>264</v>
      </c>
      <c r="AA56" s="32" t="s">
        <v>265</v>
      </c>
      <c r="AB56" s="32" t="s">
        <v>266</v>
      </c>
      <c r="AC56" s="32" t="s">
        <v>172</v>
      </c>
      <c r="AD56" s="32" t="s">
        <v>264</v>
      </c>
      <c r="AE56" s="32" t="s">
        <v>265</v>
      </c>
      <c r="AF56" s="32" t="s">
        <v>266</v>
      </c>
      <c r="AG56" s="32" t="s">
        <v>172</v>
      </c>
      <c r="AH56" s="32" t="s">
        <v>264</v>
      </c>
      <c r="AI56" s="32" t="s">
        <v>265</v>
      </c>
      <c r="AJ56" s="32" t="s">
        <v>266</v>
      </c>
      <c r="AK56" s="32" t="s">
        <v>172</v>
      </c>
      <c r="AL56" s="32" t="s">
        <v>267</v>
      </c>
      <c r="AM56" s="32" t="s">
        <v>268</v>
      </c>
      <c r="AN56" s="32" t="s">
        <v>269</v>
      </c>
      <c r="AO56" s="32" t="s">
        <v>270</v>
      </c>
      <c r="AP56" s="32" t="s">
        <v>271</v>
      </c>
      <c r="AQ56" s="32" t="s">
        <v>272</v>
      </c>
      <c r="AR56" s="32" t="s">
        <v>273</v>
      </c>
      <c r="AS56" s="32" t="s">
        <v>274</v>
      </c>
      <c r="AT56" s="32" t="s">
        <v>275</v>
      </c>
      <c r="AU56" s="32" t="s">
        <v>276</v>
      </c>
      <c r="AV56" s="32" t="s">
        <v>277</v>
      </c>
      <c r="AW56" s="32" t="s">
        <v>278</v>
      </c>
      <c r="AX56" s="32" t="s">
        <v>279</v>
      </c>
      <c r="AY56" s="32" t="s">
        <v>280</v>
      </c>
      <c r="AZ56" s="32" t="s">
        <v>281</v>
      </c>
      <c r="BA56" s="32" t="s">
        <v>282</v>
      </c>
      <c r="BB56" s="32" t="s">
        <v>283</v>
      </c>
      <c r="BC56" s="32" t="s">
        <v>284</v>
      </c>
      <c r="BD56" s="32" t="s">
        <v>285</v>
      </c>
      <c r="BE56" s="32" t="s">
        <v>286</v>
      </c>
      <c r="BF56" s="32" t="s">
        <v>287</v>
      </c>
      <c r="BG56" s="32" t="s">
        <v>288</v>
      </c>
      <c r="BH56" s="32" t="s">
        <v>289</v>
      </c>
      <c r="BI56" s="32" t="s">
        <v>290</v>
      </c>
      <c r="BJ56" s="32" t="s">
        <v>291</v>
      </c>
      <c r="BK56" s="32" t="s">
        <v>292</v>
      </c>
      <c r="BL56" s="32" t="s">
        <v>293</v>
      </c>
      <c r="BM56" s="32" t="s">
        <v>294</v>
      </c>
      <c r="BN56" s="32" t="s">
        <v>295</v>
      </c>
      <c r="BO56" s="32" t="s">
        <v>296</v>
      </c>
      <c r="BP56" s="32" t="s">
        <v>297</v>
      </c>
      <c r="BQ56" s="32" t="s">
        <v>298</v>
      </c>
      <c r="BR56" s="32" t="s">
        <v>299</v>
      </c>
      <c r="BS56" s="32" t="s">
        <v>300</v>
      </c>
      <c r="BT56" s="32" t="s">
        <v>301</v>
      </c>
      <c r="BU56" s="32" t="s">
        <v>302</v>
      </c>
      <c r="BV56" s="32" t="s">
        <v>303</v>
      </c>
      <c r="BW56" s="32" t="s">
        <v>304</v>
      </c>
      <c r="BX56" s="32" t="s">
        <v>305</v>
      </c>
      <c r="BY56" s="32" t="s">
        <v>306</v>
      </c>
      <c r="BZ56" s="32" t="s">
        <v>307</v>
      </c>
      <c r="CA56" s="32" t="s">
        <v>308</v>
      </c>
      <c r="CB56" s="32" t="s">
        <v>309</v>
      </c>
      <c r="CC56" s="32" t="s">
        <v>310</v>
      </c>
      <c r="CD56" s="32" t="s">
        <v>23</v>
      </c>
      <c r="CE56" s="32" t="s">
        <v>24</v>
      </c>
      <c r="CF56" s="32" t="s">
        <v>311</v>
      </c>
      <c r="CG56" s="32" t="s">
        <v>312</v>
      </c>
      <c r="CH56" s="32" t="s">
        <v>313</v>
      </c>
      <c r="CI56" s="32" t="s">
        <v>314</v>
      </c>
      <c r="CJ56" s="32" t="s">
        <v>315</v>
      </c>
      <c r="CK56" s="32" t="s">
        <v>316</v>
      </c>
      <c r="CL56" s="32"/>
      <c r="CM56" s="32" t="s">
        <v>317</v>
      </c>
      <c r="CN56" s="32" t="s">
        <v>318</v>
      </c>
      <c r="CO56" s="32" t="s">
        <v>319</v>
      </c>
      <c r="CP56" s="32" t="s">
        <v>320</v>
      </c>
      <c r="CQ56" s="32" t="s">
        <v>321</v>
      </c>
      <c r="CR56" s="32" t="s">
        <v>322</v>
      </c>
      <c r="CS56" s="32" t="s">
        <v>323</v>
      </c>
      <c r="CT56" s="32" t="s">
        <v>324</v>
      </c>
      <c r="CU56" s="32" t="s">
        <v>325</v>
      </c>
      <c r="CV56" s="32" t="s">
        <v>326</v>
      </c>
      <c r="CW56" s="32" t="s">
        <v>327</v>
      </c>
      <c r="CX56" s="7"/>
      <c r="CY56" s="7"/>
      <c r="CZ56" s="7"/>
      <c r="DA56" s="7"/>
      <c r="DB56" s="7"/>
      <c r="DC56" s="7"/>
      <c r="DD56" s="7"/>
      <c r="DE56" s="7"/>
      <c r="DF56" s="7"/>
      <c r="DG56" s="7"/>
      <c r="DH56" s="7"/>
      <c r="DI56" s="7"/>
      <c r="DJ56" s="7"/>
      <c r="DK56" s="7"/>
      <c r="DL56" s="7"/>
      <c r="DM56" s="7"/>
      <c r="DN56" s="7"/>
      <c r="DO56" s="7"/>
      <c r="DP56" s="7"/>
      <c r="DQ56" s="7"/>
      <c r="DR56" s="7"/>
      <c r="DS56" s="7"/>
      <c r="DT56" s="7"/>
      <c r="DU56" s="7"/>
      <c r="DV56" s="7"/>
      <c r="DW56" s="7"/>
      <c r="DX56" s="7"/>
      <c r="DY56" s="7"/>
      <c r="DZ56" s="7"/>
      <c r="EA56" s="7"/>
    </row>
    <row r="57" spans="1:131">
      <c r="A57" s="7" t="s">
        <v>527</v>
      </c>
      <c r="B57" s="7"/>
      <c r="C57" s="29">
        <v>15</v>
      </c>
      <c r="D57" s="29">
        <v>1014.8133522778884</v>
      </c>
      <c r="E57" s="29">
        <v>0</v>
      </c>
      <c r="F57" s="29">
        <v>566.86641183042877</v>
      </c>
      <c r="G57" s="29">
        <v>0</v>
      </c>
      <c r="H57" s="29">
        <v>0</v>
      </c>
      <c r="I57" s="29"/>
      <c r="J57" s="29"/>
      <c r="K57" s="29"/>
      <c r="L57" s="29">
        <v>1093.1096130878557</v>
      </c>
      <c r="M57" s="29">
        <v>0.38187260935686146</v>
      </c>
      <c r="N57" s="29">
        <v>0.37911642411084295</v>
      </c>
      <c r="O57" s="29">
        <v>0</v>
      </c>
      <c r="P57" s="29">
        <v>0</v>
      </c>
      <c r="Q57" s="29">
        <v>0</v>
      </c>
      <c r="R57" s="29">
        <v>113.0407350051813</v>
      </c>
      <c r="S57" s="29">
        <v>261.21994519823613</v>
      </c>
      <c r="T57" s="29">
        <v>0</v>
      </c>
      <c r="U57" s="29">
        <v>330.28884460418465</v>
      </c>
      <c r="V57" s="29">
        <v>34.011984709825725</v>
      </c>
      <c r="W57" s="29">
        <v>79.361297656260021</v>
      </c>
      <c r="X57" s="29">
        <v>0</v>
      </c>
      <c r="Y57" s="29">
        <v>0</v>
      </c>
      <c r="Z57" s="29">
        <v>0</v>
      </c>
      <c r="AA57" s="29">
        <v>0</v>
      </c>
      <c r="AB57" s="29">
        <v>0</v>
      </c>
      <c r="AC57" s="29">
        <v>0</v>
      </c>
      <c r="AD57" s="29">
        <v>0</v>
      </c>
      <c r="AE57" s="29">
        <v>0</v>
      </c>
      <c r="AF57" s="29">
        <v>0</v>
      </c>
      <c r="AG57" s="29">
        <v>0</v>
      </c>
      <c r="AH57" s="29">
        <v>147.05271971500702</v>
      </c>
      <c r="AI57" s="29">
        <v>340.58124285449617</v>
      </c>
      <c r="AJ57" s="29">
        <v>0</v>
      </c>
      <c r="AK57" s="29">
        <v>330.28884460418465</v>
      </c>
      <c r="AL57" s="29">
        <v>817.92280717368783</v>
      </c>
      <c r="AM57" s="29">
        <v>568.13407388323026</v>
      </c>
      <c r="AN57" s="29">
        <v>134.93410796746679</v>
      </c>
      <c r="AO57" s="29">
        <v>0</v>
      </c>
      <c r="AP57" s="29">
        <v>0</v>
      </c>
      <c r="AQ57" s="29">
        <v>703.0681818506971</v>
      </c>
      <c r="AR57" s="29">
        <v>147.05271971500702</v>
      </c>
      <c r="AS57" s="33">
        <v>4.7810620790507397</v>
      </c>
      <c r="AT57" s="29">
        <v>568.13407388323026</v>
      </c>
      <c r="AU57" s="29">
        <v>159.72179371850945</v>
      </c>
      <c r="AV57" s="29">
        <v>0</v>
      </c>
      <c r="AW57" s="29">
        <v>0</v>
      </c>
      <c r="AX57" s="29">
        <v>727.85586760173965</v>
      </c>
      <c r="AY57" s="29">
        <v>340.58124285449617</v>
      </c>
      <c r="AZ57" s="33">
        <v>2.1370991000602335</v>
      </c>
      <c r="BA57" s="29">
        <v>568.13407388323026</v>
      </c>
      <c r="BB57" s="29">
        <v>294.65590168597623</v>
      </c>
      <c r="BC57" s="29">
        <v>0</v>
      </c>
      <c r="BD57" s="29">
        <v>0</v>
      </c>
      <c r="BE57" s="29">
        <v>862.78997556920649</v>
      </c>
      <c r="BF57" s="29">
        <v>487.63396256950318</v>
      </c>
      <c r="BG57" s="29">
        <v>12.990155172748771</v>
      </c>
      <c r="BH57" s="33">
        <v>1.7693393852694002</v>
      </c>
      <c r="BI57" s="29">
        <v>9.8987296220455274</v>
      </c>
      <c r="BJ57" s="29">
        <v>22.925938696615844</v>
      </c>
      <c r="BK57" s="29">
        <v>0</v>
      </c>
      <c r="BL57" s="29">
        <v>22.233114601694659</v>
      </c>
      <c r="BM57" s="29">
        <v>55.057782920356033</v>
      </c>
      <c r="BN57" s="29">
        <v>568.13407388323026</v>
      </c>
      <c r="BO57" s="29">
        <v>0</v>
      </c>
      <c r="BP57" s="29">
        <v>294.65590168597623</v>
      </c>
      <c r="BQ57" s="29">
        <v>0</v>
      </c>
      <c r="BR57" s="29">
        <v>0</v>
      </c>
      <c r="BS57" s="29">
        <v>0</v>
      </c>
      <c r="BT57" s="29">
        <v>0</v>
      </c>
      <c r="BU57" s="29">
        <v>0</v>
      </c>
      <c r="BV57" s="29">
        <v>179.96114482661272</v>
      </c>
      <c r="BW57" s="29">
        <v>0</v>
      </c>
      <c r="BX57" s="29">
        <v>704.5495248076021</v>
      </c>
      <c r="BY57" s="29">
        <v>113.37328236608576</v>
      </c>
      <c r="BZ57" s="29">
        <v>0</v>
      </c>
      <c r="CA57" s="29">
        <v>0</v>
      </c>
      <c r="CB57" s="29">
        <v>1042.7511203958193</v>
      </c>
      <c r="CC57" s="29">
        <v>817.92280717368783</v>
      </c>
      <c r="CD57" s="33">
        <v>1.2748771782009847</v>
      </c>
      <c r="CE57" s="29">
        <v>23.10933731154983</v>
      </c>
      <c r="CF57" s="29">
        <v>10.384667525210387</v>
      </c>
      <c r="CG57" s="29">
        <v>0</v>
      </c>
      <c r="CH57" s="29">
        <v>10.384667525210387</v>
      </c>
      <c r="CI57" s="29">
        <v>0.51922706621673131</v>
      </c>
      <c r="CJ57" s="29">
        <v>0</v>
      </c>
      <c r="CK57" s="29">
        <v>0.51922706621673131</v>
      </c>
      <c r="CL57" s="29"/>
      <c r="CM57" s="29">
        <v>0</v>
      </c>
      <c r="CN57" s="29"/>
      <c r="CO57" s="29">
        <v>0</v>
      </c>
      <c r="CP57" s="29">
        <v>0</v>
      </c>
      <c r="CQ57" s="29">
        <v>0</v>
      </c>
      <c r="CR57" s="29">
        <v>0</v>
      </c>
      <c r="CS57" s="29">
        <v>0</v>
      </c>
      <c r="CT57" s="29">
        <v>0</v>
      </c>
      <c r="CU57" s="29">
        <v>0</v>
      </c>
      <c r="CV57" s="29">
        <v>9999</v>
      </c>
      <c r="CW57" s="33">
        <v>9999</v>
      </c>
      <c r="CX57" s="7"/>
      <c r="CY57" s="7"/>
      <c r="CZ57" s="7"/>
      <c r="DA57" s="7"/>
      <c r="DB57" s="7"/>
      <c r="DC57" s="7"/>
      <c r="DD57" s="7"/>
      <c r="DE57" s="7"/>
      <c r="DF57" s="7"/>
      <c r="DG57" s="7"/>
      <c r="DH57" s="7"/>
      <c r="DI57" s="7"/>
      <c r="DJ57" s="7"/>
      <c r="DK57" s="7"/>
      <c r="DL57" s="7"/>
      <c r="DM57" s="7"/>
      <c r="DN57" s="7"/>
      <c r="DO57" s="7"/>
      <c r="DP57" s="7"/>
      <c r="DQ57" s="7"/>
      <c r="DR57" s="7"/>
      <c r="DS57" s="7"/>
      <c r="DT57" s="7"/>
      <c r="DU57" s="7"/>
      <c r="DV57" s="7"/>
      <c r="DW57" s="7"/>
      <c r="DX57" s="7"/>
      <c r="DY57" s="7"/>
      <c r="DZ57" s="7"/>
      <c r="EA57" s="7"/>
    </row>
    <row r="58" spans="1:131">
      <c r="A58" s="7" t="s">
        <v>528</v>
      </c>
      <c r="B58" s="7"/>
      <c r="C58" s="29">
        <v>14.999999999999998</v>
      </c>
      <c r="D58" s="29">
        <v>687.81780103114988</v>
      </c>
      <c r="E58" s="29">
        <v>0</v>
      </c>
      <c r="F58" s="29">
        <v>566.86641183042877</v>
      </c>
      <c r="G58" s="29">
        <v>0</v>
      </c>
      <c r="H58" s="29">
        <v>0</v>
      </c>
      <c r="I58" s="29"/>
      <c r="J58" s="29"/>
      <c r="K58" s="29"/>
      <c r="L58" s="29">
        <v>740.88525606452254</v>
      </c>
      <c r="M58" s="29">
        <v>0.25882471673464874</v>
      </c>
      <c r="N58" s="29">
        <v>0.25695663599754009</v>
      </c>
      <c r="O58" s="29">
        <v>0</v>
      </c>
      <c r="P58" s="29">
        <v>0</v>
      </c>
      <c r="Q58" s="29">
        <v>0</v>
      </c>
      <c r="R58" s="29">
        <v>113.0407350051813</v>
      </c>
      <c r="S58" s="29">
        <v>261.21994519823613</v>
      </c>
      <c r="T58" s="29">
        <v>0</v>
      </c>
      <c r="U58" s="29">
        <v>330.28884460418465</v>
      </c>
      <c r="V58" s="29">
        <v>34.011984709825725</v>
      </c>
      <c r="W58" s="29">
        <v>79.361297656260021</v>
      </c>
      <c r="X58" s="29">
        <v>0</v>
      </c>
      <c r="Y58" s="29">
        <v>0</v>
      </c>
      <c r="Z58" s="29">
        <v>0</v>
      </c>
      <c r="AA58" s="29">
        <v>0</v>
      </c>
      <c r="AB58" s="29">
        <v>0</v>
      </c>
      <c r="AC58" s="29">
        <v>0</v>
      </c>
      <c r="AD58" s="29">
        <v>0</v>
      </c>
      <c r="AE58" s="29">
        <v>0</v>
      </c>
      <c r="AF58" s="29">
        <v>0</v>
      </c>
      <c r="AG58" s="29">
        <v>0</v>
      </c>
      <c r="AH58" s="29">
        <v>147.05271971500702</v>
      </c>
      <c r="AI58" s="29">
        <v>340.58124285449617</v>
      </c>
      <c r="AJ58" s="29">
        <v>0</v>
      </c>
      <c r="AK58" s="29">
        <v>330.28884460418465</v>
      </c>
      <c r="AL58" s="29">
        <v>817.92280717368783</v>
      </c>
      <c r="AM58" s="29">
        <v>385.06857296673218</v>
      </c>
      <c r="AN58" s="29">
        <v>91.455321530760074</v>
      </c>
      <c r="AO58" s="29">
        <v>0</v>
      </c>
      <c r="AP58" s="29">
        <v>0</v>
      </c>
      <c r="AQ58" s="29">
        <v>476.52389449749228</v>
      </c>
      <c r="AR58" s="29">
        <v>147.05271971500702</v>
      </c>
      <c r="AS58" s="33">
        <v>3.2404969824496357</v>
      </c>
      <c r="AT58" s="29">
        <v>385.06857296673218</v>
      </c>
      <c r="AU58" s="29">
        <v>108.25586073106088</v>
      </c>
      <c r="AV58" s="29">
        <v>0</v>
      </c>
      <c r="AW58" s="29">
        <v>0</v>
      </c>
      <c r="AX58" s="29">
        <v>493.32443369779304</v>
      </c>
      <c r="AY58" s="29">
        <v>340.58124285449617</v>
      </c>
      <c r="AZ58" s="33">
        <v>1.4484779888731341</v>
      </c>
      <c r="BA58" s="29">
        <v>385.06857296673218</v>
      </c>
      <c r="BB58" s="29">
        <v>199.71118226182094</v>
      </c>
      <c r="BC58" s="29">
        <v>0</v>
      </c>
      <c r="BD58" s="29">
        <v>0</v>
      </c>
      <c r="BE58" s="29">
        <v>584.77975522855309</v>
      </c>
      <c r="BF58" s="29">
        <v>487.63396256950318</v>
      </c>
      <c r="BG58" s="29">
        <v>28.59533505506754</v>
      </c>
      <c r="BH58" s="33">
        <v>1.199218676539995</v>
      </c>
      <c r="BI58" s="29">
        <v>14.604685973495945</v>
      </c>
      <c r="BJ58" s="29">
        <v>33.825162227484192</v>
      </c>
      <c r="BK58" s="29">
        <v>0</v>
      </c>
      <c r="BL58" s="29">
        <v>32.802962538479605</v>
      </c>
      <c r="BM58" s="29">
        <v>81.232810739459751</v>
      </c>
      <c r="BN58" s="29">
        <v>385.06857296673218</v>
      </c>
      <c r="BO58" s="29">
        <v>0</v>
      </c>
      <c r="BP58" s="29">
        <v>199.71118226182094</v>
      </c>
      <c r="BQ58" s="29">
        <v>0</v>
      </c>
      <c r="BR58" s="29">
        <v>0</v>
      </c>
      <c r="BS58" s="29">
        <v>0</v>
      </c>
      <c r="BT58" s="29">
        <v>0</v>
      </c>
      <c r="BU58" s="29">
        <v>0</v>
      </c>
      <c r="BV58" s="29">
        <v>140.91856270371159</v>
      </c>
      <c r="BW58" s="29">
        <v>0</v>
      </c>
      <c r="BX58" s="29">
        <v>704.5495248076021</v>
      </c>
      <c r="BY58" s="29">
        <v>113.37328236608576</v>
      </c>
      <c r="BZ58" s="29">
        <v>0</v>
      </c>
      <c r="CA58" s="29">
        <v>0</v>
      </c>
      <c r="CB58" s="29">
        <v>725.69831793226479</v>
      </c>
      <c r="CC58" s="29">
        <v>817.92280717368783</v>
      </c>
      <c r="CD58" s="107">
        <v>0.88724548523093216</v>
      </c>
      <c r="CE58" s="29">
        <v>47.402831476954972</v>
      </c>
      <c r="CF58" s="29">
        <v>7.0384954687449657</v>
      </c>
      <c r="CG58" s="29">
        <v>0</v>
      </c>
      <c r="CH58" s="29">
        <v>7.0384954687449657</v>
      </c>
      <c r="CI58" s="29">
        <v>0.35192049663064817</v>
      </c>
      <c r="CJ58" s="29">
        <v>0</v>
      </c>
      <c r="CK58" s="29">
        <v>0.35192049663064817</v>
      </c>
      <c r="CL58" s="29"/>
      <c r="CM58" s="29">
        <v>0</v>
      </c>
      <c r="CN58" s="29"/>
      <c r="CO58" s="29">
        <v>0</v>
      </c>
      <c r="CP58" s="29">
        <v>0</v>
      </c>
      <c r="CQ58" s="29">
        <v>0</v>
      </c>
      <c r="CR58" s="29">
        <v>0</v>
      </c>
      <c r="CS58" s="29">
        <v>0</v>
      </c>
      <c r="CT58" s="29">
        <v>0</v>
      </c>
      <c r="CU58" s="29">
        <v>0</v>
      </c>
      <c r="CV58" s="29">
        <v>9999</v>
      </c>
      <c r="CW58" s="33">
        <v>9999</v>
      </c>
      <c r="CX58" s="7"/>
      <c r="CY58" s="7"/>
      <c r="CZ58" s="7"/>
      <c r="DA58" s="7"/>
      <c r="DB58" s="7"/>
      <c r="DC58" s="7"/>
      <c r="DD58" s="7"/>
      <c r="DE58" s="7"/>
      <c r="DF58" s="7"/>
      <c r="DG58" s="7"/>
      <c r="DH58" s="7"/>
      <c r="DI58" s="7"/>
      <c r="DJ58" s="7"/>
      <c r="DK58" s="7"/>
      <c r="DL58" s="7"/>
      <c r="DM58" s="7"/>
      <c r="DN58" s="7"/>
      <c r="DO58" s="7"/>
      <c r="DP58" s="7"/>
      <c r="DQ58" s="7"/>
      <c r="DR58" s="7"/>
      <c r="DS58" s="7"/>
      <c r="DT58" s="7"/>
      <c r="DU58" s="7"/>
      <c r="DV58" s="7"/>
      <c r="DW58" s="7"/>
      <c r="DX58" s="7"/>
      <c r="DY58" s="7"/>
      <c r="DZ58" s="7"/>
      <c r="EA58" s="7"/>
    </row>
    <row r="59" spans="1:131">
      <c r="A59" s="7" t="s">
        <v>546</v>
      </c>
      <c r="B59" s="7"/>
      <c r="C59" s="29">
        <v>15</v>
      </c>
      <c r="D59" s="29">
        <v>445.16935304657483</v>
      </c>
      <c r="E59" s="29">
        <v>0</v>
      </c>
      <c r="F59" s="29">
        <v>566.86641183042877</v>
      </c>
      <c r="G59" s="29">
        <v>0</v>
      </c>
      <c r="H59" s="29">
        <v>0</v>
      </c>
      <c r="I59" s="29"/>
      <c r="J59" s="29"/>
      <c r="K59" s="29"/>
      <c r="L59" s="29">
        <v>479.51566480183698</v>
      </c>
      <c r="M59" s="29">
        <v>0.16751650150445649</v>
      </c>
      <c r="N59" s="29">
        <v>0.16630744251829663</v>
      </c>
      <c r="O59" s="29">
        <v>0</v>
      </c>
      <c r="P59" s="29">
        <v>0</v>
      </c>
      <c r="Q59" s="29">
        <v>0</v>
      </c>
      <c r="R59" s="29">
        <v>113.0407350051813</v>
      </c>
      <c r="S59" s="29">
        <v>261.21994519823613</v>
      </c>
      <c r="T59" s="29">
        <v>0</v>
      </c>
      <c r="U59" s="29">
        <v>330.28884460418465</v>
      </c>
      <c r="V59" s="29">
        <v>34.011984709825725</v>
      </c>
      <c r="W59" s="29">
        <v>79.361297656260021</v>
      </c>
      <c r="X59" s="29">
        <v>0</v>
      </c>
      <c r="Y59" s="29">
        <v>0</v>
      </c>
      <c r="Z59" s="29">
        <v>0</v>
      </c>
      <c r="AA59" s="29">
        <v>0</v>
      </c>
      <c r="AB59" s="29">
        <v>0</v>
      </c>
      <c r="AC59" s="29">
        <v>0</v>
      </c>
      <c r="AD59" s="29">
        <v>0</v>
      </c>
      <c r="AE59" s="29">
        <v>0</v>
      </c>
      <c r="AF59" s="29">
        <v>0</v>
      </c>
      <c r="AG59" s="29">
        <v>0</v>
      </c>
      <c r="AH59" s="29">
        <v>147.05271971500702</v>
      </c>
      <c r="AI59" s="29">
        <v>340.58124285449617</v>
      </c>
      <c r="AJ59" s="29">
        <v>0</v>
      </c>
      <c r="AK59" s="29">
        <v>330.28884460418465</v>
      </c>
      <c r="AL59" s="29">
        <v>817.92280717368783</v>
      </c>
      <c r="AM59" s="29">
        <v>249.22403469229909</v>
      </c>
      <c r="AN59" s="29">
        <v>59.191702013933664</v>
      </c>
      <c r="AO59" s="29">
        <v>0</v>
      </c>
      <c r="AP59" s="29">
        <v>0</v>
      </c>
      <c r="AQ59" s="29">
        <v>308.41573670623274</v>
      </c>
      <c r="AR59" s="29">
        <v>147.05271971500702</v>
      </c>
      <c r="AS59" s="33">
        <v>2.0973140605896479</v>
      </c>
      <c r="AT59" s="29">
        <v>249.22403469229909</v>
      </c>
      <c r="AU59" s="29">
        <v>70.065344940038756</v>
      </c>
      <c r="AV59" s="29">
        <v>0</v>
      </c>
      <c r="AW59" s="29">
        <v>0</v>
      </c>
      <c r="AX59" s="29">
        <v>319.28937963233784</v>
      </c>
      <c r="AY59" s="29">
        <v>340.58124285449617</v>
      </c>
      <c r="AZ59" s="107">
        <v>0.93748374677446733</v>
      </c>
      <c r="BA59" s="29">
        <v>249.22403469229909</v>
      </c>
      <c r="BB59" s="29">
        <v>129.25704695397241</v>
      </c>
      <c r="BC59" s="29">
        <v>0</v>
      </c>
      <c r="BD59" s="29">
        <v>0</v>
      </c>
      <c r="BE59" s="29">
        <v>378.48108164627149</v>
      </c>
      <c r="BF59" s="29">
        <v>487.63396256950318</v>
      </c>
      <c r="BG59" s="29">
        <v>54.992991186771036</v>
      </c>
      <c r="BH59" s="107">
        <v>0.77615816513667468</v>
      </c>
      <c r="BI59" s="29">
        <v>22.565261786988927</v>
      </c>
      <c r="BJ59" s="29">
        <v>52.262242545694704</v>
      </c>
      <c r="BK59" s="29">
        <v>0</v>
      </c>
      <c r="BL59" s="29">
        <v>50.682872498106761</v>
      </c>
      <c r="BM59" s="29">
        <v>125.51037683079039</v>
      </c>
      <c r="BN59" s="29">
        <v>249.22403469229909</v>
      </c>
      <c r="BO59" s="29">
        <v>0</v>
      </c>
      <c r="BP59" s="29">
        <v>129.25704695397241</v>
      </c>
      <c r="BQ59" s="29">
        <v>0</v>
      </c>
      <c r="BR59" s="29">
        <v>0</v>
      </c>
      <c r="BS59" s="29">
        <v>0</v>
      </c>
      <c r="BT59" s="29">
        <v>0</v>
      </c>
      <c r="BU59" s="29">
        <v>0</v>
      </c>
      <c r="BV59" s="29">
        <v>43.008683263177595</v>
      </c>
      <c r="BW59" s="29">
        <v>0</v>
      </c>
      <c r="BX59" s="29">
        <v>704.5495248076021</v>
      </c>
      <c r="BY59" s="29">
        <v>113.37328236608576</v>
      </c>
      <c r="BZ59" s="29">
        <v>0</v>
      </c>
      <c r="CA59" s="29">
        <v>0</v>
      </c>
      <c r="CB59" s="29">
        <v>421.48976490944909</v>
      </c>
      <c r="CC59" s="29">
        <v>817.92280717368783</v>
      </c>
      <c r="CD59" s="107">
        <v>0.51531729059603637</v>
      </c>
      <c r="CE59" s="29">
        <v>99.07617481935965</v>
      </c>
      <c r="CF59" s="29">
        <v>4.5554541763023391</v>
      </c>
      <c r="CG59" s="29">
        <v>0</v>
      </c>
      <c r="CH59" s="29">
        <v>4.5554541763023391</v>
      </c>
      <c r="CI59" s="29">
        <v>0.22776994078087262</v>
      </c>
      <c r="CJ59" s="29">
        <v>0</v>
      </c>
      <c r="CK59" s="29">
        <v>0.22776994078087262</v>
      </c>
      <c r="CL59" s="29"/>
      <c r="CM59" s="29">
        <v>0</v>
      </c>
      <c r="CN59" s="29"/>
      <c r="CO59" s="29">
        <v>0</v>
      </c>
      <c r="CP59" s="29">
        <v>0</v>
      </c>
      <c r="CQ59" s="29">
        <v>0</v>
      </c>
      <c r="CR59" s="29">
        <v>0</v>
      </c>
      <c r="CS59" s="29">
        <v>0</v>
      </c>
      <c r="CT59" s="29">
        <v>0</v>
      </c>
      <c r="CU59" s="29">
        <v>0</v>
      </c>
      <c r="CV59" s="29">
        <v>9999</v>
      </c>
      <c r="CW59" s="33">
        <v>9999</v>
      </c>
      <c r="CX59" s="7"/>
      <c r="CY59" s="7"/>
      <c r="CZ59" s="7"/>
      <c r="DA59" s="7"/>
      <c r="DB59" s="7"/>
      <c r="DC59" s="7"/>
      <c r="DD59" s="7"/>
      <c r="DE59" s="7"/>
      <c r="DF59" s="7"/>
      <c r="DG59" s="7"/>
      <c r="DH59" s="7"/>
      <c r="DI59" s="7"/>
      <c r="DJ59" s="7"/>
      <c r="DK59" s="7"/>
      <c r="DL59" s="7"/>
      <c r="DM59" s="7"/>
      <c r="DN59" s="7"/>
      <c r="DO59" s="7"/>
      <c r="DP59" s="7"/>
      <c r="DQ59" s="7"/>
      <c r="DR59" s="7"/>
      <c r="DS59" s="7"/>
      <c r="DT59" s="7"/>
      <c r="DU59" s="7"/>
      <c r="DV59" s="7"/>
      <c r="DW59" s="7"/>
      <c r="DX59" s="7"/>
      <c r="DY59" s="7"/>
      <c r="DZ59" s="7"/>
      <c r="EA59" s="7"/>
    </row>
    <row r="60" spans="1:131">
      <c r="A60" s="7" t="s">
        <v>545</v>
      </c>
      <c r="B60" s="7"/>
      <c r="C60" s="29">
        <v>14.999999999999998</v>
      </c>
      <c r="D60" s="29">
        <v>173.36141776968296</v>
      </c>
      <c r="E60" s="29">
        <v>0</v>
      </c>
      <c r="F60" s="29">
        <v>566.86641183042877</v>
      </c>
      <c r="G60" s="29">
        <v>0</v>
      </c>
      <c r="H60" s="29">
        <v>0</v>
      </c>
      <c r="I60" s="29"/>
      <c r="J60" s="29"/>
      <c r="K60" s="29"/>
      <c r="L60" s="29">
        <v>186.73683380023976</v>
      </c>
      <c r="M60" s="29">
        <v>6.523561876370107E-2</v>
      </c>
      <c r="N60" s="29">
        <v>6.4764777321958955E-2</v>
      </c>
      <c r="O60" s="29">
        <v>0</v>
      </c>
      <c r="P60" s="29">
        <v>0</v>
      </c>
      <c r="Q60" s="29">
        <v>0</v>
      </c>
      <c r="R60" s="29">
        <v>113.0407350051813</v>
      </c>
      <c r="S60" s="29">
        <v>261.21994519823613</v>
      </c>
      <c r="T60" s="29">
        <v>0</v>
      </c>
      <c r="U60" s="29">
        <v>330.28884460418465</v>
      </c>
      <c r="V60" s="29">
        <v>34.011984709825725</v>
      </c>
      <c r="W60" s="29">
        <v>79.361297656260021</v>
      </c>
      <c r="X60" s="29">
        <v>0</v>
      </c>
      <c r="Y60" s="29">
        <v>0</v>
      </c>
      <c r="Z60" s="29">
        <v>0</v>
      </c>
      <c r="AA60" s="29">
        <v>0</v>
      </c>
      <c r="AB60" s="29">
        <v>0</v>
      </c>
      <c r="AC60" s="29">
        <v>0</v>
      </c>
      <c r="AD60" s="29">
        <v>0</v>
      </c>
      <c r="AE60" s="29">
        <v>0</v>
      </c>
      <c r="AF60" s="29">
        <v>0</v>
      </c>
      <c r="AG60" s="29">
        <v>0</v>
      </c>
      <c r="AH60" s="29">
        <v>147.05271971500702</v>
      </c>
      <c r="AI60" s="29">
        <v>340.58124285449617</v>
      </c>
      <c r="AJ60" s="29">
        <v>0</v>
      </c>
      <c r="AK60" s="29">
        <v>330.28884460418465</v>
      </c>
      <c r="AL60" s="29">
        <v>817.92280717368783</v>
      </c>
      <c r="AM60" s="29">
        <v>97.054821273865272</v>
      </c>
      <c r="AN60" s="29">
        <v>23.050907056179469</v>
      </c>
      <c r="AO60" s="29">
        <v>0</v>
      </c>
      <c r="AP60" s="29">
        <v>0</v>
      </c>
      <c r="AQ60" s="29">
        <v>120.10572833004474</v>
      </c>
      <c r="AR60" s="29">
        <v>147.05271971500702</v>
      </c>
      <c r="AS60" s="107">
        <v>0.81675285273753229</v>
      </c>
      <c r="AT60" s="29">
        <v>97.054821273865272</v>
      </c>
      <c r="AU60" s="29">
        <v>27.28540824340212</v>
      </c>
      <c r="AV60" s="29">
        <v>0</v>
      </c>
      <c r="AW60" s="29">
        <v>0</v>
      </c>
      <c r="AX60" s="29">
        <v>124.34022951726739</v>
      </c>
      <c r="AY60" s="29">
        <v>340.58124285449617</v>
      </c>
      <c r="AZ60" s="107">
        <v>0.36508243517799449</v>
      </c>
      <c r="BA60" s="29">
        <v>97.054821273865272</v>
      </c>
      <c r="BB60" s="29">
        <v>50.336315299581585</v>
      </c>
      <c r="BC60" s="29">
        <v>0</v>
      </c>
      <c r="BD60" s="29">
        <v>0</v>
      </c>
      <c r="BE60" s="29">
        <v>147.39113657344686</v>
      </c>
      <c r="BF60" s="29">
        <v>487.63396256950318</v>
      </c>
      <c r="BG60" s="29">
        <v>172.31269078457976</v>
      </c>
      <c r="BH60" s="107">
        <v>0.30225773405280193</v>
      </c>
      <c r="BI60" s="29">
        <v>57.944628743092622</v>
      </c>
      <c r="BJ60" s="29">
        <v>134.20257518739973</v>
      </c>
      <c r="BK60" s="29">
        <v>0</v>
      </c>
      <c r="BL60" s="29">
        <v>130.14696032596649</v>
      </c>
      <c r="BM60" s="29">
        <v>322.29416425645883</v>
      </c>
      <c r="BN60" s="29">
        <v>97.054821273865272</v>
      </c>
      <c r="BO60" s="29">
        <v>0</v>
      </c>
      <c r="BP60" s="29">
        <v>50.336315299581585</v>
      </c>
      <c r="BQ60" s="29">
        <v>0</v>
      </c>
      <c r="BR60" s="29">
        <v>0</v>
      </c>
      <c r="BS60" s="29">
        <v>0</v>
      </c>
      <c r="BT60" s="29">
        <v>0</v>
      </c>
      <c r="BU60" s="29">
        <v>0</v>
      </c>
      <c r="BV60" s="29">
        <v>41.544889763545335</v>
      </c>
      <c r="BW60" s="29">
        <v>0</v>
      </c>
      <c r="BX60" s="29">
        <v>704.5495248076021</v>
      </c>
      <c r="BY60" s="29">
        <v>113.37328236608576</v>
      </c>
      <c r="BZ60" s="29">
        <v>0</v>
      </c>
      <c r="CA60" s="29">
        <v>0</v>
      </c>
      <c r="CB60" s="29">
        <v>188.9360263369922</v>
      </c>
      <c r="CC60" s="29">
        <v>817.92280717368783</v>
      </c>
      <c r="CD60" s="107">
        <v>0.23099493580556335</v>
      </c>
      <c r="CE60" s="29">
        <v>286.0893097922301</v>
      </c>
      <c r="CF60" s="29">
        <v>1.7740214801039331</v>
      </c>
      <c r="CG60" s="29">
        <v>0</v>
      </c>
      <c r="CH60" s="29">
        <v>1.7740214801039331</v>
      </c>
      <c r="CI60" s="29">
        <v>8.8699996055113903E-2</v>
      </c>
      <c r="CJ60" s="29">
        <v>0</v>
      </c>
      <c r="CK60" s="29">
        <v>8.8699996055113903E-2</v>
      </c>
      <c r="CL60" s="29"/>
      <c r="CM60" s="29">
        <v>0</v>
      </c>
      <c r="CN60" s="29"/>
      <c r="CO60" s="29">
        <v>0</v>
      </c>
      <c r="CP60" s="29">
        <v>0</v>
      </c>
      <c r="CQ60" s="29">
        <v>0</v>
      </c>
      <c r="CR60" s="29">
        <v>0</v>
      </c>
      <c r="CS60" s="29">
        <v>0</v>
      </c>
      <c r="CT60" s="29">
        <v>0</v>
      </c>
      <c r="CU60" s="29">
        <v>0</v>
      </c>
      <c r="CV60" s="29">
        <v>9999</v>
      </c>
      <c r="CW60" s="33">
        <v>9999</v>
      </c>
      <c r="CX60" s="7"/>
      <c r="CY60" s="7"/>
      <c r="CZ60" s="7"/>
      <c r="DA60" s="7"/>
      <c r="DB60" s="7"/>
      <c r="DC60" s="7"/>
      <c r="DD60" s="7"/>
      <c r="DE60" s="7"/>
      <c r="DF60" s="7"/>
      <c r="DG60" s="7"/>
      <c r="DH60" s="7"/>
      <c r="DI60" s="7"/>
      <c r="DJ60" s="7"/>
      <c r="DK60" s="7"/>
      <c r="DL60" s="7"/>
      <c r="DM60" s="7"/>
      <c r="DN60" s="7"/>
      <c r="DO60" s="7"/>
      <c r="DP60" s="7"/>
      <c r="DQ60" s="7"/>
      <c r="DR60" s="7"/>
      <c r="DS60" s="7"/>
      <c r="DT60" s="7"/>
      <c r="DU60" s="7"/>
      <c r="DV60" s="7"/>
      <c r="DW60" s="7"/>
      <c r="DX60" s="7"/>
      <c r="DY60" s="7"/>
      <c r="DZ60" s="7"/>
      <c r="EA60" s="7"/>
    </row>
    <row r="61" spans="1:131">
      <c r="A61" s="7"/>
      <c r="B61" s="7"/>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107"/>
      <c r="AT61" s="29"/>
      <c r="AU61" s="29"/>
      <c r="AV61" s="29"/>
      <c r="AW61" s="29"/>
      <c r="AX61" s="29"/>
      <c r="AY61" s="29"/>
      <c r="AZ61" s="107"/>
      <c r="BA61" s="29"/>
      <c r="BB61" s="29"/>
      <c r="BC61" s="29"/>
      <c r="BD61" s="29"/>
      <c r="BE61" s="29"/>
      <c r="BF61" s="29"/>
      <c r="BG61" s="29"/>
      <c r="BH61" s="107"/>
      <c r="BI61" s="29"/>
      <c r="BJ61" s="29"/>
      <c r="BK61" s="29"/>
      <c r="BL61" s="29"/>
      <c r="BM61" s="29"/>
      <c r="BN61" s="29"/>
      <c r="BO61" s="29"/>
      <c r="BP61" s="29"/>
      <c r="BQ61" s="29"/>
      <c r="BR61" s="29"/>
      <c r="BS61" s="29"/>
      <c r="BT61" s="29"/>
      <c r="BU61" s="29"/>
      <c r="BV61" s="29"/>
      <c r="BW61" s="29"/>
      <c r="BX61" s="29"/>
      <c r="BY61" s="29"/>
      <c r="BZ61" s="29"/>
      <c r="CA61" s="29"/>
      <c r="CB61" s="29"/>
      <c r="CC61" s="29"/>
      <c r="CD61" s="107"/>
      <c r="CE61" s="29"/>
      <c r="CF61" s="29"/>
      <c r="CG61" s="29"/>
      <c r="CH61" s="29"/>
      <c r="CI61" s="29"/>
      <c r="CJ61" s="29"/>
      <c r="CK61" s="29"/>
      <c r="CL61" s="29"/>
      <c r="CM61" s="29"/>
      <c r="CN61" s="29"/>
      <c r="CO61" s="29"/>
      <c r="CP61" s="29"/>
      <c r="CQ61" s="29"/>
      <c r="CR61" s="29"/>
      <c r="CS61" s="29"/>
      <c r="CT61" s="29"/>
      <c r="CU61" s="29"/>
      <c r="CV61" s="29"/>
      <c r="CW61" s="107"/>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row>
    <row r="62" spans="1:131">
      <c r="A62" s="7"/>
      <c r="B62" s="7"/>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107"/>
      <c r="AT62" s="29"/>
      <c r="AU62" s="29"/>
      <c r="AV62" s="29"/>
      <c r="AW62" s="29"/>
      <c r="AX62" s="29"/>
      <c r="AY62" s="29"/>
      <c r="AZ62" s="107"/>
      <c r="BA62" s="29"/>
      <c r="BB62" s="29"/>
      <c r="BC62" s="29"/>
      <c r="BD62" s="29"/>
      <c r="BE62" s="29"/>
      <c r="BF62" s="29"/>
      <c r="BG62" s="29"/>
      <c r="BH62" s="107"/>
      <c r="BI62" s="29"/>
      <c r="BJ62" s="29"/>
      <c r="BK62" s="29"/>
      <c r="BL62" s="29"/>
      <c r="BM62" s="29"/>
      <c r="BN62" s="29"/>
      <c r="BO62" s="29"/>
      <c r="BP62" s="29"/>
      <c r="BQ62" s="29"/>
      <c r="BR62" s="29"/>
      <c r="BS62" s="29"/>
      <c r="BT62" s="29"/>
      <c r="BU62" s="29"/>
      <c r="BV62" s="29"/>
      <c r="BW62" s="29"/>
      <c r="BX62" s="29"/>
      <c r="BY62" s="29"/>
      <c r="BZ62" s="29"/>
      <c r="CA62" s="29"/>
      <c r="CB62" s="29"/>
      <c r="CC62" s="29"/>
      <c r="CD62" s="107"/>
      <c r="CE62" s="29"/>
      <c r="CF62" s="29"/>
      <c r="CG62" s="29"/>
      <c r="CH62" s="29"/>
      <c r="CI62" s="29"/>
      <c r="CJ62" s="29"/>
      <c r="CK62" s="29"/>
      <c r="CL62" s="29"/>
      <c r="CM62" s="29"/>
      <c r="CN62" s="29"/>
      <c r="CO62" s="29"/>
      <c r="CP62" s="29"/>
      <c r="CQ62" s="29"/>
      <c r="CR62" s="29"/>
      <c r="CS62" s="29"/>
      <c r="CT62" s="29"/>
      <c r="CU62" s="29"/>
      <c r="CV62" s="29"/>
      <c r="CW62" s="107"/>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row>
    <row r="63" spans="1:131" ht="13.5" thickBot="1">
      <c r="A63" s="27" t="s">
        <v>330</v>
      </c>
      <c r="B63" s="28"/>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107"/>
      <c r="AT63" s="29"/>
      <c r="AU63" s="29"/>
      <c r="AV63" s="29"/>
      <c r="AW63" s="29"/>
      <c r="AX63" s="29"/>
      <c r="AY63" s="29"/>
      <c r="AZ63" s="107"/>
      <c r="BA63" s="29"/>
      <c r="BB63" s="29"/>
      <c r="BC63" s="29"/>
      <c r="BD63" s="29"/>
      <c r="BE63" s="29"/>
      <c r="BF63" s="29"/>
      <c r="BG63" s="29"/>
      <c r="BH63" s="107"/>
      <c r="BI63" s="29"/>
      <c r="BJ63" s="29"/>
      <c r="BK63" s="29"/>
      <c r="BL63" s="29"/>
      <c r="BM63" s="29"/>
      <c r="BN63" s="29"/>
      <c r="BO63" s="29"/>
      <c r="BP63" s="29"/>
      <c r="BQ63" s="29"/>
      <c r="BR63" s="29"/>
      <c r="BS63" s="29"/>
      <c r="BT63" s="29"/>
      <c r="BU63" s="29"/>
      <c r="BV63" s="29"/>
      <c r="BW63" s="29"/>
      <c r="BX63" s="29"/>
      <c r="BY63" s="29"/>
      <c r="BZ63" s="29"/>
      <c r="CA63" s="29"/>
      <c r="CB63" s="29"/>
      <c r="CC63" s="29"/>
      <c r="CD63" s="107"/>
      <c r="CE63" s="29"/>
      <c r="CF63" s="29"/>
      <c r="CG63" s="29"/>
      <c r="CH63" s="29"/>
      <c r="CI63" s="29"/>
      <c r="CJ63" s="29"/>
      <c r="CK63" s="29"/>
      <c r="CL63" s="29"/>
      <c r="CM63" s="29"/>
      <c r="CN63" s="29"/>
      <c r="CO63" s="29"/>
      <c r="CP63" s="29"/>
      <c r="CQ63" s="29"/>
      <c r="CR63" s="29"/>
      <c r="CS63" s="29"/>
      <c r="CT63" s="29"/>
      <c r="CU63" s="29"/>
      <c r="CV63" s="29"/>
      <c r="CW63" s="107"/>
      <c r="CX63" s="7"/>
      <c r="CY63" s="7"/>
      <c r="CZ63" s="7"/>
      <c r="DA63" s="7"/>
      <c r="DB63" s="7"/>
      <c r="DC63" s="7"/>
      <c r="DD63" s="7"/>
      <c r="DE63" s="7"/>
      <c r="DF63" s="7"/>
      <c r="DG63" s="7"/>
      <c r="DH63" s="7"/>
      <c r="DI63" s="7"/>
      <c r="DJ63" s="7"/>
      <c r="DK63" s="7"/>
      <c r="DL63" s="7"/>
      <c r="DM63" s="7"/>
      <c r="DN63" s="7"/>
      <c r="DO63" s="7"/>
      <c r="DP63" s="7"/>
      <c r="DQ63" s="7"/>
      <c r="DR63" s="7"/>
      <c r="DS63" s="7"/>
      <c r="DT63" s="7"/>
      <c r="DU63" s="7"/>
      <c r="DV63" s="7"/>
      <c r="DW63" s="7"/>
      <c r="DX63" s="7"/>
      <c r="DY63" s="7"/>
      <c r="DZ63" s="7"/>
      <c r="EA63" s="7"/>
    </row>
    <row r="64" spans="1:131" ht="13.5" thickBot="1">
      <c r="A64" s="108" t="s">
        <v>331</v>
      </c>
      <c r="B64" s="109"/>
      <c r="C64" s="110"/>
      <c r="D64" s="110"/>
      <c r="E64" s="110"/>
      <c r="F64" s="110"/>
      <c r="G64" s="110"/>
      <c r="H64" s="110"/>
      <c r="I64" s="110"/>
      <c r="J64" s="110"/>
      <c r="K64" s="110"/>
      <c r="L64" s="34"/>
      <c r="M64" s="111"/>
      <c r="N64" s="112" t="s">
        <v>452</v>
      </c>
      <c r="O64" s="110"/>
      <c r="P64" s="110"/>
      <c r="Q64" s="110"/>
      <c r="R64" s="110"/>
      <c r="S64" s="110"/>
      <c r="T64" s="110"/>
      <c r="U64" s="110"/>
      <c r="V64" s="110"/>
      <c r="W64" s="110"/>
      <c r="X64" s="110"/>
      <c r="Y64" s="34"/>
      <c r="Z64" s="111"/>
      <c r="AA64" s="112" t="s">
        <v>453</v>
      </c>
      <c r="AB64" s="110"/>
      <c r="AC64" s="110"/>
      <c r="AD64" s="110"/>
      <c r="AE64" s="110"/>
      <c r="AF64" s="110"/>
      <c r="AG64" s="110"/>
      <c r="AH64" s="110"/>
      <c r="AI64" s="110"/>
      <c r="AJ64" s="110"/>
      <c r="AK64" s="110"/>
      <c r="AL64" s="34"/>
      <c r="AM64" s="29"/>
      <c r="AN64" s="29"/>
      <c r="AO64" s="29"/>
      <c r="AP64" s="29"/>
      <c r="AQ64" s="29"/>
      <c r="AR64" s="29"/>
      <c r="AS64" s="107"/>
      <c r="AT64" s="29"/>
      <c r="AU64" s="29"/>
      <c r="AV64" s="29"/>
      <c r="AW64" s="29"/>
      <c r="AX64" s="29"/>
      <c r="AY64" s="29"/>
      <c r="AZ64" s="107"/>
      <c r="BA64" s="29"/>
      <c r="BB64" s="29"/>
      <c r="BC64" s="29"/>
      <c r="BD64" s="29"/>
      <c r="BE64" s="29"/>
      <c r="BF64" s="29"/>
      <c r="BG64" s="29"/>
      <c r="BH64" s="107"/>
      <c r="BI64" s="29"/>
      <c r="BJ64" s="29"/>
      <c r="BK64" s="29"/>
      <c r="BL64" s="29"/>
      <c r="BM64" s="29"/>
      <c r="BN64" s="29"/>
      <c r="BO64" s="29"/>
      <c r="BP64" s="29"/>
      <c r="BQ64" s="29"/>
      <c r="BR64" s="29"/>
      <c r="BS64" s="29"/>
      <c r="BT64" s="29"/>
      <c r="BU64" s="29"/>
      <c r="BV64" s="29"/>
      <c r="BW64" s="29"/>
      <c r="BX64" s="29"/>
      <c r="BY64" s="29"/>
      <c r="BZ64" s="29"/>
      <c r="CA64" s="29"/>
      <c r="CB64" s="29"/>
      <c r="CC64" s="29"/>
      <c r="CD64" s="107"/>
      <c r="CE64" s="29"/>
      <c r="CF64" s="29"/>
      <c r="CG64" s="29"/>
      <c r="CH64" s="29"/>
      <c r="CI64" s="29"/>
      <c r="CJ64" s="29"/>
      <c r="CK64" s="29"/>
      <c r="CL64" s="29"/>
      <c r="CM64" s="29"/>
      <c r="CN64" s="29"/>
      <c r="CO64" s="29"/>
      <c r="CP64" s="29"/>
      <c r="CQ64" s="29"/>
      <c r="CR64" s="29"/>
      <c r="CS64" s="29"/>
      <c r="CT64" s="29"/>
      <c r="CU64" s="29"/>
      <c r="CV64" s="29"/>
      <c r="CW64" s="107"/>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row>
    <row r="65" spans="1:131" ht="191.25">
      <c r="A65" s="30"/>
      <c r="B65" s="31" t="s">
        <v>334</v>
      </c>
      <c r="C65" s="32" t="s">
        <v>335</v>
      </c>
      <c r="D65" s="32" t="s">
        <v>25</v>
      </c>
      <c r="E65" s="32" t="s">
        <v>26</v>
      </c>
      <c r="F65" s="32" t="s">
        <v>27</v>
      </c>
      <c r="G65" s="32" t="s">
        <v>28</v>
      </c>
      <c r="H65" s="32" t="s">
        <v>29</v>
      </c>
      <c r="I65" s="32" t="s">
        <v>30</v>
      </c>
      <c r="J65" s="32" t="s">
        <v>31</v>
      </c>
      <c r="K65" s="32" t="s">
        <v>24</v>
      </c>
      <c r="L65" s="32" t="s">
        <v>23</v>
      </c>
      <c r="M65" s="32" t="s">
        <v>32</v>
      </c>
      <c r="N65" s="32" t="s">
        <v>33</v>
      </c>
      <c r="O65" s="32" t="s">
        <v>34</v>
      </c>
      <c r="P65" s="32" t="s">
        <v>35</v>
      </c>
      <c r="Q65" s="32" t="s">
        <v>36</v>
      </c>
      <c r="R65" s="32" t="s">
        <v>37</v>
      </c>
      <c r="S65" s="32" t="s">
        <v>38</v>
      </c>
      <c r="T65" s="32" t="s">
        <v>39</v>
      </c>
      <c r="U65" s="32" t="s">
        <v>40</v>
      </c>
      <c r="V65" s="32" t="s">
        <v>41</v>
      </c>
      <c r="W65" s="32" t="s">
        <v>42</v>
      </c>
      <c r="X65" s="32" t="s">
        <v>43</v>
      </c>
      <c r="Y65" s="32" t="s">
        <v>44</v>
      </c>
      <c r="Z65" s="32"/>
      <c r="AA65" s="32" t="s">
        <v>33</v>
      </c>
      <c r="AB65" s="32" t="s">
        <v>34</v>
      </c>
      <c r="AC65" s="32" t="s">
        <v>35</v>
      </c>
      <c r="AD65" s="32" t="s">
        <v>36</v>
      </c>
      <c r="AE65" s="32" t="s">
        <v>37</v>
      </c>
      <c r="AF65" s="32" t="s">
        <v>38</v>
      </c>
      <c r="AG65" s="32" t="s">
        <v>39</v>
      </c>
      <c r="AH65" s="32" t="s">
        <v>40</v>
      </c>
      <c r="AI65" s="32" t="s">
        <v>41</v>
      </c>
      <c r="AJ65" s="32" t="s">
        <v>42</v>
      </c>
      <c r="AK65" s="32" t="s">
        <v>43</v>
      </c>
      <c r="AL65" s="32" t="s">
        <v>44</v>
      </c>
      <c r="AM65" s="29"/>
      <c r="AN65" s="29"/>
      <c r="AO65" s="29"/>
      <c r="AP65" s="29"/>
      <c r="AQ65" s="29"/>
      <c r="AR65" s="29"/>
      <c r="AS65" s="29"/>
      <c r="AT65" s="29"/>
      <c r="AU65" s="29"/>
      <c r="AV65" s="29"/>
      <c r="AW65" s="29"/>
      <c r="AX65" s="29"/>
      <c r="AY65" s="29"/>
      <c r="AZ65" s="29"/>
      <c r="BA65" s="29"/>
      <c r="BB65" s="29"/>
      <c r="BC65" s="29"/>
      <c r="BD65" s="29"/>
      <c r="BE65" s="29"/>
      <c r="BF65" s="29"/>
      <c r="BG65" s="29"/>
      <c r="BH65" s="29"/>
      <c r="BI65" s="29"/>
      <c r="BJ65" s="29"/>
      <c r="BK65" s="29"/>
      <c r="BL65" s="29"/>
      <c r="BM65" s="29"/>
      <c r="BN65" s="29"/>
      <c r="BO65" s="29"/>
      <c r="BP65" s="29"/>
      <c r="BQ65" s="29"/>
      <c r="BR65" s="29"/>
      <c r="BS65" s="29"/>
      <c r="BT65" s="29"/>
      <c r="BU65" s="29"/>
      <c r="BV65" s="29"/>
      <c r="BW65" s="29"/>
      <c r="BX65" s="29"/>
      <c r="BY65" s="29"/>
      <c r="BZ65" s="29"/>
      <c r="CA65" s="29"/>
      <c r="CB65" s="29"/>
      <c r="CC65" s="29"/>
      <c r="CD65" s="29"/>
      <c r="CE65" s="29"/>
      <c r="CF65" s="29"/>
      <c r="CG65" s="29"/>
      <c r="CH65" s="29"/>
      <c r="CI65" s="29"/>
      <c r="CJ65" s="29"/>
      <c r="CK65" s="29"/>
      <c r="CL65" s="29"/>
      <c r="CM65" s="29"/>
      <c r="CN65" s="29"/>
      <c r="CO65" s="29"/>
      <c r="CP65" s="29"/>
      <c r="CQ65" s="29"/>
      <c r="CR65" s="29"/>
      <c r="CS65" s="29"/>
      <c r="CT65" s="29"/>
      <c r="CU65" s="29"/>
      <c r="CV65" s="29"/>
      <c r="CW65" s="29"/>
      <c r="CX65" s="7"/>
      <c r="CY65" s="7"/>
      <c r="CZ65" s="7"/>
      <c r="DA65" s="7"/>
      <c r="DB65" s="7"/>
      <c r="DC65" s="7"/>
      <c r="DD65" s="7"/>
      <c r="DE65" s="7"/>
      <c r="DF65" s="7"/>
      <c r="DG65" s="7"/>
      <c r="DH65" s="7"/>
      <c r="DI65" s="7"/>
      <c r="DJ65" s="7"/>
      <c r="DK65" s="7"/>
      <c r="DL65" s="7"/>
      <c r="DM65" s="7"/>
      <c r="DN65" s="7"/>
      <c r="DO65" s="7"/>
      <c r="DP65" s="7"/>
      <c r="DQ65" s="7"/>
      <c r="DR65" s="7"/>
      <c r="DS65" s="7"/>
      <c r="DT65" s="7"/>
      <c r="DU65" s="7"/>
      <c r="DV65" s="7"/>
      <c r="DW65" s="7"/>
      <c r="DX65" s="7"/>
      <c r="DY65" s="7"/>
      <c r="DZ65" s="7"/>
      <c r="EA65" s="7"/>
    </row>
    <row r="66" spans="1:131">
      <c r="A66" s="7"/>
      <c r="B66" s="45" t="s">
        <v>336</v>
      </c>
      <c r="C66" s="113">
        <v>1833.9948691523782</v>
      </c>
      <c r="D66" s="113">
        <v>1133.7328236608575</v>
      </c>
      <c r="E66" s="113">
        <v>0</v>
      </c>
      <c r="F66" s="113">
        <v>1133.7328236608575</v>
      </c>
      <c r="G66" s="113">
        <v>1409.0990496152042</v>
      </c>
      <c r="H66" s="113">
        <v>1768.4494383280839</v>
      </c>
      <c r="I66" s="113">
        <v>5415.2275463339638</v>
      </c>
      <c r="J66" s="113">
        <v>10.196929571567102</v>
      </c>
      <c r="K66" s="113">
        <v>23.825960107800444</v>
      </c>
      <c r="L66" s="33">
        <v>7.4799097579198071</v>
      </c>
      <c r="M66" s="29">
        <v>17.423162993955351</v>
      </c>
      <c r="N66" s="35">
        <v>156.83163315278239</v>
      </c>
      <c r="O66" s="35">
        <v>114.52303322904622</v>
      </c>
      <c r="P66" s="35">
        <v>92.774652704312004</v>
      </c>
      <c r="Q66" s="35">
        <v>80.433628338679455</v>
      </c>
      <c r="R66" s="35">
        <v>29.513699141396174</v>
      </c>
      <c r="S66" s="35">
        <v>19.081643610726015</v>
      </c>
      <c r="T66" s="35">
        <v>55.479574009462532</v>
      </c>
      <c r="U66" s="35">
        <v>55.333503897676948</v>
      </c>
      <c r="V66" s="35">
        <v>32.177705713459972</v>
      </c>
      <c r="W66" s="35">
        <v>73.095342907582037</v>
      </c>
      <c r="X66" s="35">
        <v>113.49765272338817</v>
      </c>
      <c r="Y66" s="35">
        <v>198.05181329481425</v>
      </c>
      <c r="Z66" s="35"/>
      <c r="AA66" s="35">
        <v>148.80752820043205</v>
      </c>
      <c r="AB66" s="35">
        <v>105.39827965578588</v>
      </c>
      <c r="AC66" s="35">
        <v>77.83110344377954</v>
      </c>
      <c r="AD66" s="35">
        <v>72.593887409528961</v>
      </c>
      <c r="AE66" s="35">
        <v>28.698323582115993</v>
      </c>
      <c r="AF66" s="35">
        <v>8.8655044674880159</v>
      </c>
      <c r="AG66" s="35">
        <v>27.308884206241519</v>
      </c>
      <c r="AH66" s="35">
        <v>19.550947822577292</v>
      </c>
      <c r="AI66" s="35">
        <v>18.487925953274342</v>
      </c>
      <c r="AJ66" s="35">
        <v>44.90562247350524</v>
      </c>
      <c r="AK66" s="35">
        <v>89.369865194815361</v>
      </c>
      <c r="AL66" s="35">
        <v>171.3831140195081</v>
      </c>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29"/>
      <c r="CA66" s="29"/>
      <c r="CB66" s="29"/>
      <c r="CC66" s="29"/>
      <c r="CD66" s="29"/>
      <c r="CE66" s="29"/>
      <c r="CF66" s="29"/>
      <c r="CG66" s="29"/>
      <c r="CH66" s="29"/>
      <c r="CI66" s="29"/>
      <c r="CJ66" s="29"/>
      <c r="CK66" s="29"/>
      <c r="CL66" s="29"/>
      <c r="CM66" s="29"/>
      <c r="CN66" s="29"/>
      <c r="CO66" s="29"/>
      <c r="CP66" s="29"/>
      <c r="CQ66" s="29"/>
      <c r="CR66" s="29"/>
      <c r="CS66" s="29"/>
      <c r="CT66" s="29"/>
      <c r="CU66" s="29"/>
      <c r="CV66" s="29"/>
      <c r="CW66" s="29"/>
      <c r="CX66" s="7"/>
      <c r="CY66" s="7"/>
      <c r="CZ66" s="7"/>
      <c r="DA66" s="7"/>
      <c r="DB66" s="7"/>
      <c r="DC66" s="7"/>
      <c r="DD66" s="7"/>
      <c r="DE66" s="7"/>
      <c r="DF66" s="7"/>
      <c r="DG66" s="7"/>
      <c r="DH66" s="7"/>
      <c r="DI66" s="7"/>
      <c r="DJ66" s="7"/>
      <c r="DK66" s="7"/>
      <c r="DL66" s="7"/>
      <c r="DM66" s="7"/>
      <c r="DN66" s="7"/>
      <c r="DO66" s="7"/>
      <c r="DP66" s="7"/>
      <c r="DQ66" s="7"/>
      <c r="DR66" s="7"/>
      <c r="DS66" s="7"/>
      <c r="DT66" s="7"/>
      <c r="DU66" s="7"/>
      <c r="DV66" s="7"/>
      <c r="DW66" s="7"/>
      <c r="DX66" s="7"/>
      <c r="DY66" s="7"/>
      <c r="DZ66" s="7"/>
      <c r="EA66" s="7"/>
    </row>
    <row r="67" spans="1:131">
      <c r="A67" s="7"/>
      <c r="B67" s="45" t="s">
        <v>337</v>
      </c>
      <c r="C67" s="113">
        <v>1093.1096130878557</v>
      </c>
      <c r="D67" s="113">
        <v>566.86641183042877</v>
      </c>
      <c r="E67" s="113">
        <v>113.37328236608576</v>
      </c>
      <c r="F67" s="113">
        <v>680.23969419651451</v>
      </c>
      <c r="G67" s="113">
        <v>817.92280717368783</v>
      </c>
      <c r="H67" s="113">
        <v>1042.7511203958193</v>
      </c>
      <c r="I67" s="113">
        <v>5451.3286223222858</v>
      </c>
      <c r="J67" s="113">
        <v>12.990155172748771</v>
      </c>
      <c r="K67" s="113">
        <v>23.10933731154983</v>
      </c>
      <c r="L67" s="33">
        <v>1.2748771782009847</v>
      </c>
      <c r="M67" s="29">
        <v>10.384667525210387</v>
      </c>
      <c r="N67" s="35">
        <v>186.95163080233326</v>
      </c>
      <c r="O67" s="35">
        <v>136.5175340981275</v>
      </c>
      <c r="P67" s="35">
        <v>110.5923101833332</v>
      </c>
      <c r="Q67" s="35">
        <v>95.881154120329427</v>
      </c>
      <c r="R67" s="35">
        <v>35.181895862286048</v>
      </c>
      <c r="S67" s="35">
        <v>22.746331972064034</v>
      </c>
      <c r="T67" s="35">
        <v>66.134596884440796</v>
      </c>
      <c r="U67" s="35">
        <v>65.960473558292747</v>
      </c>
      <c r="V67" s="35">
        <v>38.357533092501463</v>
      </c>
      <c r="W67" s="35">
        <v>87.133528395484845</v>
      </c>
      <c r="X67" s="35">
        <v>135.29522611170907</v>
      </c>
      <c r="Y67" s="35">
        <v>236.08827335716529</v>
      </c>
      <c r="Z67" s="35"/>
      <c r="AA67" s="35">
        <v>177.38647180721148</v>
      </c>
      <c r="AB67" s="35">
        <v>125.64034352823403</v>
      </c>
      <c r="AC67" s="35">
        <v>92.778806312529539</v>
      </c>
      <c r="AD67" s="35">
        <v>86.535766826270745</v>
      </c>
      <c r="AE67" s="35">
        <v>34.209924918291009</v>
      </c>
      <c r="AF67" s="35">
        <v>10.568151875761114</v>
      </c>
      <c r="AG67" s="35">
        <v>32.553639435580656</v>
      </c>
      <c r="AH67" s="35">
        <v>23.305767501645803</v>
      </c>
      <c r="AI67" s="35">
        <v>22.038589011888384</v>
      </c>
      <c r="AJ67" s="35">
        <v>53.529885424564114</v>
      </c>
      <c r="AK67" s="35">
        <v>106.53362275759099</v>
      </c>
      <c r="AL67" s="35">
        <v>204.29776833807608</v>
      </c>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c r="BN67" s="29"/>
      <c r="BO67" s="29"/>
      <c r="BP67" s="29"/>
      <c r="BQ67" s="29"/>
      <c r="BR67" s="29"/>
      <c r="BS67" s="29"/>
      <c r="BT67" s="29"/>
      <c r="BU67" s="29"/>
      <c r="BV67" s="29"/>
      <c r="BW67" s="29"/>
      <c r="BX67" s="29"/>
      <c r="BY67" s="29"/>
      <c r="BZ67" s="29"/>
      <c r="CA67" s="29"/>
      <c r="CB67" s="29"/>
      <c r="CC67" s="29"/>
      <c r="CD67" s="29"/>
      <c r="CE67" s="29"/>
      <c r="CF67" s="29"/>
      <c r="CG67" s="29"/>
      <c r="CH67" s="29"/>
      <c r="CI67" s="29"/>
      <c r="CJ67" s="29"/>
      <c r="CK67" s="29"/>
      <c r="CL67" s="29"/>
      <c r="CM67" s="29"/>
      <c r="CN67" s="29"/>
      <c r="CO67" s="29"/>
      <c r="CP67" s="29"/>
      <c r="CQ67" s="29"/>
      <c r="CR67" s="29"/>
      <c r="CS67" s="29"/>
      <c r="CT67" s="29"/>
      <c r="CU67" s="29"/>
      <c r="CV67" s="29"/>
      <c r="CW67" s="29"/>
      <c r="CX67" s="7"/>
      <c r="CY67" s="7"/>
      <c r="CZ67" s="7"/>
      <c r="DA67" s="7"/>
      <c r="DB67" s="7"/>
      <c r="DC67" s="7"/>
      <c r="DD67" s="7"/>
      <c r="DE67" s="7"/>
      <c r="DF67" s="7"/>
      <c r="DG67" s="7"/>
      <c r="DH67" s="7"/>
      <c r="DI67" s="7"/>
      <c r="DJ67" s="7"/>
      <c r="DK67" s="7"/>
      <c r="DL67" s="7"/>
      <c r="DM67" s="7"/>
      <c r="DN67" s="7"/>
      <c r="DO67" s="7"/>
      <c r="DP67" s="7"/>
      <c r="DQ67" s="7"/>
      <c r="DR67" s="7"/>
      <c r="DS67" s="7"/>
      <c r="DT67" s="7"/>
      <c r="DU67" s="7"/>
      <c r="DV67" s="7"/>
      <c r="DW67" s="7"/>
      <c r="DX67" s="7"/>
      <c r="DY67" s="7"/>
      <c r="DZ67" s="7"/>
      <c r="EA67" s="7"/>
    </row>
    <row r="68" spans="1:131">
      <c r="A68" s="7"/>
      <c r="B68" s="45" t="s">
        <v>338</v>
      </c>
      <c r="C68" s="114"/>
      <c r="D68" s="114"/>
      <c r="E68" s="114"/>
      <c r="F68" s="114"/>
      <c r="G68" s="114"/>
      <c r="H68" s="114"/>
      <c r="I68" s="114"/>
      <c r="J68" s="114"/>
      <c r="K68" s="114"/>
      <c r="L68" s="107"/>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29"/>
      <c r="BK68" s="29"/>
      <c r="BL68" s="29"/>
      <c r="BM68" s="29"/>
      <c r="BN68" s="29"/>
      <c r="BO68" s="29"/>
      <c r="BP68" s="29"/>
      <c r="BQ68" s="29"/>
      <c r="BR68" s="29"/>
      <c r="BS68" s="29"/>
      <c r="BT68" s="29"/>
      <c r="BU68" s="29"/>
      <c r="BV68" s="29"/>
      <c r="BW68" s="29"/>
      <c r="BX68" s="29"/>
      <c r="BY68" s="29"/>
      <c r="BZ68" s="29"/>
      <c r="CA68" s="29"/>
      <c r="CB68" s="29"/>
      <c r="CC68" s="29"/>
      <c r="CD68" s="29"/>
      <c r="CE68" s="29"/>
      <c r="CF68" s="29"/>
      <c r="CG68" s="29"/>
      <c r="CH68" s="29"/>
      <c r="CI68" s="29"/>
      <c r="CJ68" s="29"/>
      <c r="CK68" s="29"/>
      <c r="CL68" s="29"/>
      <c r="CM68" s="29"/>
      <c r="CN68" s="29"/>
      <c r="CO68" s="29"/>
      <c r="CP68" s="29"/>
      <c r="CQ68" s="29"/>
      <c r="CR68" s="29"/>
      <c r="CS68" s="29"/>
      <c r="CT68" s="29"/>
      <c r="CU68" s="29"/>
      <c r="CV68" s="29"/>
      <c r="CW68" s="29"/>
      <c r="CX68" s="7"/>
      <c r="CY68" s="7"/>
      <c r="CZ68" s="7"/>
      <c r="DA68" s="7"/>
      <c r="DB68" s="7"/>
      <c r="DC68" s="7"/>
      <c r="DD68" s="7"/>
      <c r="DE68" s="7"/>
      <c r="DF68" s="7"/>
      <c r="DG68" s="7"/>
      <c r="DH68" s="7"/>
      <c r="DI68" s="7"/>
      <c r="DJ68" s="7"/>
      <c r="DK68" s="7"/>
      <c r="DL68" s="7"/>
      <c r="DM68" s="7"/>
      <c r="DN68" s="7"/>
      <c r="DO68" s="7"/>
      <c r="DP68" s="7"/>
      <c r="DQ68" s="7"/>
      <c r="DR68" s="7"/>
      <c r="DS68" s="7"/>
      <c r="DT68" s="7"/>
      <c r="DU68" s="7"/>
      <c r="DV68" s="7"/>
      <c r="DW68" s="7"/>
      <c r="DX68" s="7"/>
      <c r="DY68" s="7"/>
      <c r="DZ68" s="7"/>
      <c r="EA68" s="7"/>
    </row>
    <row r="69" spans="1:131">
      <c r="A69" s="7"/>
      <c r="B69" s="7" t="s">
        <v>66</v>
      </c>
      <c r="C69" s="115">
        <v>0</v>
      </c>
      <c r="D69" s="115">
        <v>0</v>
      </c>
      <c r="E69" s="115">
        <v>0</v>
      </c>
      <c r="F69" s="115">
        <v>0</v>
      </c>
      <c r="G69" s="115">
        <v>0</v>
      </c>
      <c r="H69" s="115">
        <v>0</v>
      </c>
      <c r="I69" s="115">
        <v>0</v>
      </c>
      <c r="J69" s="115">
        <v>0</v>
      </c>
      <c r="K69" s="115">
        <v>0</v>
      </c>
      <c r="L69" s="107">
        <v>0</v>
      </c>
      <c r="M69" s="115">
        <v>0</v>
      </c>
      <c r="N69" s="115">
        <v>0</v>
      </c>
      <c r="O69" s="115">
        <v>0</v>
      </c>
      <c r="P69" s="115">
        <v>0</v>
      </c>
      <c r="Q69" s="115">
        <v>0</v>
      </c>
      <c r="R69" s="115">
        <v>0</v>
      </c>
      <c r="S69" s="115">
        <v>0</v>
      </c>
      <c r="T69" s="115">
        <v>0</v>
      </c>
      <c r="U69" s="115">
        <v>0</v>
      </c>
      <c r="V69" s="115">
        <v>0</v>
      </c>
      <c r="W69" s="115">
        <v>0</v>
      </c>
      <c r="X69" s="115">
        <v>0</v>
      </c>
      <c r="Y69" s="115">
        <v>0</v>
      </c>
      <c r="Z69" s="115"/>
      <c r="AA69" s="115">
        <v>0</v>
      </c>
      <c r="AB69" s="115">
        <v>0</v>
      </c>
      <c r="AC69" s="115">
        <v>0</v>
      </c>
      <c r="AD69" s="115">
        <v>0</v>
      </c>
      <c r="AE69" s="115">
        <v>0</v>
      </c>
      <c r="AF69" s="115">
        <v>0</v>
      </c>
      <c r="AG69" s="115">
        <v>0</v>
      </c>
      <c r="AH69" s="115">
        <v>0</v>
      </c>
      <c r="AI69" s="115">
        <v>0</v>
      </c>
      <c r="AJ69" s="115">
        <v>0</v>
      </c>
      <c r="AK69" s="115">
        <v>0</v>
      </c>
      <c r="AL69" s="115">
        <v>0</v>
      </c>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c r="BZ69" s="29"/>
      <c r="CA69" s="29"/>
      <c r="CB69" s="29"/>
      <c r="CC69" s="29"/>
      <c r="CD69" s="29"/>
      <c r="CE69" s="29"/>
      <c r="CF69" s="29"/>
      <c r="CG69" s="29"/>
      <c r="CH69" s="29"/>
      <c r="CI69" s="29"/>
      <c r="CJ69" s="29"/>
      <c r="CK69" s="29"/>
      <c r="CL69" s="29"/>
      <c r="CM69" s="29"/>
      <c r="CN69" s="29"/>
      <c r="CO69" s="29"/>
      <c r="CP69" s="29"/>
      <c r="CQ69" s="29"/>
      <c r="CR69" s="29"/>
      <c r="CS69" s="29"/>
      <c r="CT69" s="29"/>
      <c r="CU69" s="29"/>
      <c r="CV69" s="29"/>
      <c r="CW69" s="29"/>
      <c r="CX69" s="7"/>
      <c r="CY69" s="7"/>
      <c r="CZ69" s="7"/>
      <c r="DA69" s="7"/>
      <c r="DB69" s="7"/>
      <c r="DC69" s="7"/>
      <c r="DD69" s="7"/>
      <c r="DE69" s="7"/>
      <c r="DF69" s="7"/>
      <c r="DG69" s="7"/>
      <c r="DH69" s="7"/>
      <c r="DI69" s="7"/>
      <c r="DJ69" s="7"/>
      <c r="DK69" s="7"/>
      <c r="DL69" s="7"/>
      <c r="DM69" s="7"/>
      <c r="DN69" s="7"/>
      <c r="DO69" s="7"/>
      <c r="DP69" s="7"/>
      <c r="DQ69" s="7"/>
      <c r="DR69" s="7"/>
      <c r="DS69" s="7"/>
      <c r="DT69" s="7"/>
      <c r="DU69" s="7"/>
      <c r="DV69" s="7"/>
      <c r="DW69" s="7"/>
      <c r="DX69" s="7"/>
      <c r="DY69" s="7"/>
      <c r="DZ69" s="7"/>
      <c r="EA69" s="7"/>
    </row>
    <row r="70" spans="1:131">
      <c r="A70" s="7"/>
      <c r="B70" s="7" t="s">
        <v>69</v>
      </c>
      <c r="C70" s="115">
        <v>0</v>
      </c>
      <c r="D70" s="115">
        <v>0</v>
      </c>
      <c r="E70" s="115">
        <v>0</v>
      </c>
      <c r="F70" s="115">
        <v>0</v>
      </c>
      <c r="G70" s="115">
        <v>0</v>
      </c>
      <c r="H70" s="115">
        <v>0</v>
      </c>
      <c r="I70" s="115">
        <v>0</v>
      </c>
      <c r="J70" s="115">
        <v>0</v>
      </c>
      <c r="K70" s="115">
        <v>0</v>
      </c>
      <c r="L70" s="116">
        <v>0</v>
      </c>
      <c r="M70" s="115">
        <v>0</v>
      </c>
      <c r="N70" s="115">
        <v>0</v>
      </c>
      <c r="O70" s="115">
        <v>0</v>
      </c>
      <c r="P70" s="115">
        <v>0</v>
      </c>
      <c r="Q70" s="115">
        <v>0</v>
      </c>
      <c r="R70" s="115">
        <v>0</v>
      </c>
      <c r="S70" s="115">
        <v>0</v>
      </c>
      <c r="T70" s="115">
        <v>0</v>
      </c>
      <c r="U70" s="115">
        <v>0</v>
      </c>
      <c r="V70" s="115">
        <v>0</v>
      </c>
      <c r="W70" s="115">
        <v>0</v>
      </c>
      <c r="X70" s="115">
        <v>0</v>
      </c>
      <c r="Y70" s="115">
        <v>0</v>
      </c>
      <c r="Z70" s="115"/>
      <c r="AA70" s="115">
        <v>0</v>
      </c>
      <c r="AB70" s="115">
        <v>0</v>
      </c>
      <c r="AC70" s="115">
        <v>0</v>
      </c>
      <c r="AD70" s="115">
        <v>0</v>
      </c>
      <c r="AE70" s="115">
        <v>0</v>
      </c>
      <c r="AF70" s="115">
        <v>0</v>
      </c>
      <c r="AG70" s="115">
        <v>0</v>
      </c>
      <c r="AH70" s="115">
        <v>0</v>
      </c>
      <c r="AI70" s="115">
        <v>0</v>
      </c>
      <c r="AJ70" s="115">
        <v>0</v>
      </c>
      <c r="AK70" s="115">
        <v>0</v>
      </c>
      <c r="AL70" s="115">
        <v>0</v>
      </c>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c r="BL70" s="29"/>
      <c r="BM70" s="29"/>
      <c r="BN70" s="29"/>
      <c r="BO70" s="29"/>
      <c r="BP70" s="29"/>
      <c r="BQ70" s="29"/>
      <c r="BR70" s="29"/>
      <c r="BS70" s="29"/>
      <c r="BT70" s="29"/>
      <c r="BU70" s="29"/>
      <c r="BV70" s="29"/>
      <c r="BW70" s="29"/>
      <c r="BX70" s="29"/>
      <c r="BY70" s="29"/>
      <c r="BZ70" s="29"/>
      <c r="CA70" s="29"/>
      <c r="CB70" s="29"/>
      <c r="CC70" s="29"/>
      <c r="CD70" s="29"/>
      <c r="CE70" s="29"/>
      <c r="CF70" s="29"/>
      <c r="CG70" s="29"/>
      <c r="CH70" s="29"/>
      <c r="CI70" s="29"/>
      <c r="CJ70" s="29"/>
      <c r="CK70" s="29"/>
      <c r="CL70" s="29"/>
      <c r="CM70" s="29"/>
      <c r="CN70" s="29"/>
      <c r="CO70" s="29"/>
      <c r="CP70" s="29"/>
      <c r="CQ70" s="29"/>
      <c r="CR70" s="29"/>
      <c r="CS70" s="29"/>
      <c r="CT70" s="29"/>
      <c r="CU70" s="29"/>
      <c r="CV70" s="29"/>
      <c r="CW70" s="29"/>
      <c r="CX70" s="7"/>
      <c r="CY70" s="7"/>
      <c r="CZ70" s="7"/>
      <c r="DA70" s="7"/>
      <c r="DB70" s="7"/>
      <c r="DC70" s="7"/>
      <c r="DD70" s="7"/>
      <c r="DE70" s="7"/>
      <c r="DF70" s="7"/>
      <c r="DG70" s="7"/>
      <c r="DH70" s="7"/>
      <c r="DI70" s="7"/>
      <c r="DJ70" s="7"/>
      <c r="DK70" s="7"/>
      <c r="DL70" s="7"/>
      <c r="DM70" s="7"/>
      <c r="DN70" s="7"/>
      <c r="DO70" s="7"/>
      <c r="DP70" s="7"/>
      <c r="DQ70" s="7"/>
      <c r="DR70" s="7"/>
      <c r="DS70" s="7"/>
      <c r="DT70" s="7"/>
      <c r="DU70" s="7"/>
      <c r="DV70" s="7"/>
      <c r="DW70" s="7"/>
      <c r="DX70" s="7"/>
      <c r="DY70" s="7"/>
      <c r="DZ70" s="7"/>
      <c r="EA70" s="7"/>
    </row>
    <row r="71" spans="1:131">
      <c r="A71" s="7"/>
      <c r="B71" s="7" t="s">
        <v>72</v>
      </c>
      <c r="C71" s="115">
        <v>0</v>
      </c>
      <c r="D71" s="115">
        <v>0</v>
      </c>
      <c r="E71" s="115">
        <v>0</v>
      </c>
      <c r="F71" s="115">
        <v>0</v>
      </c>
      <c r="G71" s="115">
        <v>0</v>
      </c>
      <c r="H71" s="115">
        <v>0</v>
      </c>
      <c r="I71" s="115">
        <v>0</v>
      </c>
      <c r="J71" s="115">
        <v>0</v>
      </c>
      <c r="K71" s="115">
        <v>0</v>
      </c>
      <c r="L71" s="116">
        <v>0</v>
      </c>
      <c r="M71" s="115">
        <v>0</v>
      </c>
      <c r="N71" s="115">
        <v>0</v>
      </c>
      <c r="O71" s="115">
        <v>0</v>
      </c>
      <c r="P71" s="115">
        <v>0</v>
      </c>
      <c r="Q71" s="115">
        <v>0</v>
      </c>
      <c r="R71" s="115">
        <v>0</v>
      </c>
      <c r="S71" s="115">
        <v>0</v>
      </c>
      <c r="T71" s="115">
        <v>0</v>
      </c>
      <c r="U71" s="115">
        <v>0</v>
      </c>
      <c r="V71" s="115">
        <v>0</v>
      </c>
      <c r="W71" s="115">
        <v>0</v>
      </c>
      <c r="X71" s="115">
        <v>0</v>
      </c>
      <c r="Y71" s="115">
        <v>0</v>
      </c>
      <c r="Z71" s="115"/>
      <c r="AA71" s="115">
        <v>0</v>
      </c>
      <c r="AB71" s="115">
        <v>0</v>
      </c>
      <c r="AC71" s="115">
        <v>0</v>
      </c>
      <c r="AD71" s="115">
        <v>0</v>
      </c>
      <c r="AE71" s="115">
        <v>0</v>
      </c>
      <c r="AF71" s="115">
        <v>0</v>
      </c>
      <c r="AG71" s="115">
        <v>0</v>
      </c>
      <c r="AH71" s="115">
        <v>0</v>
      </c>
      <c r="AI71" s="115">
        <v>0</v>
      </c>
      <c r="AJ71" s="115">
        <v>0</v>
      </c>
      <c r="AK71" s="115">
        <v>0</v>
      </c>
      <c r="AL71" s="115">
        <v>0</v>
      </c>
      <c r="AM71" s="29"/>
      <c r="AN71" s="29"/>
      <c r="AO71" s="29"/>
      <c r="AP71" s="29"/>
      <c r="AQ71" s="29"/>
      <c r="AR71" s="29"/>
      <c r="AS71" s="29"/>
      <c r="AT71" s="29"/>
      <c r="AU71" s="29"/>
      <c r="AV71" s="29"/>
      <c r="AW71" s="29"/>
      <c r="AX71" s="29"/>
      <c r="AY71" s="29"/>
      <c r="AZ71" s="29"/>
      <c r="BA71" s="29"/>
      <c r="BB71" s="29"/>
      <c r="BC71" s="29"/>
      <c r="BD71" s="29"/>
      <c r="BE71" s="29"/>
      <c r="BF71" s="29"/>
      <c r="BG71" s="29"/>
      <c r="BH71" s="29"/>
      <c r="BI71" s="29"/>
      <c r="BJ71" s="29"/>
      <c r="BK71" s="29"/>
      <c r="BL71" s="29"/>
      <c r="BM71" s="29"/>
      <c r="BN71" s="29"/>
      <c r="BO71" s="29"/>
      <c r="BP71" s="29"/>
      <c r="BQ71" s="29"/>
      <c r="BR71" s="29"/>
      <c r="BS71" s="29"/>
      <c r="BT71" s="29"/>
      <c r="BU71" s="29"/>
      <c r="BV71" s="29"/>
      <c r="BW71" s="29"/>
      <c r="BX71" s="29"/>
      <c r="BY71" s="29"/>
      <c r="BZ71" s="29"/>
      <c r="CA71" s="29"/>
      <c r="CB71" s="29"/>
      <c r="CC71" s="29"/>
      <c r="CD71" s="29"/>
      <c r="CE71" s="29"/>
      <c r="CF71" s="29"/>
      <c r="CG71" s="29"/>
      <c r="CH71" s="29"/>
      <c r="CI71" s="29"/>
      <c r="CJ71" s="29"/>
      <c r="CK71" s="29"/>
      <c r="CL71" s="29"/>
      <c r="CM71" s="29"/>
      <c r="CN71" s="29"/>
      <c r="CO71" s="29"/>
      <c r="CP71" s="29"/>
      <c r="CQ71" s="29"/>
      <c r="CR71" s="29"/>
      <c r="CS71" s="29"/>
      <c r="CT71" s="29"/>
      <c r="CU71" s="29"/>
      <c r="CV71" s="29"/>
      <c r="CW71" s="29"/>
      <c r="CX71" s="7"/>
      <c r="CY71" s="7"/>
      <c r="CZ71" s="7"/>
      <c r="DA71" s="7"/>
      <c r="DB71" s="7"/>
      <c r="DC71" s="7"/>
      <c r="DD71" s="7"/>
      <c r="DE71" s="7"/>
      <c r="DF71" s="7"/>
      <c r="DG71" s="7"/>
      <c r="DH71" s="7"/>
      <c r="DI71" s="7"/>
      <c r="DJ71" s="7"/>
      <c r="DK71" s="7"/>
      <c r="DL71" s="7"/>
      <c r="DM71" s="7"/>
      <c r="DN71" s="7"/>
      <c r="DO71" s="7"/>
      <c r="DP71" s="7"/>
      <c r="DQ71" s="7"/>
      <c r="DR71" s="7"/>
      <c r="DS71" s="7"/>
      <c r="DT71" s="7"/>
      <c r="DU71" s="7"/>
      <c r="DV71" s="7"/>
      <c r="DW71" s="7"/>
      <c r="DX71" s="7"/>
      <c r="DY71" s="7"/>
      <c r="DZ71" s="7"/>
      <c r="EA71" s="7"/>
    </row>
    <row r="72" spans="1:131">
      <c r="A72" s="7"/>
      <c r="B72" s="7" t="s">
        <v>75</v>
      </c>
      <c r="C72" s="29">
        <v>1093.1096130878557</v>
      </c>
      <c r="D72" s="29">
        <v>566.86641183042877</v>
      </c>
      <c r="E72" s="29">
        <v>113.37328236608576</v>
      </c>
      <c r="F72" s="29">
        <v>680.23969419651451</v>
      </c>
      <c r="G72" s="29">
        <v>817.92280717368783</v>
      </c>
      <c r="H72" s="29">
        <v>1042.7511203958193</v>
      </c>
      <c r="I72" s="29">
        <v>5451.3286223222858</v>
      </c>
      <c r="J72" s="29">
        <v>12.990155172748771</v>
      </c>
      <c r="K72" s="29">
        <v>23.10933731154983</v>
      </c>
      <c r="L72" s="33">
        <v>1.2748771782009847</v>
      </c>
      <c r="M72" s="29">
        <v>10.384667525210387</v>
      </c>
      <c r="N72" s="35">
        <v>93.475815401166628</v>
      </c>
      <c r="O72" s="35">
        <v>68.258767049063749</v>
      </c>
      <c r="P72" s="35">
        <v>55.296155091666598</v>
      </c>
      <c r="Q72" s="35">
        <v>47.940577060164713</v>
      </c>
      <c r="R72" s="35">
        <v>17.590947931143024</v>
      </c>
      <c r="S72" s="35">
        <v>11.373165986032017</v>
      </c>
      <c r="T72" s="35">
        <v>33.067298442220398</v>
      </c>
      <c r="U72" s="35">
        <v>32.980236779146374</v>
      </c>
      <c r="V72" s="35">
        <v>19.178766546250731</v>
      </c>
      <c r="W72" s="35">
        <v>43.566764197742422</v>
      </c>
      <c r="X72" s="35">
        <v>67.647613055854535</v>
      </c>
      <c r="Y72" s="35">
        <v>118.04413667858265</v>
      </c>
      <c r="Z72" s="35"/>
      <c r="AA72" s="35">
        <v>88.693235903605739</v>
      </c>
      <c r="AB72" s="35">
        <v>62.820171764117013</v>
      </c>
      <c r="AC72" s="35">
        <v>46.38940315626477</v>
      </c>
      <c r="AD72" s="35">
        <v>43.267883413135372</v>
      </c>
      <c r="AE72" s="35">
        <v>17.104962459145504</v>
      </c>
      <c r="AF72" s="35">
        <v>5.2840759378805569</v>
      </c>
      <c r="AG72" s="35">
        <v>16.276819717790328</v>
      </c>
      <c r="AH72" s="35">
        <v>11.652883750822902</v>
      </c>
      <c r="AI72" s="35">
        <v>11.019294505944192</v>
      </c>
      <c r="AJ72" s="35">
        <v>26.764942712282057</v>
      </c>
      <c r="AK72" s="35">
        <v>53.266811378795495</v>
      </c>
      <c r="AL72" s="35">
        <v>102.14888416903804</v>
      </c>
      <c r="AM72" s="29"/>
      <c r="AN72" s="29"/>
      <c r="AO72" s="29"/>
      <c r="AP72" s="29"/>
      <c r="AQ72" s="29"/>
      <c r="AR72" s="29"/>
      <c r="AS72" s="29"/>
      <c r="AT72" s="29"/>
      <c r="AU72" s="29"/>
      <c r="AV72" s="29"/>
      <c r="AW72" s="29"/>
      <c r="AX72" s="29"/>
      <c r="AY72" s="29"/>
      <c r="AZ72" s="29"/>
      <c r="BA72" s="29"/>
      <c r="BB72" s="29"/>
      <c r="BC72" s="29"/>
      <c r="BD72" s="29"/>
      <c r="BE72" s="29"/>
      <c r="BF72" s="29"/>
      <c r="BG72" s="29"/>
      <c r="BH72" s="29"/>
      <c r="BI72" s="29"/>
      <c r="BJ72" s="29"/>
      <c r="BK72" s="29"/>
      <c r="BL72" s="29"/>
      <c r="BM72" s="29"/>
      <c r="BN72" s="29"/>
      <c r="BO72" s="29"/>
      <c r="BP72" s="29"/>
      <c r="BQ72" s="29"/>
      <c r="BR72" s="29"/>
      <c r="BS72" s="29"/>
      <c r="BT72" s="29"/>
      <c r="BU72" s="29"/>
      <c r="BV72" s="29"/>
      <c r="BW72" s="29"/>
      <c r="BX72" s="29"/>
      <c r="BY72" s="29"/>
      <c r="BZ72" s="29"/>
      <c r="CA72" s="29"/>
      <c r="CB72" s="29"/>
      <c r="CC72" s="29"/>
      <c r="CD72" s="29"/>
      <c r="CE72" s="29"/>
      <c r="CF72" s="29"/>
      <c r="CG72" s="29"/>
      <c r="CH72" s="29"/>
      <c r="CI72" s="29"/>
      <c r="CJ72" s="29"/>
      <c r="CK72" s="29"/>
      <c r="CL72" s="29"/>
      <c r="CM72" s="29"/>
      <c r="CN72" s="29"/>
      <c r="CO72" s="29"/>
      <c r="CP72" s="29"/>
      <c r="CQ72" s="29"/>
      <c r="CR72" s="29"/>
      <c r="CS72" s="29"/>
      <c r="CT72" s="29"/>
      <c r="CU72" s="29"/>
      <c r="CV72" s="29"/>
      <c r="CW72" s="29"/>
      <c r="CX72" s="7"/>
      <c r="CY72" s="7"/>
      <c r="CZ72" s="7"/>
      <c r="DA72" s="7"/>
      <c r="DB72" s="7"/>
      <c r="DC72" s="7"/>
      <c r="DD72" s="7"/>
      <c r="DE72" s="7"/>
      <c r="DF72" s="7"/>
      <c r="DG72" s="7"/>
      <c r="DH72" s="7"/>
      <c r="DI72" s="7"/>
      <c r="DJ72" s="7"/>
      <c r="DK72" s="7"/>
      <c r="DL72" s="7"/>
      <c r="DM72" s="7"/>
      <c r="DN72" s="7"/>
      <c r="DO72" s="7"/>
      <c r="DP72" s="7"/>
      <c r="DQ72" s="7"/>
      <c r="DR72" s="7"/>
      <c r="DS72" s="7"/>
      <c r="DT72" s="7"/>
      <c r="DU72" s="7"/>
      <c r="DV72" s="7"/>
      <c r="DW72" s="7"/>
      <c r="DX72" s="7"/>
      <c r="DY72" s="7"/>
      <c r="DZ72" s="7"/>
      <c r="EA72" s="7"/>
    </row>
    <row r="73" spans="1:131">
      <c r="A73" s="7"/>
      <c r="B73" s="7" t="s">
        <v>78</v>
      </c>
      <c r="C73" s="115">
        <v>0</v>
      </c>
      <c r="D73" s="115">
        <v>0</v>
      </c>
      <c r="E73" s="115">
        <v>0</v>
      </c>
      <c r="F73" s="115">
        <v>0</v>
      </c>
      <c r="G73" s="115">
        <v>0</v>
      </c>
      <c r="H73" s="115">
        <v>0</v>
      </c>
      <c r="I73" s="115">
        <v>0</v>
      </c>
      <c r="J73" s="115">
        <v>0</v>
      </c>
      <c r="K73" s="115">
        <v>0</v>
      </c>
      <c r="L73" s="116">
        <v>0</v>
      </c>
      <c r="M73" s="115">
        <v>0</v>
      </c>
      <c r="N73" s="115">
        <v>0</v>
      </c>
      <c r="O73" s="115">
        <v>0</v>
      </c>
      <c r="P73" s="115">
        <v>0</v>
      </c>
      <c r="Q73" s="115">
        <v>0</v>
      </c>
      <c r="R73" s="115">
        <v>0</v>
      </c>
      <c r="S73" s="115">
        <v>0</v>
      </c>
      <c r="T73" s="115">
        <v>0</v>
      </c>
      <c r="U73" s="115">
        <v>0</v>
      </c>
      <c r="V73" s="115">
        <v>0</v>
      </c>
      <c r="W73" s="115">
        <v>0</v>
      </c>
      <c r="X73" s="115">
        <v>0</v>
      </c>
      <c r="Y73" s="115">
        <v>0</v>
      </c>
      <c r="Z73" s="115"/>
      <c r="AA73" s="115">
        <v>0</v>
      </c>
      <c r="AB73" s="115">
        <v>0</v>
      </c>
      <c r="AC73" s="115">
        <v>0</v>
      </c>
      <c r="AD73" s="115">
        <v>0</v>
      </c>
      <c r="AE73" s="115">
        <v>0</v>
      </c>
      <c r="AF73" s="115">
        <v>0</v>
      </c>
      <c r="AG73" s="115">
        <v>0</v>
      </c>
      <c r="AH73" s="115">
        <v>0</v>
      </c>
      <c r="AI73" s="115">
        <v>0</v>
      </c>
      <c r="AJ73" s="115">
        <v>0</v>
      </c>
      <c r="AK73" s="115">
        <v>0</v>
      </c>
      <c r="AL73" s="115">
        <v>0</v>
      </c>
      <c r="AM73" s="29"/>
      <c r="AN73" s="29"/>
      <c r="AO73" s="29"/>
      <c r="AP73" s="29"/>
      <c r="AQ73" s="29"/>
      <c r="AR73" s="29"/>
      <c r="AS73" s="29"/>
      <c r="AT73" s="29"/>
      <c r="AU73" s="29"/>
      <c r="AV73" s="29"/>
      <c r="AW73" s="29"/>
      <c r="AX73" s="29"/>
      <c r="AY73" s="29"/>
      <c r="AZ73" s="29"/>
      <c r="BA73" s="29"/>
      <c r="BB73" s="29"/>
      <c r="BC73" s="29"/>
      <c r="BD73" s="29"/>
      <c r="BE73" s="29"/>
      <c r="BF73" s="29"/>
      <c r="BG73" s="29"/>
      <c r="BH73" s="29"/>
      <c r="BI73" s="29"/>
      <c r="BJ73" s="29"/>
      <c r="BK73" s="29"/>
      <c r="BL73" s="29"/>
      <c r="BM73" s="29"/>
      <c r="BN73" s="29"/>
      <c r="BO73" s="29"/>
      <c r="BP73" s="29"/>
      <c r="BQ73" s="29"/>
      <c r="BR73" s="29"/>
      <c r="BS73" s="29"/>
      <c r="BT73" s="29"/>
      <c r="BU73" s="29"/>
      <c r="BV73" s="29"/>
      <c r="BW73" s="29"/>
      <c r="BX73" s="29"/>
      <c r="BY73" s="29"/>
      <c r="BZ73" s="29"/>
      <c r="CA73" s="29"/>
      <c r="CB73" s="29"/>
      <c r="CC73" s="29"/>
      <c r="CD73" s="29"/>
      <c r="CE73" s="29"/>
      <c r="CF73" s="29"/>
      <c r="CG73" s="29"/>
      <c r="CH73" s="29"/>
      <c r="CI73" s="29"/>
      <c r="CJ73" s="29"/>
      <c r="CK73" s="29"/>
      <c r="CL73" s="29"/>
      <c r="CM73" s="29"/>
      <c r="CN73" s="29"/>
      <c r="CO73" s="29"/>
      <c r="CP73" s="29"/>
      <c r="CQ73" s="29"/>
      <c r="CR73" s="29"/>
      <c r="CS73" s="29"/>
      <c r="CT73" s="29"/>
      <c r="CU73" s="29"/>
      <c r="CV73" s="29"/>
      <c r="CW73" s="29"/>
      <c r="CX73" s="7"/>
      <c r="CY73" s="7"/>
      <c r="CZ73" s="7"/>
      <c r="DA73" s="7"/>
      <c r="DB73" s="7"/>
      <c r="DC73" s="7"/>
      <c r="DD73" s="7"/>
      <c r="DE73" s="7"/>
      <c r="DF73" s="7"/>
      <c r="DG73" s="7"/>
      <c r="DH73" s="7"/>
      <c r="DI73" s="7"/>
      <c r="DJ73" s="7"/>
      <c r="DK73" s="7"/>
      <c r="DL73" s="7"/>
      <c r="DM73" s="7"/>
      <c r="DN73" s="7"/>
      <c r="DO73" s="7"/>
      <c r="DP73" s="7"/>
      <c r="DQ73" s="7"/>
      <c r="DR73" s="7"/>
      <c r="DS73" s="7"/>
      <c r="DT73" s="7"/>
      <c r="DU73" s="7"/>
      <c r="DV73" s="7"/>
      <c r="DW73" s="7"/>
      <c r="DX73" s="7"/>
      <c r="DY73" s="7"/>
      <c r="DZ73" s="7"/>
      <c r="EA73" s="7"/>
    </row>
    <row r="74" spans="1:131">
      <c r="A74" s="7"/>
      <c r="B74" s="7" t="s">
        <v>81</v>
      </c>
      <c r="C74" s="29">
        <v>740.88525606452254</v>
      </c>
      <c r="D74" s="29">
        <v>566.86641183042877</v>
      </c>
      <c r="E74" s="29">
        <v>113.37328236608576</v>
      </c>
      <c r="F74" s="29">
        <v>680.23969419651451</v>
      </c>
      <c r="G74" s="29">
        <v>817.92280717368783</v>
      </c>
      <c r="H74" s="29">
        <v>725.69831793226479</v>
      </c>
      <c r="I74" s="29">
        <v>8042.9454795932879</v>
      </c>
      <c r="J74" s="29">
        <v>28.59533505506754</v>
      </c>
      <c r="K74" s="29">
        <v>47.402831476954972</v>
      </c>
      <c r="L74" s="107">
        <v>0.88724548523093216</v>
      </c>
      <c r="M74" s="29">
        <v>7.0384954687449657</v>
      </c>
      <c r="N74" s="35">
        <v>63.355817751615739</v>
      </c>
      <c r="O74" s="35">
        <v>46.264266179982464</v>
      </c>
      <c r="P74" s="35">
        <v>37.47849761264542</v>
      </c>
      <c r="Q74" s="35">
        <v>32.493051278514749</v>
      </c>
      <c r="R74" s="35">
        <v>11.92275121025315</v>
      </c>
      <c r="S74" s="35">
        <v>7.7084776246939972</v>
      </c>
      <c r="T74" s="35">
        <v>22.41227556724213</v>
      </c>
      <c r="U74" s="35">
        <v>22.353267118530574</v>
      </c>
      <c r="V74" s="35">
        <v>12.998939167209244</v>
      </c>
      <c r="W74" s="35">
        <v>29.528578709839607</v>
      </c>
      <c r="X74" s="35">
        <v>45.850039667533636</v>
      </c>
      <c r="Y74" s="35">
        <v>80.007676616231592</v>
      </c>
      <c r="Z74" s="35"/>
      <c r="AA74" s="35">
        <v>60.114292296826285</v>
      </c>
      <c r="AB74" s="35">
        <v>42.578107891668864</v>
      </c>
      <c r="AC74" s="35">
        <v>31.44170028751477</v>
      </c>
      <c r="AD74" s="35">
        <v>29.326003996393592</v>
      </c>
      <c r="AE74" s="35">
        <v>11.59336112297049</v>
      </c>
      <c r="AF74" s="35">
        <v>3.5814285296074599</v>
      </c>
      <c r="AG74" s="35">
        <v>11.032064488451192</v>
      </c>
      <c r="AH74" s="35">
        <v>7.8980640717543933</v>
      </c>
      <c r="AI74" s="35">
        <v>7.4686314473301474</v>
      </c>
      <c r="AJ74" s="35">
        <v>18.140679761223186</v>
      </c>
      <c r="AK74" s="35">
        <v>36.10305381601988</v>
      </c>
      <c r="AL74" s="35">
        <v>69.234229850470072</v>
      </c>
      <c r="AM74" s="29"/>
      <c r="AN74" s="29"/>
      <c r="AO74" s="29"/>
      <c r="AP74" s="29"/>
      <c r="AQ74" s="29"/>
      <c r="AR74" s="29"/>
      <c r="AS74" s="29"/>
      <c r="AT74" s="29"/>
      <c r="AU74" s="29"/>
      <c r="AV74" s="29"/>
      <c r="AW74" s="29"/>
      <c r="AX74" s="29"/>
      <c r="AY74" s="29"/>
      <c r="AZ74" s="29"/>
      <c r="BA74" s="29"/>
      <c r="BB74" s="29"/>
      <c r="BC74" s="29"/>
      <c r="BD74" s="29"/>
      <c r="BE74" s="29"/>
      <c r="BF74" s="29"/>
      <c r="BG74" s="29"/>
      <c r="BH74" s="29"/>
      <c r="BI74" s="29"/>
      <c r="BJ74" s="29"/>
      <c r="BK74" s="29"/>
      <c r="BL74" s="29"/>
      <c r="BM74" s="29"/>
      <c r="BN74" s="29"/>
      <c r="BO74" s="29"/>
      <c r="BP74" s="29"/>
      <c r="BQ74" s="29"/>
      <c r="BR74" s="29"/>
      <c r="BS74" s="29"/>
      <c r="BT74" s="29"/>
      <c r="BU74" s="29"/>
      <c r="BV74" s="29"/>
      <c r="BW74" s="29"/>
      <c r="BX74" s="29"/>
      <c r="BY74" s="29"/>
      <c r="BZ74" s="29"/>
      <c r="CA74" s="29"/>
      <c r="CB74" s="29"/>
      <c r="CC74" s="29"/>
      <c r="CD74" s="29"/>
      <c r="CE74" s="29"/>
      <c r="CF74" s="29"/>
      <c r="CG74" s="29"/>
      <c r="CH74" s="29"/>
      <c r="CI74" s="29"/>
      <c r="CJ74" s="29"/>
      <c r="CK74" s="29"/>
      <c r="CL74" s="29"/>
      <c r="CM74" s="29"/>
      <c r="CN74" s="29"/>
      <c r="CO74" s="29"/>
      <c r="CP74" s="29"/>
      <c r="CQ74" s="29"/>
      <c r="CR74" s="29"/>
      <c r="CS74" s="29"/>
      <c r="CT74" s="29"/>
      <c r="CU74" s="29"/>
      <c r="CV74" s="29"/>
      <c r="CW74" s="29"/>
      <c r="CX74" s="7"/>
      <c r="CY74" s="7"/>
      <c r="CZ74" s="7"/>
      <c r="DA74" s="7"/>
      <c r="DB74" s="7"/>
      <c r="DC74" s="7"/>
      <c r="DD74" s="7"/>
      <c r="DE74" s="7"/>
      <c r="DF74" s="7"/>
      <c r="DG74" s="7"/>
      <c r="DH74" s="7"/>
      <c r="DI74" s="7"/>
      <c r="DJ74" s="7"/>
      <c r="DK74" s="7"/>
      <c r="DL74" s="7"/>
      <c r="DM74" s="7"/>
      <c r="DN74" s="7"/>
      <c r="DO74" s="7"/>
      <c r="DP74" s="7"/>
      <c r="DQ74" s="7"/>
      <c r="DR74" s="7"/>
      <c r="DS74" s="7"/>
      <c r="DT74" s="7"/>
      <c r="DU74" s="7"/>
      <c r="DV74" s="7"/>
      <c r="DW74" s="7"/>
      <c r="DX74" s="7"/>
      <c r="DY74" s="7"/>
      <c r="DZ74" s="7"/>
      <c r="EA74" s="7"/>
    </row>
    <row r="75" spans="1:131">
      <c r="A75" s="7"/>
      <c r="B75" s="7" t="s">
        <v>84</v>
      </c>
      <c r="C75" s="115">
        <v>0</v>
      </c>
      <c r="D75" s="115">
        <v>0</v>
      </c>
      <c r="E75" s="115">
        <v>0</v>
      </c>
      <c r="F75" s="115">
        <v>0</v>
      </c>
      <c r="G75" s="115">
        <v>0</v>
      </c>
      <c r="H75" s="115">
        <v>0</v>
      </c>
      <c r="I75" s="115">
        <v>0</v>
      </c>
      <c r="J75" s="115">
        <v>0</v>
      </c>
      <c r="K75" s="115">
        <v>0</v>
      </c>
      <c r="L75" s="116">
        <v>0</v>
      </c>
      <c r="M75" s="115">
        <v>0</v>
      </c>
      <c r="N75" s="115">
        <v>0</v>
      </c>
      <c r="O75" s="115">
        <v>0</v>
      </c>
      <c r="P75" s="115">
        <v>0</v>
      </c>
      <c r="Q75" s="115">
        <v>0</v>
      </c>
      <c r="R75" s="115">
        <v>0</v>
      </c>
      <c r="S75" s="115">
        <v>0</v>
      </c>
      <c r="T75" s="115">
        <v>0</v>
      </c>
      <c r="U75" s="115">
        <v>0</v>
      </c>
      <c r="V75" s="115">
        <v>0</v>
      </c>
      <c r="W75" s="115">
        <v>0</v>
      </c>
      <c r="X75" s="115">
        <v>0</v>
      </c>
      <c r="Y75" s="115">
        <v>0</v>
      </c>
      <c r="Z75" s="115"/>
      <c r="AA75" s="115">
        <v>0</v>
      </c>
      <c r="AB75" s="115">
        <v>0</v>
      </c>
      <c r="AC75" s="115">
        <v>0</v>
      </c>
      <c r="AD75" s="115">
        <v>0</v>
      </c>
      <c r="AE75" s="115">
        <v>0</v>
      </c>
      <c r="AF75" s="115">
        <v>0</v>
      </c>
      <c r="AG75" s="115">
        <v>0</v>
      </c>
      <c r="AH75" s="115">
        <v>0</v>
      </c>
      <c r="AI75" s="115">
        <v>0</v>
      </c>
      <c r="AJ75" s="115">
        <v>0</v>
      </c>
      <c r="AK75" s="115">
        <v>0</v>
      </c>
      <c r="AL75" s="115">
        <v>0</v>
      </c>
      <c r="AM75" s="29"/>
      <c r="AN75" s="29"/>
      <c r="AO75" s="29"/>
      <c r="AP75" s="29"/>
      <c r="AQ75" s="29"/>
      <c r="AR75" s="29"/>
      <c r="AS75" s="29"/>
      <c r="AT75" s="29"/>
      <c r="AU75" s="29"/>
      <c r="AV75" s="29"/>
      <c r="AW75" s="29"/>
      <c r="AX75" s="29"/>
      <c r="AY75" s="29"/>
      <c r="AZ75" s="29"/>
      <c r="BA75" s="29"/>
      <c r="BB75" s="29"/>
      <c r="BC75" s="29"/>
      <c r="BD75" s="29"/>
      <c r="BE75" s="29"/>
      <c r="BF75" s="29"/>
      <c r="BG75" s="29"/>
      <c r="BH75" s="29"/>
      <c r="BI75" s="29"/>
      <c r="BJ75" s="29"/>
      <c r="BK75" s="29"/>
      <c r="BL75" s="29"/>
      <c r="BM75" s="29"/>
      <c r="BN75" s="29"/>
      <c r="BO75" s="29"/>
      <c r="BP75" s="29"/>
      <c r="BQ75" s="29"/>
      <c r="BR75" s="29"/>
      <c r="BS75" s="29"/>
      <c r="BT75" s="29"/>
      <c r="BU75" s="29"/>
      <c r="BV75" s="29"/>
      <c r="BW75" s="29"/>
      <c r="BX75" s="29"/>
      <c r="BY75" s="29"/>
      <c r="BZ75" s="29"/>
      <c r="CA75" s="29"/>
      <c r="CB75" s="29"/>
      <c r="CC75" s="29"/>
      <c r="CD75" s="29"/>
      <c r="CE75" s="29"/>
      <c r="CF75" s="29"/>
      <c r="CG75" s="29"/>
      <c r="CH75" s="29"/>
      <c r="CI75" s="29"/>
      <c r="CJ75" s="29"/>
      <c r="CK75" s="29"/>
      <c r="CL75" s="29"/>
      <c r="CM75" s="29"/>
      <c r="CN75" s="29"/>
      <c r="CO75" s="29"/>
      <c r="CP75" s="29"/>
      <c r="CQ75" s="29"/>
      <c r="CR75" s="29"/>
      <c r="CS75" s="29"/>
      <c r="CT75" s="29"/>
      <c r="CU75" s="29"/>
      <c r="CV75" s="29"/>
      <c r="CW75" s="29"/>
      <c r="CX75" s="7"/>
      <c r="CY75" s="7"/>
      <c r="CZ75" s="7"/>
      <c r="DA75" s="7"/>
      <c r="DB75" s="7"/>
      <c r="DC75" s="7"/>
      <c r="DD75" s="7"/>
      <c r="DE75" s="7"/>
      <c r="DF75" s="7"/>
      <c r="DG75" s="7"/>
      <c r="DH75" s="7"/>
      <c r="DI75" s="7"/>
      <c r="DJ75" s="7"/>
      <c r="DK75" s="7"/>
      <c r="DL75" s="7"/>
      <c r="DM75" s="7"/>
      <c r="DN75" s="7"/>
      <c r="DO75" s="7"/>
      <c r="DP75" s="7"/>
      <c r="DQ75" s="7"/>
      <c r="DR75" s="7"/>
      <c r="DS75" s="7"/>
      <c r="DT75" s="7"/>
      <c r="DU75" s="7"/>
      <c r="DV75" s="7"/>
      <c r="DW75" s="7"/>
      <c r="DX75" s="7"/>
      <c r="DY75" s="7"/>
      <c r="DZ75" s="7"/>
      <c r="EA75" s="7"/>
    </row>
    <row r="76" spans="1:131">
      <c r="A76" s="7"/>
      <c r="B76" s="7" t="s">
        <v>87</v>
      </c>
      <c r="C76" s="115">
        <v>0</v>
      </c>
      <c r="D76" s="115">
        <v>0</v>
      </c>
      <c r="E76" s="115">
        <v>0</v>
      </c>
      <c r="F76" s="115">
        <v>0</v>
      </c>
      <c r="G76" s="115">
        <v>0</v>
      </c>
      <c r="H76" s="115">
        <v>0</v>
      </c>
      <c r="I76" s="115">
        <v>0</v>
      </c>
      <c r="J76" s="115">
        <v>0</v>
      </c>
      <c r="K76" s="115">
        <v>0</v>
      </c>
      <c r="L76" s="116">
        <v>0</v>
      </c>
      <c r="M76" s="115">
        <v>0</v>
      </c>
      <c r="N76" s="115">
        <v>0</v>
      </c>
      <c r="O76" s="115">
        <v>0</v>
      </c>
      <c r="P76" s="115">
        <v>0</v>
      </c>
      <c r="Q76" s="115">
        <v>0</v>
      </c>
      <c r="R76" s="115">
        <v>0</v>
      </c>
      <c r="S76" s="115">
        <v>0</v>
      </c>
      <c r="T76" s="115">
        <v>0</v>
      </c>
      <c r="U76" s="115">
        <v>0</v>
      </c>
      <c r="V76" s="115">
        <v>0</v>
      </c>
      <c r="W76" s="115">
        <v>0</v>
      </c>
      <c r="X76" s="115">
        <v>0</v>
      </c>
      <c r="Y76" s="115">
        <v>0</v>
      </c>
      <c r="Z76" s="115"/>
      <c r="AA76" s="115">
        <v>0</v>
      </c>
      <c r="AB76" s="115">
        <v>0</v>
      </c>
      <c r="AC76" s="115">
        <v>0</v>
      </c>
      <c r="AD76" s="115">
        <v>0</v>
      </c>
      <c r="AE76" s="115">
        <v>0</v>
      </c>
      <c r="AF76" s="115">
        <v>0</v>
      </c>
      <c r="AG76" s="115">
        <v>0</v>
      </c>
      <c r="AH76" s="115">
        <v>0</v>
      </c>
      <c r="AI76" s="115">
        <v>0</v>
      </c>
      <c r="AJ76" s="115">
        <v>0</v>
      </c>
      <c r="AK76" s="115">
        <v>0</v>
      </c>
      <c r="AL76" s="115">
        <v>0</v>
      </c>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c r="BT76" s="29"/>
      <c r="BU76" s="29"/>
      <c r="BV76" s="29"/>
      <c r="BW76" s="29"/>
      <c r="BX76" s="29"/>
      <c r="BY76" s="29"/>
      <c r="BZ76" s="29"/>
      <c r="CA76" s="29"/>
      <c r="CB76" s="29"/>
      <c r="CC76" s="29"/>
      <c r="CD76" s="29"/>
      <c r="CE76" s="29"/>
      <c r="CF76" s="29"/>
      <c r="CG76" s="29"/>
      <c r="CH76" s="29"/>
      <c r="CI76" s="29"/>
      <c r="CJ76" s="29"/>
      <c r="CK76" s="29"/>
      <c r="CL76" s="29"/>
      <c r="CM76" s="29"/>
      <c r="CN76" s="29"/>
      <c r="CO76" s="29"/>
      <c r="CP76" s="29"/>
      <c r="CQ76" s="29"/>
      <c r="CR76" s="29"/>
      <c r="CS76" s="29"/>
      <c r="CT76" s="29"/>
      <c r="CU76" s="29"/>
      <c r="CV76" s="29"/>
      <c r="CW76" s="29"/>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row>
    <row r="77" spans="1:131">
      <c r="A77" s="7"/>
      <c r="B77" s="7" t="s">
        <v>90</v>
      </c>
      <c r="C77" s="115">
        <v>0</v>
      </c>
      <c r="D77" s="115">
        <v>0</v>
      </c>
      <c r="E77" s="115">
        <v>0</v>
      </c>
      <c r="F77" s="115">
        <v>0</v>
      </c>
      <c r="G77" s="115">
        <v>0</v>
      </c>
      <c r="H77" s="115">
        <v>0</v>
      </c>
      <c r="I77" s="115">
        <v>0</v>
      </c>
      <c r="J77" s="115">
        <v>0</v>
      </c>
      <c r="K77" s="115">
        <v>0</v>
      </c>
      <c r="L77" s="116">
        <v>0</v>
      </c>
      <c r="M77" s="115">
        <v>0</v>
      </c>
      <c r="N77" s="115">
        <v>0</v>
      </c>
      <c r="O77" s="115">
        <v>0</v>
      </c>
      <c r="P77" s="115">
        <v>0</v>
      </c>
      <c r="Q77" s="115">
        <v>0</v>
      </c>
      <c r="R77" s="115">
        <v>0</v>
      </c>
      <c r="S77" s="115">
        <v>0</v>
      </c>
      <c r="T77" s="115">
        <v>0</v>
      </c>
      <c r="U77" s="115">
        <v>0</v>
      </c>
      <c r="V77" s="115">
        <v>0</v>
      </c>
      <c r="W77" s="115">
        <v>0</v>
      </c>
      <c r="X77" s="115">
        <v>0</v>
      </c>
      <c r="Y77" s="115">
        <v>0</v>
      </c>
      <c r="Z77" s="115"/>
      <c r="AA77" s="115">
        <v>0</v>
      </c>
      <c r="AB77" s="115">
        <v>0</v>
      </c>
      <c r="AC77" s="115">
        <v>0</v>
      </c>
      <c r="AD77" s="115">
        <v>0</v>
      </c>
      <c r="AE77" s="115">
        <v>0</v>
      </c>
      <c r="AF77" s="115">
        <v>0</v>
      </c>
      <c r="AG77" s="115">
        <v>0</v>
      </c>
      <c r="AH77" s="115">
        <v>0</v>
      </c>
      <c r="AI77" s="115">
        <v>0</v>
      </c>
      <c r="AJ77" s="115">
        <v>0</v>
      </c>
      <c r="AK77" s="115">
        <v>0</v>
      </c>
      <c r="AL77" s="115">
        <v>0</v>
      </c>
      <c r="AM77" s="29"/>
      <c r="AN77" s="29"/>
      <c r="AO77" s="29"/>
      <c r="AP77" s="29"/>
      <c r="AQ77" s="29"/>
      <c r="AR77" s="29"/>
      <c r="AS77" s="29"/>
      <c r="AT77" s="29"/>
      <c r="AU77" s="29"/>
      <c r="AV77" s="29"/>
      <c r="AW77" s="29"/>
      <c r="AX77" s="29"/>
      <c r="AY77" s="29"/>
      <c r="AZ77" s="29"/>
      <c r="BA77" s="29"/>
      <c r="BB77" s="29"/>
      <c r="BC77" s="29"/>
      <c r="BD77" s="29"/>
      <c r="BE77" s="29"/>
      <c r="BF77" s="29"/>
      <c r="BG77" s="29"/>
      <c r="BH77" s="29"/>
      <c r="BI77" s="29"/>
      <c r="BJ77" s="29"/>
      <c r="BK77" s="29"/>
      <c r="BL77" s="29"/>
      <c r="BM77" s="29"/>
      <c r="BN77" s="29"/>
      <c r="BO77" s="29"/>
      <c r="BP77" s="29"/>
      <c r="BQ77" s="29"/>
      <c r="BR77" s="29"/>
      <c r="BS77" s="29"/>
      <c r="BT77" s="29"/>
      <c r="BU77" s="29"/>
      <c r="BV77" s="29"/>
      <c r="BW77" s="29"/>
      <c r="BX77" s="29"/>
      <c r="BY77" s="29"/>
      <c r="BZ77" s="29"/>
      <c r="CA77" s="29"/>
      <c r="CB77" s="29"/>
      <c r="CC77" s="29"/>
      <c r="CD77" s="29"/>
      <c r="CE77" s="29"/>
      <c r="CF77" s="29"/>
      <c r="CG77" s="29"/>
      <c r="CH77" s="29"/>
      <c r="CI77" s="29"/>
      <c r="CJ77" s="29"/>
      <c r="CK77" s="29"/>
      <c r="CL77" s="29"/>
      <c r="CM77" s="29"/>
      <c r="CN77" s="29"/>
      <c r="CO77" s="29"/>
      <c r="CP77" s="29"/>
      <c r="CQ77" s="29"/>
      <c r="CR77" s="29"/>
      <c r="CS77" s="29"/>
      <c r="CT77" s="29"/>
      <c r="CU77" s="29"/>
      <c r="CV77" s="29"/>
      <c r="CW77" s="29"/>
      <c r="CX77" s="7"/>
      <c r="CY77" s="7"/>
      <c r="CZ77" s="7"/>
      <c r="DA77" s="7"/>
      <c r="DB77" s="7"/>
      <c r="DC77" s="7"/>
      <c r="DD77" s="7"/>
      <c r="DE77" s="7"/>
      <c r="DF77" s="7"/>
      <c r="DG77" s="7"/>
      <c r="DH77" s="7"/>
      <c r="DI77" s="7"/>
      <c r="DJ77" s="7"/>
      <c r="DK77" s="7"/>
      <c r="DL77" s="7"/>
      <c r="DM77" s="7"/>
      <c r="DN77" s="7"/>
      <c r="DO77" s="7"/>
      <c r="DP77" s="7"/>
      <c r="DQ77" s="7"/>
      <c r="DR77" s="7"/>
      <c r="DS77" s="7"/>
      <c r="DT77" s="7"/>
      <c r="DU77" s="7"/>
      <c r="DV77" s="7"/>
      <c r="DW77" s="7"/>
      <c r="DX77" s="7"/>
      <c r="DY77" s="7"/>
      <c r="DZ77" s="7"/>
      <c r="EA77" s="7"/>
    </row>
    <row r="78" spans="1:131">
      <c r="A78" s="7"/>
      <c r="B78" s="7" t="s">
        <v>93</v>
      </c>
      <c r="C78" s="115">
        <v>0</v>
      </c>
      <c r="D78" s="115">
        <v>0</v>
      </c>
      <c r="E78" s="115">
        <v>0</v>
      </c>
      <c r="F78" s="115">
        <v>0</v>
      </c>
      <c r="G78" s="115">
        <v>0</v>
      </c>
      <c r="H78" s="115">
        <v>0</v>
      </c>
      <c r="I78" s="115">
        <v>0</v>
      </c>
      <c r="J78" s="115">
        <v>0</v>
      </c>
      <c r="K78" s="115">
        <v>0</v>
      </c>
      <c r="L78" s="116">
        <v>0</v>
      </c>
      <c r="M78" s="115">
        <v>0</v>
      </c>
      <c r="N78" s="115">
        <v>0</v>
      </c>
      <c r="O78" s="115">
        <v>0</v>
      </c>
      <c r="P78" s="115">
        <v>0</v>
      </c>
      <c r="Q78" s="115">
        <v>0</v>
      </c>
      <c r="R78" s="115">
        <v>0</v>
      </c>
      <c r="S78" s="115">
        <v>0</v>
      </c>
      <c r="T78" s="115">
        <v>0</v>
      </c>
      <c r="U78" s="115">
        <v>0</v>
      </c>
      <c r="V78" s="115">
        <v>0</v>
      </c>
      <c r="W78" s="115">
        <v>0</v>
      </c>
      <c r="X78" s="115">
        <v>0</v>
      </c>
      <c r="Y78" s="115">
        <v>0</v>
      </c>
      <c r="Z78" s="115"/>
      <c r="AA78" s="115">
        <v>0</v>
      </c>
      <c r="AB78" s="115">
        <v>0</v>
      </c>
      <c r="AC78" s="115">
        <v>0</v>
      </c>
      <c r="AD78" s="115">
        <v>0</v>
      </c>
      <c r="AE78" s="115">
        <v>0</v>
      </c>
      <c r="AF78" s="115">
        <v>0</v>
      </c>
      <c r="AG78" s="115">
        <v>0</v>
      </c>
      <c r="AH78" s="115">
        <v>0</v>
      </c>
      <c r="AI78" s="115">
        <v>0</v>
      </c>
      <c r="AJ78" s="115">
        <v>0</v>
      </c>
      <c r="AK78" s="115">
        <v>0</v>
      </c>
      <c r="AL78" s="115">
        <v>0</v>
      </c>
      <c r="AM78" s="29"/>
      <c r="AN78" s="29"/>
      <c r="AO78" s="29"/>
      <c r="AP78" s="29"/>
      <c r="AQ78" s="29"/>
      <c r="AR78" s="29"/>
      <c r="AS78" s="29"/>
      <c r="AT78" s="29"/>
      <c r="AU78" s="29"/>
      <c r="AV78" s="29"/>
      <c r="AW78" s="29"/>
      <c r="AX78" s="29"/>
      <c r="AY78" s="29"/>
      <c r="AZ78" s="29"/>
      <c r="BA78" s="29"/>
      <c r="BB78" s="29"/>
      <c r="BC78" s="29"/>
      <c r="BD78" s="29"/>
      <c r="BE78" s="29"/>
      <c r="BF78" s="29"/>
      <c r="BG78" s="29"/>
      <c r="BH78" s="29"/>
      <c r="BI78" s="29"/>
      <c r="BJ78" s="29"/>
      <c r="BK78" s="29"/>
      <c r="BL78" s="29"/>
      <c r="BM78" s="29"/>
      <c r="BN78" s="29"/>
      <c r="BO78" s="29"/>
      <c r="BP78" s="29"/>
      <c r="BQ78" s="29"/>
      <c r="BR78" s="29"/>
      <c r="BS78" s="29"/>
      <c r="BT78" s="29"/>
      <c r="BU78" s="29"/>
      <c r="BV78" s="29"/>
      <c r="BW78" s="29"/>
      <c r="BX78" s="29"/>
      <c r="BY78" s="29"/>
      <c r="BZ78" s="29"/>
      <c r="CA78" s="29"/>
      <c r="CB78" s="29"/>
      <c r="CC78" s="29"/>
      <c r="CD78" s="29"/>
      <c r="CE78" s="29"/>
      <c r="CF78" s="29"/>
      <c r="CG78" s="29"/>
      <c r="CH78" s="29"/>
      <c r="CI78" s="29"/>
      <c r="CJ78" s="29"/>
      <c r="CK78" s="29"/>
      <c r="CL78" s="29"/>
      <c r="CM78" s="29"/>
      <c r="CN78" s="29"/>
      <c r="CO78" s="29"/>
      <c r="CP78" s="29"/>
      <c r="CQ78" s="29"/>
      <c r="CR78" s="29"/>
      <c r="CS78" s="29"/>
      <c r="CT78" s="29"/>
      <c r="CU78" s="29"/>
      <c r="CV78" s="29"/>
      <c r="CW78" s="29"/>
      <c r="CX78" s="7"/>
      <c r="CY78" s="7"/>
      <c r="CZ78" s="7"/>
      <c r="DA78" s="7"/>
      <c r="DB78" s="7"/>
      <c r="DC78" s="7"/>
      <c r="DD78" s="7"/>
      <c r="DE78" s="7"/>
      <c r="DF78" s="7"/>
      <c r="DG78" s="7"/>
      <c r="DH78" s="7"/>
      <c r="DI78" s="7"/>
      <c r="DJ78" s="7"/>
      <c r="DK78" s="7"/>
      <c r="DL78" s="7"/>
      <c r="DM78" s="7"/>
      <c r="DN78" s="7"/>
      <c r="DO78" s="7"/>
      <c r="DP78" s="7"/>
      <c r="DQ78" s="7"/>
      <c r="DR78" s="7"/>
      <c r="DS78" s="7"/>
      <c r="DT78" s="7"/>
      <c r="DU78" s="7"/>
      <c r="DV78" s="7"/>
      <c r="DW78" s="7"/>
      <c r="DX78" s="7"/>
      <c r="DY78" s="7"/>
      <c r="DZ78" s="7"/>
      <c r="EA78" s="7"/>
    </row>
    <row r="79" spans="1:131">
      <c r="A79" s="7"/>
      <c r="B79" s="7" t="s">
        <v>96</v>
      </c>
      <c r="C79" s="29">
        <v>479.51566480183698</v>
      </c>
      <c r="D79" s="29">
        <v>566.86641183042877</v>
      </c>
      <c r="E79" s="29">
        <v>113.37328236608576</v>
      </c>
      <c r="F79" s="29">
        <v>680.23969419651451</v>
      </c>
      <c r="G79" s="29">
        <v>817.92280717368783</v>
      </c>
      <c r="H79" s="29">
        <v>421.48976490944909</v>
      </c>
      <c r="I79" s="29">
        <v>12426.913568348224</v>
      </c>
      <c r="J79" s="29">
        <v>54.992991186771036</v>
      </c>
      <c r="K79" s="29">
        <v>99.07617481935965</v>
      </c>
      <c r="L79" s="107">
        <v>0.51531729059603637</v>
      </c>
      <c r="M79" s="29">
        <v>4.5554541763023391</v>
      </c>
      <c r="N79" s="35">
        <v>41.005144615246991</v>
      </c>
      <c r="O79" s="35">
        <v>29.94315269776596</v>
      </c>
      <c r="P79" s="35">
        <v>24.256828640326752</v>
      </c>
      <c r="Q79" s="35">
        <v>21.030148673791746</v>
      </c>
      <c r="R79" s="35">
        <v>7.7166415798582841</v>
      </c>
      <c r="S79" s="35">
        <v>4.9890799453206007</v>
      </c>
      <c r="T79" s="35">
        <v>14.505670251065348</v>
      </c>
      <c r="U79" s="35">
        <v>14.467478810108421</v>
      </c>
      <c r="V79" s="35">
        <v>8.4131718177155062</v>
      </c>
      <c r="W79" s="35">
        <v>19.111483100520751</v>
      </c>
      <c r="X79" s="35">
        <v>29.675057065048783</v>
      </c>
      <c r="Y79" s="35">
        <v>51.782558672677297</v>
      </c>
      <c r="Z79" s="35"/>
      <c r="AA79" s="35">
        <v>38.907164906915376</v>
      </c>
      <c r="AB79" s="35">
        <v>27.557397781310232</v>
      </c>
      <c r="AC79" s="35">
        <v>20.349693414002477</v>
      </c>
      <c r="AD79" s="35">
        <v>18.980372719264022</v>
      </c>
      <c r="AE79" s="35">
        <v>7.5034537678595985</v>
      </c>
      <c r="AF79" s="35">
        <v>2.3179717348369331</v>
      </c>
      <c r="AG79" s="35">
        <v>7.1401714287262168</v>
      </c>
      <c r="AH79" s="35">
        <v>5.1117840623960076</v>
      </c>
      <c r="AI79" s="35">
        <v>4.8338467317461769</v>
      </c>
      <c r="AJ79" s="35">
        <v>11.741008536013577</v>
      </c>
      <c r="AK79" s="35">
        <v>23.366614074524914</v>
      </c>
      <c r="AL79" s="35">
        <v>44.809769774795065</v>
      </c>
      <c r="AM79" s="29"/>
      <c r="AN79" s="29"/>
      <c r="AO79" s="29"/>
      <c r="AP79" s="29"/>
      <c r="AQ79" s="29"/>
      <c r="AR79" s="29"/>
      <c r="AS79" s="29"/>
      <c r="AT79" s="29"/>
      <c r="AU79" s="29"/>
      <c r="AV79" s="29"/>
      <c r="AW79" s="29"/>
      <c r="AX79" s="29"/>
      <c r="AY79" s="29"/>
      <c r="AZ79" s="29"/>
      <c r="BA79" s="29"/>
      <c r="BB79" s="29"/>
      <c r="BC79" s="29"/>
      <c r="BD79" s="29"/>
      <c r="BE79" s="29"/>
      <c r="BF79" s="29"/>
      <c r="BG79" s="29"/>
      <c r="BH79" s="29"/>
      <c r="BI79" s="29"/>
      <c r="BJ79" s="29"/>
      <c r="BK79" s="29"/>
      <c r="BL79" s="29"/>
      <c r="BM79" s="29"/>
      <c r="BN79" s="29"/>
      <c r="BO79" s="29"/>
      <c r="BP79" s="29"/>
      <c r="BQ79" s="29"/>
      <c r="BR79" s="29"/>
      <c r="BS79" s="29"/>
      <c r="BT79" s="29"/>
      <c r="BU79" s="29"/>
      <c r="BV79" s="29"/>
      <c r="BW79" s="29"/>
      <c r="BX79" s="29"/>
      <c r="BY79" s="29"/>
      <c r="BZ79" s="29"/>
      <c r="CA79" s="29"/>
      <c r="CB79" s="29"/>
      <c r="CC79" s="29"/>
      <c r="CD79" s="29"/>
      <c r="CE79" s="29"/>
      <c r="CF79" s="29"/>
      <c r="CG79" s="29"/>
      <c r="CH79" s="29"/>
      <c r="CI79" s="29"/>
      <c r="CJ79" s="29"/>
      <c r="CK79" s="29"/>
      <c r="CL79" s="29"/>
      <c r="CM79" s="29"/>
      <c r="CN79" s="29"/>
      <c r="CO79" s="29"/>
      <c r="CP79" s="29"/>
      <c r="CQ79" s="29"/>
      <c r="CR79" s="29"/>
      <c r="CS79" s="29"/>
      <c r="CT79" s="29"/>
      <c r="CU79" s="29"/>
      <c r="CV79" s="29"/>
      <c r="CW79" s="29"/>
      <c r="CX79" s="7"/>
      <c r="CY79" s="7"/>
      <c r="CZ79" s="7"/>
      <c r="DA79" s="7"/>
      <c r="DB79" s="7"/>
      <c r="DC79" s="7"/>
      <c r="DD79" s="7"/>
      <c r="DE79" s="7"/>
      <c r="DF79" s="7"/>
      <c r="DG79" s="7"/>
      <c r="DH79" s="7"/>
      <c r="DI79" s="7"/>
      <c r="DJ79" s="7"/>
      <c r="DK79" s="7"/>
      <c r="DL79" s="7"/>
      <c r="DM79" s="7"/>
      <c r="DN79" s="7"/>
      <c r="DO79" s="7"/>
      <c r="DP79" s="7"/>
      <c r="DQ79" s="7"/>
      <c r="DR79" s="7"/>
      <c r="DS79" s="7"/>
      <c r="DT79" s="7"/>
      <c r="DU79" s="7"/>
      <c r="DV79" s="7"/>
      <c r="DW79" s="7"/>
      <c r="DX79" s="7"/>
      <c r="DY79" s="7"/>
      <c r="DZ79" s="7"/>
      <c r="EA79" s="7"/>
    </row>
    <row r="80" spans="1:131">
      <c r="A80" s="7"/>
      <c r="B80" s="7" t="s">
        <v>99</v>
      </c>
      <c r="C80" s="115">
        <v>0</v>
      </c>
      <c r="D80" s="115">
        <v>0</v>
      </c>
      <c r="E80" s="115">
        <v>0</v>
      </c>
      <c r="F80" s="115">
        <v>0</v>
      </c>
      <c r="G80" s="115">
        <v>0</v>
      </c>
      <c r="H80" s="115">
        <v>0</v>
      </c>
      <c r="I80" s="115">
        <v>0</v>
      </c>
      <c r="J80" s="115">
        <v>0</v>
      </c>
      <c r="K80" s="115">
        <v>0</v>
      </c>
      <c r="L80" s="116">
        <v>0</v>
      </c>
      <c r="M80" s="115">
        <v>0</v>
      </c>
      <c r="N80" s="115">
        <v>0</v>
      </c>
      <c r="O80" s="115">
        <v>0</v>
      </c>
      <c r="P80" s="115">
        <v>0</v>
      </c>
      <c r="Q80" s="115">
        <v>0</v>
      </c>
      <c r="R80" s="115">
        <v>0</v>
      </c>
      <c r="S80" s="115">
        <v>0</v>
      </c>
      <c r="T80" s="115">
        <v>0</v>
      </c>
      <c r="U80" s="115">
        <v>0</v>
      </c>
      <c r="V80" s="115">
        <v>0</v>
      </c>
      <c r="W80" s="115">
        <v>0</v>
      </c>
      <c r="X80" s="115">
        <v>0</v>
      </c>
      <c r="Y80" s="115">
        <v>0</v>
      </c>
      <c r="Z80" s="115"/>
      <c r="AA80" s="115">
        <v>0</v>
      </c>
      <c r="AB80" s="115">
        <v>0</v>
      </c>
      <c r="AC80" s="115">
        <v>0</v>
      </c>
      <c r="AD80" s="115">
        <v>0</v>
      </c>
      <c r="AE80" s="115">
        <v>0</v>
      </c>
      <c r="AF80" s="115">
        <v>0</v>
      </c>
      <c r="AG80" s="115">
        <v>0</v>
      </c>
      <c r="AH80" s="115">
        <v>0</v>
      </c>
      <c r="AI80" s="115">
        <v>0</v>
      </c>
      <c r="AJ80" s="115">
        <v>0</v>
      </c>
      <c r="AK80" s="115">
        <v>0</v>
      </c>
      <c r="AL80" s="115">
        <v>0</v>
      </c>
      <c r="AM80" s="29"/>
      <c r="AN80" s="29"/>
      <c r="AO80" s="29"/>
      <c r="AP80" s="29"/>
      <c r="AQ80" s="29"/>
      <c r="AR80" s="29"/>
      <c r="AS80" s="29"/>
      <c r="AT80" s="29"/>
      <c r="AU80" s="29"/>
      <c r="AV80" s="29"/>
      <c r="AW80" s="29"/>
      <c r="AX80" s="29"/>
      <c r="AY80" s="29"/>
      <c r="AZ80" s="29"/>
      <c r="BA80" s="29"/>
      <c r="BB80" s="29"/>
      <c r="BC80" s="29"/>
      <c r="BD80" s="29"/>
      <c r="BE80" s="29"/>
      <c r="BF80" s="29"/>
      <c r="BG80" s="29"/>
      <c r="BH80" s="29"/>
      <c r="BI80" s="29"/>
      <c r="BJ80" s="29"/>
      <c r="BK80" s="29"/>
      <c r="BL80" s="29"/>
      <c r="BM80" s="29"/>
      <c r="BN80" s="29"/>
      <c r="BO80" s="29"/>
      <c r="BP80" s="29"/>
      <c r="BQ80" s="29"/>
      <c r="BR80" s="29"/>
      <c r="BS80" s="29"/>
      <c r="BT80" s="29"/>
      <c r="BU80" s="29"/>
      <c r="BV80" s="29"/>
      <c r="BW80" s="29"/>
      <c r="BX80" s="29"/>
      <c r="BY80" s="29"/>
      <c r="BZ80" s="29"/>
      <c r="CA80" s="29"/>
      <c r="CB80" s="29"/>
      <c r="CC80" s="29"/>
      <c r="CD80" s="29"/>
      <c r="CE80" s="29"/>
      <c r="CF80" s="29"/>
      <c r="CG80" s="29"/>
      <c r="CH80" s="29"/>
      <c r="CI80" s="29"/>
      <c r="CJ80" s="29"/>
      <c r="CK80" s="29"/>
      <c r="CL80" s="29"/>
      <c r="CM80" s="29"/>
      <c r="CN80" s="29"/>
      <c r="CO80" s="29"/>
      <c r="CP80" s="29"/>
      <c r="CQ80" s="29"/>
      <c r="CR80" s="29"/>
      <c r="CS80" s="29"/>
      <c r="CT80" s="29"/>
      <c r="CU80" s="29"/>
      <c r="CV80" s="29"/>
      <c r="CW80" s="29"/>
      <c r="CX80" s="7"/>
      <c r="CY80" s="7"/>
      <c r="CZ80" s="7"/>
      <c r="DA80" s="7"/>
      <c r="DB80" s="7"/>
      <c r="DC80" s="7"/>
      <c r="DD80" s="7"/>
      <c r="DE80" s="7"/>
      <c r="DF80" s="7"/>
      <c r="DG80" s="7"/>
      <c r="DH80" s="7"/>
      <c r="DI80" s="7"/>
      <c r="DJ80" s="7"/>
      <c r="DK80" s="7"/>
      <c r="DL80" s="7"/>
      <c r="DM80" s="7"/>
      <c r="DN80" s="7"/>
      <c r="DO80" s="7"/>
      <c r="DP80" s="7"/>
      <c r="DQ80" s="7"/>
      <c r="DR80" s="7"/>
      <c r="DS80" s="7"/>
      <c r="DT80" s="7"/>
      <c r="DU80" s="7"/>
      <c r="DV80" s="7"/>
      <c r="DW80" s="7"/>
      <c r="DX80" s="7"/>
      <c r="DY80" s="7"/>
      <c r="DZ80" s="7"/>
      <c r="EA80" s="7"/>
    </row>
    <row r="81" spans="1:131">
      <c r="A81" s="7"/>
      <c r="B81" s="7" t="s">
        <v>102</v>
      </c>
      <c r="C81" s="115">
        <v>0</v>
      </c>
      <c r="D81" s="115">
        <v>0</v>
      </c>
      <c r="E81" s="115">
        <v>0</v>
      </c>
      <c r="F81" s="115">
        <v>0</v>
      </c>
      <c r="G81" s="115">
        <v>0</v>
      </c>
      <c r="H81" s="115">
        <v>0</v>
      </c>
      <c r="I81" s="115">
        <v>0</v>
      </c>
      <c r="J81" s="115">
        <v>0</v>
      </c>
      <c r="K81" s="115">
        <v>0</v>
      </c>
      <c r="L81" s="116">
        <v>0</v>
      </c>
      <c r="M81" s="115">
        <v>0</v>
      </c>
      <c r="N81" s="115">
        <v>0</v>
      </c>
      <c r="O81" s="115">
        <v>0</v>
      </c>
      <c r="P81" s="115">
        <v>0</v>
      </c>
      <c r="Q81" s="115">
        <v>0</v>
      </c>
      <c r="R81" s="115">
        <v>0</v>
      </c>
      <c r="S81" s="115">
        <v>0</v>
      </c>
      <c r="T81" s="115">
        <v>0</v>
      </c>
      <c r="U81" s="115">
        <v>0</v>
      </c>
      <c r="V81" s="115">
        <v>0</v>
      </c>
      <c r="W81" s="115">
        <v>0</v>
      </c>
      <c r="X81" s="115">
        <v>0</v>
      </c>
      <c r="Y81" s="115">
        <v>0</v>
      </c>
      <c r="Z81" s="115"/>
      <c r="AA81" s="115">
        <v>0</v>
      </c>
      <c r="AB81" s="115">
        <v>0</v>
      </c>
      <c r="AC81" s="115">
        <v>0</v>
      </c>
      <c r="AD81" s="115">
        <v>0</v>
      </c>
      <c r="AE81" s="115">
        <v>0</v>
      </c>
      <c r="AF81" s="115">
        <v>0</v>
      </c>
      <c r="AG81" s="115">
        <v>0</v>
      </c>
      <c r="AH81" s="115">
        <v>0</v>
      </c>
      <c r="AI81" s="115">
        <v>0</v>
      </c>
      <c r="AJ81" s="115">
        <v>0</v>
      </c>
      <c r="AK81" s="115">
        <v>0</v>
      </c>
      <c r="AL81" s="115">
        <v>0</v>
      </c>
      <c r="AM81" s="29"/>
      <c r="AN81" s="29"/>
      <c r="AO81" s="29"/>
      <c r="AP81" s="29"/>
      <c r="AQ81" s="29"/>
      <c r="AR81" s="29"/>
      <c r="AS81" s="29"/>
      <c r="AT81" s="29"/>
      <c r="AU81" s="29"/>
      <c r="AV81" s="29"/>
      <c r="AW81" s="29"/>
      <c r="AX81" s="29"/>
      <c r="AY81" s="29"/>
      <c r="AZ81" s="29"/>
      <c r="BA81" s="29"/>
      <c r="BB81" s="29"/>
      <c r="BC81" s="29"/>
      <c r="BD81" s="29"/>
      <c r="BE81" s="29"/>
      <c r="BF81" s="29"/>
      <c r="BG81" s="29"/>
      <c r="BH81" s="29"/>
      <c r="BI81" s="29"/>
      <c r="BJ81" s="29"/>
      <c r="BK81" s="29"/>
      <c r="BL81" s="29"/>
      <c r="BM81" s="29"/>
      <c r="BN81" s="29"/>
      <c r="BO81" s="29"/>
      <c r="BP81" s="29"/>
      <c r="BQ81" s="29"/>
      <c r="BR81" s="29"/>
      <c r="BS81" s="29"/>
      <c r="BT81" s="29"/>
      <c r="BU81" s="29"/>
      <c r="BV81" s="29"/>
      <c r="BW81" s="29"/>
      <c r="BX81" s="29"/>
      <c r="BY81" s="29"/>
      <c r="BZ81" s="29"/>
      <c r="CA81" s="29"/>
      <c r="CB81" s="29"/>
      <c r="CC81" s="29"/>
      <c r="CD81" s="29"/>
      <c r="CE81" s="29"/>
      <c r="CF81" s="29"/>
      <c r="CG81" s="29"/>
      <c r="CH81" s="29"/>
      <c r="CI81" s="29"/>
      <c r="CJ81" s="29"/>
      <c r="CK81" s="29"/>
      <c r="CL81" s="29"/>
      <c r="CM81" s="29"/>
      <c r="CN81" s="29"/>
      <c r="CO81" s="29"/>
      <c r="CP81" s="29"/>
      <c r="CQ81" s="29"/>
      <c r="CR81" s="29"/>
      <c r="CS81" s="29"/>
      <c r="CT81" s="29"/>
      <c r="CU81" s="29"/>
      <c r="CV81" s="29"/>
      <c r="CW81" s="29"/>
      <c r="CX81" s="7"/>
      <c r="CY81" s="7"/>
      <c r="CZ81" s="7"/>
      <c r="DA81" s="7"/>
      <c r="DB81" s="7"/>
      <c r="DC81" s="7"/>
      <c r="DD81" s="7"/>
      <c r="DE81" s="7"/>
      <c r="DF81" s="7"/>
      <c r="DG81" s="7"/>
      <c r="DH81" s="7"/>
      <c r="DI81" s="7"/>
      <c r="DJ81" s="7"/>
      <c r="DK81" s="7"/>
      <c r="DL81" s="7"/>
      <c r="DM81" s="7"/>
      <c r="DN81" s="7"/>
      <c r="DO81" s="7"/>
      <c r="DP81" s="7"/>
      <c r="DQ81" s="7"/>
      <c r="DR81" s="7"/>
      <c r="DS81" s="7"/>
      <c r="DT81" s="7"/>
      <c r="DU81" s="7"/>
      <c r="DV81" s="7"/>
      <c r="DW81" s="7"/>
      <c r="DX81" s="7"/>
      <c r="DY81" s="7"/>
      <c r="DZ81" s="7"/>
      <c r="EA81" s="7"/>
    </row>
    <row r="82" spans="1:131">
      <c r="A82" s="7"/>
      <c r="B82" s="7" t="s">
        <v>105</v>
      </c>
      <c r="C82" s="115">
        <v>0</v>
      </c>
      <c r="D82" s="115">
        <v>0</v>
      </c>
      <c r="E82" s="115">
        <v>0</v>
      </c>
      <c r="F82" s="115">
        <v>0</v>
      </c>
      <c r="G82" s="115">
        <v>0</v>
      </c>
      <c r="H82" s="115">
        <v>0</v>
      </c>
      <c r="I82" s="115">
        <v>0</v>
      </c>
      <c r="J82" s="115">
        <v>0</v>
      </c>
      <c r="K82" s="115">
        <v>0</v>
      </c>
      <c r="L82" s="116">
        <v>0</v>
      </c>
      <c r="M82" s="115">
        <v>0</v>
      </c>
      <c r="N82" s="115">
        <v>0</v>
      </c>
      <c r="O82" s="115">
        <v>0</v>
      </c>
      <c r="P82" s="115">
        <v>0</v>
      </c>
      <c r="Q82" s="115">
        <v>0</v>
      </c>
      <c r="R82" s="115">
        <v>0</v>
      </c>
      <c r="S82" s="115">
        <v>0</v>
      </c>
      <c r="T82" s="115">
        <v>0</v>
      </c>
      <c r="U82" s="115">
        <v>0</v>
      </c>
      <c r="V82" s="115">
        <v>0</v>
      </c>
      <c r="W82" s="115">
        <v>0</v>
      </c>
      <c r="X82" s="115">
        <v>0</v>
      </c>
      <c r="Y82" s="115">
        <v>0</v>
      </c>
      <c r="Z82" s="115"/>
      <c r="AA82" s="115">
        <v>0</v>
      </c>
      <c r="AB82" s="115">
        <v>0</v>
      </c>
      <c r="AC82" s="115">
        <v>0</v>
      </c>
      <c r="AD82" s="115">
        <v>0</v>
      </c>
      <c r="AE82" s="115">
        <v>0</v>
      </c>
      <c r="AF82" s="115">
        <v>0</v>
      </c>
      <c r="AG82" s="115">
        <v>0</v>
      </c>
      <c r="AH82" s="115">
        <v>0</v>
      </c>
      <c r="AI82" s="115">
        <v>0</v>
      </c>
      <c r="AJ82" s="115">
        <v>0</v>
      </c>
      <c r="AK82" s="115">
        <v>0</v>
      </c>
      <c r="AL82" s="115">
        <v>0</v>
      </c>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7"/>
      <c r="CY82" s="7"/>
      <c r="CZ82" s="7"/>
      <c r="DA82" s="7"/>
      <c r="DB82" s="7"/>
      <c r="DC82" s="7"/>
      <c r="DD82" s="7"/>
      <c r="DE82" s="7"/>
      <c r="DF82" s="7"/>
      <c r="DG82" s="7"/>
      <c r="DH82" s="7"/>
      <c r="DI82" s="7"/>
      <c r="DJ82" s="7"/>
      <c r="DK82" s="7"/>
      <c r="DL82" s="7"/>
      <c r="DM82" s="7"/>
      <c r="DN82" s="7"/>
      <c r="DO82" s="7"/>
      <c r="DP82" s="7"/>
      <c r="DQ82" s="7"/>
      <c r="DR82" s="7"/>
      <c r="DS82" s="7"/>
      <c r="DT82" s="7"/>
      <c r="DU82" s="7"/>
      <c r="DV82" s="7"/>
      <c r="DW82" s="7"/>
      <c r="DX82" s="7"/>
      <c r="DY82" s="7"/>
      <c r="DZ82" s="7"/>
      <c r="EA82" s="7"/>
    </row>
    <row r="83" spans="1:131">
      <c r="A83" s="7"/>
      <c r="B83" s="7" t="s">
        <v>108</v>
      </c>
      <c r="C83" s="115">
        <v>0</v>
      </c>
      <c r="D83" s="115">
        <v>0</v>
      </c>
      <c r="E83" s="115">
        <v>0</v>
      </c>
      <c r="F83" s="115">
        <v>0</v>
      </c>
      <c r="G83" s="115">
        <v>0</v>
      </c>
      <c r="H83" s="115">
        <v>0</v>
      </c>
      <c r="I83" s="115">
        <v>0</v>
      </c>
      <c r="J83" s="115">
        <v>0</v>
      </c>
      <c r="K83" s="115">
        <v>0</v>
      </c>
      <c r="L83" s="116">
        <v>0</v>
      </c>
      <c r="M83" s="115">
        <v>0</v>
      </c>
      <c r="N83" s="115">
        <v>0</v>
      </c>
      <c r="O83" s="115">
        <v>0</v>
      </c>
      <c r="P83" s="115">
        <v>0</v>
      </c>
      <c r="Q83" s="115">
        <v>0</v>
      </c>
      <c r="R83" s="115">
        <v>0</v>
      </c>
      <c r="S83" s="115">
        <v>0</v>
      </c>
      <c r="T83" s="115">
        <v>0</v>
      </c>
      <c r="U83" s="115">
        <v>0</v>
      </c>
      <c r="V83" s="115">
        <v>0</v>
      </c>
      <c r="W83" s="115">
        <v>0</v>
      </c>
      <c r="X83" s="115">
        <v>0</v>
      </c>
      <c r="Y83" s="115">
        <v>0</v>
      </c>
      <c r="Z83" s="115"/>
      <c r="AA83" s="115">
        <v>0</v>
      </c>
      <c r="AB83" s="115">
        <v>0</v>
      </c>
      <c r="AC83" s="115">
        <v>0</v>
      </c>
      <c r="AD83" s="115">
        <v>0</v>
      </c>
      <c r="AE83" s="115">
        <v>0</v>
      </c>
      <c r="AF83" s="115">
        <v>0</v>
      </c>
      <c r="AG83" s="115">
        <v>0</v>
      </c>
      <c r="AH83" s="115">
        <v>0</v>
      </c>
      <c r="AI83" s="115">
        <v>0</v>
      </c>
      <c r="AJ83" s="115">
        <v>0</v>
      </c>
      <c r="AK83" s="115">
        <v>0</v>
      </c>
      <c r="AL83" s="115">
        <v>0</v>
      </c>
      <c r="AM83" s="29"/>
      <c r="AN83" s="29"/>
      <c r="AO83" s="29"/>
      <c r="AP83" s="29"/>
      <c r="AQ83" s="29"/>
      <c r="AR83" s="29"/>
      <c r="AS83" s="29"/>
      <c r="AT83" s="29"/>
      <c r="AU83" s="29"/>
      <c r="AV83" s="29"/>
      <c r="AW83" s="29"/>
      <c r="AX83" s="29"/>
      <c r="AY83" s="29"/>
      <c r="AZ83" s="29"/>
      <c r="BA83" s="29"/>
      <c r="BB83" s="29"/>
      <c r="BC83" s="29"/>
      <c r="BD83" s="29"/>
      <c r="BE83" s="29"/>
      <c r="BF83" s="29"/>
      <c r="BG83" s="29"/>
      <c r="BH83" s="29"/>
      <c r="BI83" s="29"/>
      <c r="BJ83" s="29"/>
      <c r="BK83" s="29"/>
      <c r="BL83" s="29"/>
      <c r="BM83" s="29"/>
      <c r="BN83" s="29"/>
      <c r="BO83" s="29"/>
      <c r="BP83" s="29"/>
      <c r="BQ83" s="29"/>
      <c r="BR83" s="29"/>
      <c r="BS83" s="29"/>
      <c r="BT83" s="29"/>
      <c r="BU83" s="29"/>
      <c r="BV83" s="29"/>
      <c r="BW83" s="29"/>
      <c r="BX83" s="29"/>
      <c r="BY83" s="29"/>
      <c r="BZ83" s="29"/>
      <c r="CA83" s="29"/>
      <c r="CB83" s="29"/>
      <c r="CC83" s="29"/>
      <c r="CD83" s="29"/>
      <c r="CE83" s="29"/>
      <c r="CF83" s="29"/>
      <c r="CG83" s="29"/>
      <c r="CH83" s="29"/>
      <c r="CI83" s="29"/>
      <c r="CJ83" s="29"/>
      <c r="CK83" s="29"/>
      <c r="CL83" s="29"/>
      <c r="CM83" s="29"/>
      <c r="CN83" s="29"/>
      <c r="CO83" s="29"/>
      <c r="CP83" s="29"/>
      <c r="CQ83" s="29"/>
      <c r="CR83" s="29"/>
      <c r="CS83" s="29"/>
      <c r="CT83" s="29"/>
      <c r="CU83" s="29"/>
      <c r="CV83" s="29"/>
      <c r="CW83" s="29"/>
      <c r="CX83" s="7"/>
      <c r="CY83" s="7"/>
      <c r="CZ83" s="7"/>
      <c r="DA83" s="7"/>
      <c r="DB83" s="7"/>
      <c r="DC83" s="7"/>
      <c r="DD83" s="7"/>
      <c r="DE83" s="7"/>
      <c r="DF83" s="7"/>
      <c r="DG83" s="7"/>
      <c r="DH83" s="7"/>
      <c r="DI83" s="7"/>
      <c r="DJ83" s="7"/>
      <c r="DK83" s="7"/>
      <c r="DL83" s="7"/>
      <c r="DM83" s="7"/>
      <c r="DN83" s="7"/>
      <c r="DO83" s="7"/>
      <c r="DP83" s="7"/>
      <c r="DQ83" s="7"/>
      <c r="DR83" s="7"/>
      <c r="DS83" s="7"/>
      <c r="DT83" s="7"/>
      <c r="DU83" s="7"/>
      <c r="DV83" s="7"/>
      <c r="DW83" s="7"/>
      <c r="DX83" s="7"/>
      <c r="DY83" s="7"/>
      <c r="DZ83" s="7"/>
      <c r="EA83" s="7"/>
    </row>
    <row r="84" spans="1:131">
      <c r="A84" s="7"/>
      <c r="B84" s="7" t="s">
        <v>111</v>
      </c>
      <c r="C84" s="115">
        <v>0</v>
      </c>
      <c r="D84" s="115">
        <v>0</v>
      </c>
      <c r="E84" s="115">
        <v>0</v>
      </c>
      <c r="F84" s="115">
        <v>0</v>
      </c>
      <c r="G84" s="115">
        <v>0</v>
      </c>
      <c r="H84" s="115">
        <v>0</v>
      </c>
      <c r="I84" s="115">
        <v>0</v>
      </c>
      <c r="J84" s="115">
        <v>0</v>
      </c>
      <c r="K84" s="115">
        <v>0</v>
      </c>
      <c r="L84" s="116">
        <v>0</v>
      </c>
      <c r="M84" s="115">
        <v>0</v>
      </c>
      <c r="N84" s="115">
        <v>0</v>
      </c>
      <c r="O84" s="115">
        <v>0</v>
      </c>
      <c r="P84" s="115">
        <v>0</v>
      </c>
      <c r="Q84" s="115">
        <v>0</v>
      </c>
      <c r="R84" s="115">
        <v>0</v>
      </c>
      <c r="S84" s="115">
        <v>0</v>
      </c>
      <c r="T84" s="115">
        <v>0</v>
      </c>
      <c r="U84" s="115">
        <v>0</v>
      </c>
      <c r="V84" s="115">
        <v>0</v>
      </c>
      <c r="W84" s="115">
        <v>0</v>
      </c>
      <c r="X84" s="115">
        <v>0</v>
      </c>
      <c r="Y84" s="115">
        <v>0</v>
      </c>
      <c r="Z84" s="115"/>
      <c r="AA84" s="115">
        <v>0</v>
      </c>
      <c r="AB84" s="115">
        <v>0</v>
      </c>
      <c r="AC84" s="115">
        <v>0</v>
      </c>
      <c r="AD84" s="115">
        <v>0</v>
      </c>
      <c r="AE84" s="115">
        <v>0</v>
      </c>
      <c r="AF84" s="115">
        <v>0</v>
      </c>
      <c r="AG84" s="115">
        <v>0</v>
      </c>
      <c r="AH84" s="115">
        <v>0</v>
      </c>
      <c r="AI84" s="115">
        <v>0</v>
      </c>
      <c r="AJ84" s="115">
        <v>0</v>
      </c>
      <c r="AK84" s="115">
        <v>0</v>
      </c>
      <c r="AL84" s="115">
        <v>0</v>
      </c>
      <c r="AM84" s="29"/>
      <c r="AN84" s="29"/>
      <c r="AO84" s="29"/>
      <c r="AP84" s="29"/>
      <c r="AQ84" s="29"/>
      <c r="AR84" s="29"/>
      <c r="AS84" s="29"/>
      <c r="AT84" s="29"/>
      <c r="AU84" s="29"/>
      <c r="AV84" s="29"/>
      <c r="AW84" s="29"/>
      <c r="AX84" s="29"/>
      <c r="AY84" s="29"/>
      <c r="AZ84" s="29"/>
      <c r="BA84" s="29"/>
      <c r="BB84" s="29"/>
      <c r="BC84" s="29"/>
      <c r="BD84" s="29"/>
      <c r="BE84" s="29"/>
      <c r="BF84" s="29"/>
      <c r="BG84" s="29"/>
      <c r="BH84" s="29"/>
      <c r="BI84" s="29"/>
      <c r="BJ84" s="29"/>
      <c r="BK84" s="29"/>
      <c r="BL84" s="29"/>
      <c r="BM84" s="29"/>
      <c r="BN84" s="29"/>
      <c r="BO84" s="29"/>
      <c r="BP84" s="29"/>
      <c r="BQ84" s="29"/>
      <c r="BR84" s="29"/>
      <c r="BS84" s="29"/>
      <c r="BT84" s="29"/>
      <c r="BU84" s="29"/>
      <c r="BV84" s="29"/>
      <c r="BW84" s="29"/>
      <c r="BX84" s="29"/>
      <c r="BY84" s="29"/>
      <c r="BZ84" s="29"/>
      <c r="CA84" s="29"/>
      <c r="CB84" s="29"/>
      <c r="CC84" s="29"/>
      <c r="CD84" s="29"/>
      <c r="CE84" s="29"/>
      <c r="CF84" s="29"/>
      <c r="CG84" s="29"/>
      <c r="CH84" s="29"/>
      <c r="CI84" s="29"/>
      <c r="CJ84" s="29"/>
      <c r="CK84" s="29"/>
      <c r="CL84" s="29"/>
      <c r="CM84" s="29"/>
      <c r="CN84" s="29"/>
      <c r="CO84" s="29"/>
      <c r="CP84" s="29"/>
      <c r="CQ84" s="29"/>
      <c r="CR84" s="29"/>
      <c r="CS84" s="29"/>
      <c r="CT84" s="29"/>
      <c r="CU84" s="29"/>
      <c r="CV84" s="29"/>
      <c r="CW84" s="29"/>
      <c r="CX84" s="7"/>
      <c r="CY84" s="7"/>
      <c r="CZ84" s="7"/>
      <c r="DA84" s="7"/>
      <c r="DB84" s="7"/>
      <c r="DC84" s="7"/>
      <c r="DD84" s="7"/>
      <c r="DE84" s="7"/>
      <c r="DF84" s="7"/>
      <c r="DG84" s="7"/>
      <c r="DH84" s="7"/>
      <c r="DI84" s="7"/>
      <c r="DJ84" s="7"/>
      <c r="DK84" s="7"/>
      <c r="DL84" s="7"/>
      <c r="DM84" s="7"/>
      <c r="DN84" s="7"/>
      <c r="DO84" s="7"/>
      <c r="DP84" s="7"/>
      <c r="DQ84" s="7"/>
      <c r="DR84" s="7"/>
      <c r="DS84" s="7"/>
      <c r="DT84" s="7"/>
      <c r="DU84" s="7"/>
      <c r="DV84" s="7"/>
      <c r="DW84" s="7"/>
      <c r="DX84" s="7"/>
      <c r="DY84" s="7"/>
      <c r="DZ84" s="7"/>
      <c r="EA84" s="7"/>
    </row>
    <row r="85" spans="1:131">
      <c r="A85" s="7"/>
      <c r="B85" s="7" t="s">
        <v>114</v>
      </c>
      <c r="C85" s="115">
        <v>0</v>
      </c>
      <c r="D85" s="115">
        <v>0</v>
      </c>
      <c r="E85" s="115">
        <v>0</v>
      </c>
      <c r="F85" s="115">
        <v>0</v>
      </c>
      <c r="G85" s="115">
        <v>0</v>
      </c>
      <c r="H85" s="115">
        <v>0</v>
      </c>
      <c r="I85" s="115">
        <v>0</v>
      </c>
      <c r="J85" s="115">
        <v>0</v>
      </c>
      <c r="K85" s="115">
        <v>0</v>
      </c>
      <c r="L85" s="116">
        <v>0</v>
      </c>
      <c r="M85" s="115">
        <v>0</v>
      </c>
      <c r="N85" s="115">
        <v>0</v>
      </c>
      <c r="O85" s="115">
        <v>0</v>
      </c>
      <c r="P85" s="115">
        <v>0</v>
      </c>
      <c r="Q85" s="115">
        <v>0</v>
      </c>
      <c r="R85" s="115">
        <v>0</v>
      </c>
      <c r="S85" s="115">
        <v>0</v>
      </c>
      <c r="T85" s="115">
        <v>0</v>
      </c>
      <c r="U85" s="115">
        <v>0</v>
      </c>
      <c r="V85" s="115">
        <v>0</v>
      </c>
      <c r="W85" s="115">
        <v>0</v>
      </c>
      <c r="X85" s="115">
        <v>0</v>
      </c>
      <c r="Y85" s="115">
        <v>0</v>
      </c>
      <c r="Z85" s="115"/>
      <c r="AA85" s="115">
        <v>0</v>
      </c>
      <c r="AB85" s="115">
        <v>0</v>
      </c>
      <c r="AC85" s="115">
        <v>0</v>
      </c>
      <c r="AD85" s="115">
        <v>0</v>
      </c>
      <c r="AE85" s="115">
        <v>0</v>
      </c>
      <c r="AF85" s="115">
        <v>0</v>
      </c>
      <c r="AG85" s="115">
        <v>0</v>
      </c>
      <c r="AH85" s="115">
        <v>0</v>
      </c>
      <c r="AI85" s="115">
        <v>0</v>
      </c>
      <c r="AJ85" s="115">
        <v>0</v>
      </c>
      <c r="AK85" s="115">
        <v>0</v>
      </c>
      <c r="AL85" s="115">
        <v>0</v>
      </c>
      <c r="AM85" s="29"/>
      <c r="AN85" s="29"/>
      <c r="AO85" s="29"/>
      <c r="AP85" s="29"/>
      <c r="AQ85" s="29"/>
      <c r="AR85" s="29"/>
      <c r="AS85" s="29"/>
      <c r="AT85" s="29"/>
      <c r="AU85" s="29"/>
      <c r="AV85" s="29"/>
      <c r="AW85" s="29"/>
      <c r="AX85" s="29"/>
      <c r="AY85" s="29"/>
      <c r="AZ85" s="29"/>
      <c r="BA85" s="29"/>
      <c r="BB85" s="29"/>
      <c r="BC85" s="29"/>
      <c r="BD85" s="29"/>
      <c r="BE85" s="29"/>
      <c r="BF85" s="29"/>
      <c r="BG85" s="29"/>
      <c r="BH85" s="29"/>
      <c r="BI85" s="29"/>
      <c r="BJ85" s="29"/>
      <c r="BK85" s="29"/>
      <c r="BL85" s="29"/>
      <c r="BM85" s="29"/>
      <c r="BN85" s="29"/>
      <c r="BO85" s="29"/>
      <c r="BP85" s="29"/>
      <c r="BQ85" s="29"/>
      <c r="BR85" s="29"/>
      <c r="BS85" s="29"/>
      <c r="BT85" s="29"/>
      <c r="BU85" s="29"/>
      <c r="BV85" s="29"/>
      <c r="BW85" s="29"/>
      <c r="BX85" s="29"/>
      <c r="BY85" s="29"/>
      <c r="BZ85" s="29"/>
      <c r="CA85" s="29"/>
      <c r="CB85" s="29"/>
      <c r="CC85" s="29"/>
      <c r="CD85" s="29"/>
      <c r="CE85" s="29"/>
      <c r="CF85" s="29"/>
      <c r="CG85" s="29"/>
      <c r="CH85" s="29"/>
      <c r="CI85" s="29"/>
      <c r="CJ85" s="29"/>
      <c r="CK85" s="29"/>
      <c r="CL85" s="29"/>
      <c r="CM85" s="29"/>
      <c r="CN85" s="29"/>
      <c r="CO85" s="29"/>
      <c r="CP85" s="29"/>
      <c r="CQ85" s="29"/>
      <c r="CR85" s="29"/>
      <c r="CS85" s="29"/>
      <c r="CT85" s="29"/>
      <c r="CU85" s="29"/>
      <c r="CV85" s="29"/>
      <c r="CW85" s="29"/>
      <c r="CX85" s="7"/>
      <c r="CY85" s="7"/>
      <c r="CZ85" s="7"/>
      <c r="DA85" s="7"/>
      <c r="DB85" s="7"/>
      <c r="DC85" s="7"/>
      <c r="DD85" s="7"/>
      <c r="DE85" s="7"/>
      <c r="DF85" s="7"/>
      <c r="DG85" s="7"/>
      <c r="DH85" s="7"/>
      <c r="DI85" s="7"/>
      <c r="DJ85" s="7"/>
      <c r="DK85" s="7"/>
      <c r="DL85" s="7"/>
      <c r="DM85" s="7"/>
      <c r="DN85" s="7"/>
      <c r="DO85" s="7"/>
      <c r="DP85" s="7"/>
      <c r="DQ85" s="7"/>
      <c r="DR85" s="7"/>
      <c r="DS85" s="7"/>
      <c r="DT85" s="7"/>
      <c r="DU85" s="7"/>
      <c r="DV85" s="7"/>
      <c r="DW85" s="7"/>
      <c r="DX85" s="7"/>
      <c r="DY85" s="7"/>
      <c r="DZ85" s="7"/>
      <c r="EA85" s="7"/>
    </row>
    <row r="86" spans="1:131">
      <c r="A86" s="7"/>
      <c r="B86" s="7" t="s">
        <v>117</v>
      </c>
      <c r="C86" s="115">
        <v>0</v>
      </c>
      <c r="D86" s="115">
        <v>0</v>
      </c>
      <c r="E86" s="115">
        <v>0</v>
      </c>
      <c r="F86" s="115">
        <v>0</v>
      </c>
      <c r="G86" s="115">
        <v>0</v>
      </c>
      <c r="H86" s="115">
        <v>0</v>
      </c>
      <c r="I86" s="115">
        <v>0</v>
      </c>
      <c r="J86" s="115">
        <v>0</v>
      </c>
      <c r="K86" s="115">
        <v>0</v>
      </c>
      <c r="L86" s="116">
        <v>0</v>
      </c>
      <c r="M86" s="115">
        <v>0</v>
      </c>
      <c r="N86" s="115">
        <v>0</v>
      </c>
      <c r="O86" s="115">
        <v>0</v>
      </c>
      <c r="P86" s="115">
        <v>0</v>
      </c>
      <c r="Q86" s="115">
        <v>0</v>
      </c>
      <c r="R86" s="115">
        <v>0</v>
      </c>
      <c r="S86" s="115">
        <v>0</v>
      </c>
      <c r="T86" s="115">
        <v>0</v>
      </c>
      <c r="U86" s="115">
        <v>0</v>
      </c>
      <c r="V86" s="115">
        <v>0</v>
      </c>
      <c r="W86" s="115">
        <v>0</v>
      </c>
      <c r="X86" s="115">
        <v>0</v>
      </c>
      <c r="Y86" s="115">
        <v>0</v>
      </c>
      <c r="Z86" s="115"/>
      <c r="AA86" s="115">
        <v>0</v>
      </c>
      <c r="AB86" s="115">
        <v>0</v>
      </c>
      <c r="AC86" s="115">
        <v>0</v>
      </c>
      <c r="AD86" s="115">
        <v>0</v>
      </c>
      <c r="AE86" s="115">
        <v>0</v>
      </c>
      <c r="AF86" s="115">
        <v>0</v>
      </c>
      <c r="AG86" s="115">
        <v>0</v>
      </c>
      <c r="AH86" s="115">
        <v>0</v>
      </c>
      <c r="AI86" s="115">
        <v>0</v>
      </c>
      <c r="AJ86" s="115">
        <v>0</v>
      </c>
      <c r="AK86" s="115">
        <v>0</v>
      </c>
      <c r="AL86" s="115">
        <v>0</v>
      </c>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29"/>
      <c r="BS86" s="29"/>
      <c r="BT86" s="29"/>
      <c r="BU86" s="29"/>
      <c r="BV86" s="29"/>
      <c r="BW86" s="29"/>
      <c r="BX86" s="29"/>
      <c r="BY86" s="29"/>
      <c r="BZ86" s="29"/>
      <c r="CA86" s="29"/>
      <c r="CB86" s="29"/>
      <c r="CC86" s="29"/>
      <c r="CD86" s="29"/>
      <c r="CE86" s="29"/>
      <c r="CF86" s="29"/>
      <c r="CG86" s="29"/>
      <c r="CH86" s="29"/>
      <c r="CI86" s="29"/>
      <c r="CJ86" s="29"/>
      <c r="CK86" s="29"/>
      <c r="CL86" s="29"/>
      <c r="CM86" s="29"/>
      <c r="CN86" s="29"/>
      <c r="CO86" s="29"/>
      <c r="CP86" s="29"/>
      <c r="CQ86" s="29"/>
      <c r="CR86" s="29"/>
      <c r="CS86" s="29"/>
      <c r="CT86" s="29"/>
      <c r="CU86" s="29"/>
      <c r="CV86" s="29"/>
      <c r="CW86" s="29"/>
      <c r="CX86" s="7"/>
      <c r="CY86" s="7"/>
      <c r="CZ86" s="7"/>
      <c r="DA86" s="7"/>
      <c r="DB86" s="7"/>
      <c r="DC86" s="7"/>
      <c r="DD86" s="7"/>
      <c r="DE86" s="7"/>
      <c r="DF86" s="7"/>
      <c r="DG86" s="7"/>
      <c r="DH86" s="7"/>
      <c r="DI86" s="7"/>
      <c r="DJ86" s="7"/>
      <c r="DK86" s="7"/>
      <c r="DL86" s="7"/>
      <c r="DM86" s="7"/>
      <c r="DN86" s="7"/>
      <c r="DO86" s="7"/>
      <c r="DP86" s="7"/>
      <c r="DQ86" s="7"/>
      <c r="DR86" s="7"/>
      <c r="DS86" s="7"/>
      <c r="DT86" s="7"/>
      <c r="DU86" s="7"/>
      <c r="DV86" s="7"/>
      <c r="DW86" s="7"/>
      <c r="DX86" s="7"/>
      <c r="DY86" s="7"/>
      <c r="DZ86" s="7"/>
      <c r="EA86" s="7"/>
    </row>
    <row r="87" spans="1:131">
      <c r="A87" s="7"/>
      <c r="B87" s="7" t="s">
        <v>120</v>
      </c>
      <c r="C87" s="115">
        <v>0</v>
      </c>
      <c r="D87" s="115">
        <v>0</v>
      </c>
      <c r="E87" s="115">
        <v>0</v>
      </c>
      <c r="F87" s="115">
        <v>0</v>
      </c>
      <c r="G87" s="115">
        <v>0</v>
      </c>
      <c r="H87" s="115">
        <v>0</v>
      </c>
      <c r="I87" s="115">
        <v>0</v>
      </c>
      <c r="J87" s="115">
        <v>0</v>
      </c>
      <c r="K87" s="115">
        <v>0</v>
      </c>
      <c r="L87" s="116">
        <v>0</v>
      </c>
      <c r="M87" s="115">
        <v>0</v>
      </c>
      <c r="N87" s="115">
        <v>0</v>
      </c>
      <c r="O87" s="115">
        <v>0</v>
      </c>
      <c r="P87" s="115">
        <v>0</v>
      </c>
      <c r="Q87" s="115">
        <v>0</v>
      </c>
      <c r="R87" s="115">
        <v>0</v>
      </c>
      <c r="S87" s="115">
        <v>0</v>
      </c>
      <c r="T87" s="115">
        <v>0</v>
      </c>
      <c r="U87" s="115">
        <v>0</v>
      </c>
      <c r="V87" s="115">
        <v>0</v>
      </c>
      <c r="W87" s="115">
        <v>0</v>
      </c>
      <c r="X87" s="115">
        <v>0</v>
      </c>
      <c r="Y87" s="115">
        <v>0</v>
      </c>
      <c r="Z87" s="115"/>
      <c r="AA87" s="115">
        <v>0</v>
      </c>
      <c r="AB87" s="115">
        <v>0</v>
      </c>
      <c r="AC87" s="115">
        <v>0</v>
      </c>
      <c r="AD87" s="115">
        <v>0</v>
      </c>
      <c r="AE87" s="115">
        <v>0</v>
      </c>
      <c r="AF87" s="115">
        <v>0</v>
      </c>
      <c r="AG87" s="115">
        <v>0</v>
      </c>
      <c r="AH87" s="115">
        <v>0</v>
      </c>
      <c r="AI87" s="115">
        <v>0</v>
      </c>
      <c r="AJ87" s="115">
        <v>0</v>
      </c>
      <c r="AK87" s="115">
        <v>0</v>
      </c>
      <c r="AL87" s="115">
        <v>0</v>
      </c>
      <c r="AM87" s="29"/>
      <c r="AN87" s="29"/>
      <c r="AO87" s="29"/>
      <c r="AP87" s="29"/>
      <c r="AQ87" s="29"/>
      <c r="AR87" s="29"/>
      <c r="AS87" s="29"/>
      <c r="AT87" s="29"/>
      <c r="AU87" s="29"/>
      <c r="AV87" s="29"/>
      <c r="AW87" s="29"/>
      <c r="AX87" s="29"/>
      <c r="AY87" s="29"/>
      <c r="AZ87" s="29"/>
      <c r="BA87" s="29"/>
      <c r="BB87" s="29"/>
      <c r="BC87" s="29"/>
      <c r="BD87" s="29"/>
      <c r="BE87" s="29"/>
      <c r="BF87" s="29"/>
      <c r="BG87" s="29"/>
      <c r="BH87" s="29"/>
      <c r="BI87" s="29"/>
      <c r="BJ87" s="29"/>
      <c r="BK87" s="29"/>
      <c r="BL87" s="29"/>
      <c r="BM87" s="29"/>
      <c r="BN87" s="29"/>
      <c r="BO87" s="29"/>
      <c r="BP87" s="29"/>
      <c r="BQ87" s="29"/>
      <c r="BR87" s="29"/>
      <c r="BS87" s="29"/>
      <c r="BT87" s="29"/>
      <c r="BU87" s="29"/>
      <c r="BV87" s="29"/>
      <c r="BW87" s="29"/>
      <c r="BX87" s="29"/>
      <c r="BY87" s="29"/>
      <c r="BZ87" s="29"/>
      <c r="CA87" s="29"/>
      <c r="CB87" s="29"/>
      <c r="CC87" s="29"/>
      <c r="CD87" s="29"/>
      <c r="CE87" s="29"/>
      <c r="CF87" s="29"/>
      <c r="CG87" s="29"/>
      <c r="CH87" s="29"/>
      <c r="CI87" s="29"/>
      <c r="CJ87" s="29"/>
      <c r="CK87" s="29"/>
      <c r="CL87" s="29"/>
      <c r="CM87" s="29"/>
      <c r="CN87" s="29"/>
      <c r="CO87" s="29"/>
      <c r="CP87" s="29"/>
      <c r="CQ87" s="29"/>
      <c r="CR87" s="29"/>
      <c r="CS87" s="29"/>
      <c r="CT87" s="29"/>
      <c r="CU87" s="29"/>
      <c r="CV87" s="29"/>
      <c r="CW87" s="29"/>
      <c r="CX87" s="7"/>
      <c r="CY87" s="7"/>
      <c r="CZ87" s="7"/>
      <c r="DA87" s="7"/>
      <c r="DB87" s="7"/>
      <c r="DC87" s="7"/>
      <c r="DD87" s="7"/>
      <c r="DE87" s="7"/>
      <c r="DF87" s="7"/>
      <c r="DG87" s="7"/>
      <c r="DH87" s="7"/>
      <c r="DI87" s="7"/>
      <c r="DJ87" s="7"/>
      <c r="DK87" s="7"/>
      <c r="DL87" s="7"/>
      <c r="DM87" s="7"/>
      <c r="DN87" s="7"/>
      <c r="DO87" s="7"/>
      <c r="DP87" s="7"/>
      <c r="DQ87" s="7"/>
      <c r="DR87" s="7"/>
      <c r="DS87" s="7"/>
      <c r="DT87" s="7"/>
      <c r="DU87" s="7"/>
      <c r="DV87" s="7"/>
      <c r="DW87" s="7"/>
      <c r="DX87" s="7"/>
      <c r="DY87" s="7"/>
      <c r="DZ87" s="7"/>
      <c r="EA87" s="7"/>
    </row>
    <row r="88" spans="1:131">
      <c r="A88" s="7"/>
      <c r="B88" s="7" t="s">
        <v>123</v>
      </c>
      <c r="C88" s="115">
        <v>0</v>
      </c>
      <c r="D88" s="115">
        <v>0</v>
      </c>
      <c r="E88" s="115">
        <v>0</v>
      </c>
      <c r="F88" s="115">
        <v>0</v>
      </c>
      <c r="G88" s="115">
        <v>0</v>
      </c>
      <c r="H88" s="115">
        <v>0</v>
      </c>
      <c r="I88" s="115">
        <v>0</v>
      </c>
      <c r="J88" s="115">
        <v>0</v>
      </c>
      <c r="K88" s="115">
        <v>0</v>
      </c>
      <c r="L88" s="116">
        <v>0</v>
      </c>
      <c r="M88" s="115">
        <v>0</v>
      </c>
      <c r="N88" s="115">
        <v>0</v>
      </c>
      <c r="O88" s="115">
        <v>0</v>
      </c>
      <c r="P88" s="115">
        <v>0</v>
      </c>
      <c r="Q88" s="115">
        <v>0</v>
      </c>
      <c r="R88" s="115">
        <v>0</v>
      </c>
      <c r="S88" s="115">
        <v>0</v>
      </c>
      <c r="T88" s="115">
        <v>0</v>
      </c>
      <c r="U88" s="115">
        <v>0</v>
      </c>
      <c r="V88" s="115">
        <v>0</v>
      </c>
      <c r="W88" s="115">
        <v>0</v>
      </c>
      <c r="X88" s="115">
        <v>0</v>
      </c>
      <c r="Y88" s="115">
        <v>0</v>
      </c>
      <c r="Z88" s="115"/>
      <c r="AA88" s="115">
        <v>0</v>
      </c>
      <c r="AB88" s="115">
        <v>0</v>
      </c>
      <c r="AC88" s="115">
        <v>0</v>
      </c>
      <c r="AD88" s="115">
        <v>0</v>
      </c>
      <c r="AE88" s="115">
        <v>0</v>
      </c>
      <c r="AF88" s="115">
        <v>0</v>
      </c>
      <c r="AG88" s="115">
        <v>0</v>
      </c>
      <c r="AH88" s="115">
        <v>0</v>
      </c>
      <c r="AI88" s="115">
        <v>0</v>
      </c>
      <c r="AJ88" s="115">
        <v>0</v>
      </c>
      <c r="AK88" s="115">
        <v>0</v>
      </c>
      <c r="AL88" s="115">
        <v>0</v>
      </c>
      <c r="AM88" s="29"/>
      <c r="AN88" s="29"/>
      <c r="AO88" s="29"/>
      <c r="AP88" s="29"/>
      <c r="AQ88" s="29"/>
      <c r="AR88" s="29"/>
      <c r="AS88" s="29"/>
      <c r="AT88" s="29"/>
      <c r="AU88" s="29"/>
      <c r="AV88" s="29"/>
      <c r="AW88" s="29"/>
      <c r="AX88" s="29"/>
      <c r="AY88" s="29"/>
      <c r="AZ88" s="29"/>
      <c r="BA88" s="29"/>
      <c r="BB88" s="29"/>
      <c r="BC88" s="29"/>
      <c r="BD88" s="29"/>
      <c r="BE88" s="29"/>
      <c r="BF88" s="29"/>
      <c r="BG88" s="29"/>
      <c r="BH88" s="29"/>
      <c r="BI88" s="29"/>
      <c r="BJ88" s="29"/>
      <c r="BK88" s="29"/>
      <c r="BL88" s="29"/>
      <c r="BM88" s="29"/>
      <c r="BN88" s="29"/>
      <c r="BO88" s="29"/>
      <c r="BP88" s="29"/>
      <c r="BQ88" s="29"/>
      <c r="BR88" s="29"/>
      <c r="BS88" s="29"/>
      <c r="BT88" s="29"/>
      <c r="BU88" s="29"/>
      <c r="BV88" s="29"/>
      <c r="BW88" s="29"/>
      <c r="BX88" s="29"/>
      <c r="BY88" s="29"/>
      <c r="BZ88" s="29"/>
      <c r="CA88" s="29"/>
      <c r="CB88" s="29"/>
      <c r="CC88" s="29"/>
      <c r="CD88" s="29"/>
      <c r="CE88" s="29"/>
      <c r="CF88" s="29"/>
      <c r="CG88" s="29"/>
      <c r="CH88" s="29"/>
      <c r="CI88" s="29"/>
      <c r="CJ88" s="29"/>
      <c r="CK88" s="29"/>
      <c r="CL88" s="29"/>
      <c r="CM88" s="29"/>
      <c r="CN88" s="29"/>
      <c r="CO88" s="29"/>
      <c r="CP88" s="29"/>
      <c r="CQ88" s="29"/>
      <c r="CR88" s="29"/>
      <c r="CS88" s="29"/>
      <c r="CT88" s="29"/>
      <c r="CU88" s="29"/>
      <c r="CV88" s="29"/>
      <c r="CW88" s="29"/>
      <c r="CX88" s="7"/>
      <c r="CY88" s="7"/>
      <c r="CZ88" s="7"/>
      <c r="DA88" s="7"/>
      <c r="DB88" s="7"/>
      <c r="DC88" s="7"/>
      <c r="DD88" s="7"/>
      <c r="DE88" s="7"/>
      <c r="DF88" s="7"/>
      <c r="DG88" s="7"/>
      <c r="DH88" s="7"/>
      <c r="DI88" s="7"/>
      <c r="DJ88" s="7"/>
      <c r="DK88" s="7"/>
      <c r="DL88" s="7"/>
      <c r="DM88" s="7"/>
      <c r="DN88" s="7"/>
      <c r="DO88" s="7"/>
      <c r="DP88" s="7"/>
      <c r="DQ88" s="7"/>
      <c r="DR88" s="7"/>
      <c r="DS88" s="7"/>
      <c r="DT88" s="7"/>
      <c r="DU88" s="7"/>
      <c r="DV88" s="7"/>
      <c r="DW88" s="7"/>
      <c r="DX88" s="7"/>
      <c r="DY88" s="7"/>
      <c r="DZ88" s="7"/>
      <c r="EA88" s="7"/>
    </row>
    <row r="89" spans="1:131">
      <c r="A89" s="7"/>
      <c r="B89" s="7" t="s">
        <v>126</v>
      </c>
      <c r="C89" s="115">
        <v>0</v>
      </c>
      <c r="D89" s="115">
        <v>0</v>
      </c>
      <c r="E89" s="115">
        <v>0</v>
      </c>
      <c r="F89" s="115">
        <v>0</v>
      </c>
      <c r="G89" s="115">
        <v>0</v>
      </c>
      <c r="H89" s="115">
        <v>0</v>
      </c>
      <c r="I89" s="115">
        <v>0</v>
      </c>
      <c r="J89" s="115">
        <v>0</v>
      </c>
      <c r="K89" s="115">
        <v>0</v>
      </c>
      <c r="L89" s="116">
        <v>0</v>
      </c>
      <c r="M89" s="115">
        <v>0</v>
      </c>
      <c r="N89" s="115">
        <v>0</v>
      </c>
      <c r="O89" s="115">
        <v>0</v>
      </c>
      <c r="P89" s="115">
        <v>0</v>
      </c>
      <c r="Q89" s="115">
        <v>0</v>
      </c>
      <c r="R89" s="115">
        <v>0</v>
      </c>
      <c r="S89" s="115">
        <v>0</v>
      </c>
      <c r="T89" s="115">
        <v>0</v>
      </c>
      <c r="U89" s="115">
        <v>0</v>
      </c>
      <c r="V89" s="115">
        <v>0</v>
      </c>
      <c r="W89" s="115">
        <v>0</v>
      </c>
      <c r="X89" s="115">
        <v>0</v>
      </c>
      <c r="Y89" s="115">
        <v>0</v>
      </c>
      <c r="Z89" s="115"/>
      <c r="AA89" s="115">
        <v>0</v>
      </c>
      <c r="AB89" s="115">
        <v>0</v>
      </c>
      <c r="AC89" s="115">
        <v>0</v>
      </c>
      <c r="AD89" s="115">
        <v>0</v>
      </c>
      <c r="AE89" s="115">
        <v>0</v>
      </c>
      <c r="AF89" s="115">
        <v>0</v>
      </c>
      <c r="AG89" s="115">
        <v>0</v>
      </c>
      <c r="AH89" s="115">
        <v>0</v>
      </c>
      <c r="AI89" s="115">
        <v>0</v>
      </c>
      <c r="AJ89" s="115">
        <v>0</v>
      </c>
      <c r="AK89" s="115">
        <v>0</v>
      </c>
      <c r="AL89" s="115">
        <v>0</v>
      </c>
      <c r="AM89" s="29"/>
      <c r="AN89" s="29"/>
      <c r="AO89" s="29"/>
      <c r="AP89" s="29"/>
      <c r="AQ89" s="29"/>
      <c r="AR89" s="29"/>
      <c r="AS89" s="29"/>
      <c r="AT89" s="29"/>
      <c r="AU89" s="29"/>
      <c r="AV89" s="29"/>
      <c r="AW89" s="29"/>
      <c r="AX89" s="29"/>
      <c r="AY89" s="29"/>
      <c r="AZ89" s="29"/>
      <c r="BA89" s="29"/>
      <c r="BB89" s="29"/>
      <c r="BC89" s="29"/>
      <c r="BD89" s="29"/>
      <c r="BE89" s="29"/>
      <c r="BF89" s="29"/>
      <c r="BG89" s="29"/>
      <c r="BH89" s="29"/>
      <c r="BI89" s="29"/>
      <c r="BJ89" s="29"/>
      <c r="BK89" s="29"/>
      <c r="BL89" s="29"/>
      <c r="BM89" s="29"/>
      <c r="BN89" s="29"/>
      <c r="BO89" s="29"/>
      <c r="BP89" s="29"/>
      <c r="BQ89" s="29"/>
      <c r="BR89" s="29"/>
      <c r="BS89" s="29"/>
      <c r="BT89" s="29"/>
      <c r="BU89" s="29"/>
      <c r="BV89" s="29"/>
      <c r="BW89" s="29"/>
      <c r="BX89" s="29"/>
      <c r="BY89" s="29"/>
      <c r="BZ89" s="29"/>
      <c r="CA89" s="29"/>
      <c r="CB89" s="29"/>
      <c r="CC89" s="29"/>
      <c r="CD89" s="29"/>
      <c r="CE89" s="29"/>
      <c r="CF89" s="29"/>
      <c r="CG89" s="29"/>
      <c r="CH89" s="29"/>
      <c r="CI89" s="29"/>
      <c r="CJ89" s="29"/>
      <c r="CK89" s="29"/>
      <c r="CL89" s="29"/>
      <c r="CM89" s="29"/>
      <c r="CN89" s="29"/>
      <c r="CO89" s="29"/>
      <c r="CP89" s="29"/>
      <c r="CQ89" s="29"/>
      <c r="CR89" s="29"/>
      <c r="CS89" s="29"/>
      <c r="CT89" s="29"/>
      <c r="CU89" s="29"/>
      <c r="CV89" s="29"/>
      <c r="CW89" s="29"/>
      <c r="CX89" s="7"/>
      <c r="CY89" s="7"/>
      <c r="CZ89" s="7"/>
      <c r="DA89" s="7"/>
      <c r="DB89" s="7"/>
      <c r="DC89" s="7"/>
      <c r="DD89" s="7"/>
      <c r="DE89" s="7"/>
      <c r="DF89" s="7"/>
      <c r="DG89" s="7"/>
      <c r="DH89" s="7"/>
      <c r="DI89" s="7"/>
      <c r="DJ89" s="7"/>
      <c r="DK89" s="7"/>
      <c r="DL89" s="7"/>
      <c r="DM89" s="7"/>
      <c r="DN89" s="7"/>
      <c r="DO89" s="7"/>
      <c r="DP89" s="7"/>
      <c r="DQ89" s="7"/>
      <c r="DR89" s="7"/>
      <c r="DS89" s="7"/>
      <c r="DT89" s="7"/>
      <c r="DU89" s="7"/>
      <c r="DV89" s="7"/>
      <c r="DW89" s="7"/>
      <c r="DX89" s="7"/>
      <c r="DY89" s="7"/>
      <c r="DZ89" s="7"/>
      <c r="EA89" s="7"/>
    </row>
    <row r="90" spans="1:131">
      <c r="A90" s="7"/>
      <c r="B90" s="7" t="s">
        <v>129</v>
      </c>
      <c r="C90" s="29">
        <v>186.73683380023976</v>
      </c>
      <c r="D90" s="29">
        <v>566.86641183042877</v>
      </c>
      <c r="E90" s="29">
        <v>113.37328236608576</v>
      </c>
      <c r="F90" s="29">
        <v>680.23969419651451</v>
      </c>
      <c r="G90" s="29">
        <v>817.92280717368783</v>
      </c>
      <c r="H90" s="29">
        <v>188.9360263369922</v>
      </c>
      <c r="I90" s="29">
        <v>31910.682000402514</v>
      </c>
      <c r="J90" s="29">
        <v>172.31269078457976</v>
      </c>
      <c r="K90" s="29">
        <v>286.0893097922301</v>
      </c>
      <c r="L90" s="107">
        <v>0.23099493580556335</v>
      </c>
      <c r="M90" s="29">
        <v>1.7740214801039331</v>
      </c>
      <c r="N90" s="35">
        <v>15.968552097534813</v>
      </c>
      <c r="O90" s="35">
        <v>11.660702536357482</v>
      </c>
      <c r="P90" s="35">
        <v>9.4462886425232799</v>
      </c>
      <c r="Q90" s="35">
        <v>8.1897290661298499</v>
      </c>
      <c r="R90" s="35">
        <v>3.0050764176588705</v>
      </c>
      <c r="S90" s="35">
        <v>1.9428875028523851</v>
      </c>
      <c r="T90" s="35">
        <v>5.6489143810425428</v>
      </c>
      <c r="U90" s="35">
        <v>5.6340415639771981</v>
      </c>
      <c r="V90" s="35">
        <v>3.2763248060036751</v>
      </c>
      <c r="W90" s="35">
        <v>7.4425469393014971</v>
      </c>
      <c r="X90" s="35">
        <v>11.556298586113297</v>
      </c>
      <c r="Y90" s="35">
        <v>20.165579067384542</v>
      </c>
      <c r="Z90" s="35"/>
      <c r="AA90" s="35">
        <v>15.151540022918025</v>
      </c>
      <c r="AB90" s="35">
        <v>10.731622733497634</v>
      </c>
      <c r="AC90" s="35">
        <v>7.9247407245951091</v>
      </c>
      <c r="AD90" s="35">
        <v>7.3914888837021211</v>
      </c>
      <c r="AE90" s="35">
        <v>2.9220551110788513</v>
      </c>
      <c r="AF90" s="35">
        <v>0.90268313294994484</v>
      </c>
      <c r="AG90" s="35">
        <v>2.7805827906420468</v>
      </c>
      <c r="AH90" s="35">
        <v>1.9906719236728907</v>
      </c>
      <c r="AI90" s="35">
        <v>1.8824353405325083</v>
      </c>
      <c r="AJ90" s="35">
        <v>4.5722776555022886</v>
      </c>
      <c r="AK90" s="35">
        <v>9.0996141506912203</v>
      </c>
      <c r="AL90" s="35">
        <v>17.450179723577737</v>
      </c>
      <c r="AM90" s="29"/>
      <c r="AN90" s="29"/>
      <c r="AO90" s="29"/>
      <c r="AP90" s="29"/>
      <c r="AQ90" s="29"/>
      <c r="AR90" s="29"/>
      <c r="AS90" s="29"/>
      <c r="AT90" s="29"/>
      <c r="AU90" s="29"/>
      <c r="AV90" s="29"/>
      <c r="AW90" s="29"/>
      <c r="AX90" s="29"/>
      <c r="AY90" s="29"/>
      <c r="AZ90" s="29"/>
      <c r="BA90" s="29"/>
      <c r="BB90" s="29"/>
      <c r="BC90" s="29"/>
      <c r="BD90" s="29"/>
      <c r="BE90" s="29"/>
      <c r="BF90" s="29"/>
      <c r="BG90" s="29"/>
      <c r="BH90" s="29"/>
      <c r="BI90" s="29"/>
      <c r="BJ90" s="29"/>
      <c r="BK90" s="29"/>
      <c r="BL90" s="29"/>
      <c r="BM90" s="29"/>
      <c r="BN90" s="29"/>
      <c r="BO90" s="29"/>
      <c r="BP90" s="29"/>
      <c r="BQ90" s="29"/>
      <c r="BR90" s="29"/>
      <c r="BS90" s="29"/>
      <c r="BT90" s="29"/>
      <c r="BU90" s="29"/>
      <c r="BV90" s="29"/>
      <c r="BW90" s="29"/>
      <c r="BX90" s="29"/>
      <c r="BY90" s="29"/>
      <c r="BZ90" s="29"/>
      <c r="CA90" s="29"/>
      <c r="CB90" s="29"/>
      <c r="CC90" s="29"/>
      <c r="CD90" s="29"/>
      <c r="CE90" s="29"/>
      <c r="CF90" s="29"/>
      <c r="CG90" s="29"/>
      <c r="CH90" s="29"/>
      <c r="CI90" s="29"/>
      <c r="CJ90" s="29"/>
      <c r="CK90" s="29"/>
      <c r="CL90" s="29"/>
      <c r="CM90" s="29"/>
      <c r="CN90" s="29"/>
      <c r="CO90" s="29"/>
      <c r="CP90" s="29"/>
      <c r="CQ90" s="29"/>
      <c r="CR90" s="29"/>
      <c r="CS90" s="29"/>
      <c r="CT90" s="29"/>
      <c r="CU90" s="29"/>
      <c r="CV90" s="29"/>
      <c r="CW90" s="29"/>
      <c r="CX90" s="7"/>
      <c r="CY90" s="7"/>
      <c r="CZ90" s="7"/>
      <c r="DA90" s="7"/>
      <c r="DB90" s="7"/>
      <c r="DC90" s="7"/>
      <c r="DD90" s="7"/>
      <c r="DE90" s="7"/>
      <c r="DF90" s="7"/>
      <c r="DG90" s="7"/>
      <c r="DH90" s="7"/>
      <c r="DI90" s="7"/>
      <c r="DJ90" s="7"/>
      <c r="DK90" s="7"/>
      <c r="DL90" s="7"/>
      <c r="DM90" s="7"/>
      <c r="DN90" s="7"/>
      <c r="DO90" s="7"/>
      <c r="DP90" s="7"/>
      <c r="DQ90" s="7"/>
      <c r="DR90" s="7"/>
      <c r="DS90" s="7"/>
      <c r="DT90" s="7"/>
      <c r="DU90" s="7"/>
      <c r="DV90" s="7"/>
      <c r="DW90" s="7"/>
      <c r="DX90" s="7"/>
      <c r="DY90" s="7"/>
      <c r="DZ90" s="7"/>
      <c r="EA90" s="7"/>
    </row>
    <row r="91" spans="1:131">
      <c r="A91" s="7"/>
      <c r="B91" s="7"/>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29"/>
      <c r="BD91" s="29"/>
      <c r="BE91" s="29"/>
      <c r="BF91" s="29"/>
      <c r="BG91" s="29"/>
      <c r="BH91" s="29"/>
      <c r="BI91" s="29"/>
      <c r="BJ91" s="29"/>
      <c r="BK91" s="29"/>
      <c r="BL91" s="29"/>
      <c r="BM91" s="29"/>
      <c r="BN91" s="29"/>
      <c r="BO91" s="29"/>
      <c r="BP91" s="29"/>
      <c r="BQ91" s="29"/>
      <c r="BR91" s="29"/>
      <c r="BS91" s="29"/>
      <c r="BT91" s="29"/>
      <c r="BU91" s="29"/>
      <c r="BV91" s="29"/>
      <c r="BW91" s="29"/>
      <c r="BX91" s="29"/>
      <c r="BY91" s="29"/>
      <c r="BZ91" s="29"/>
      <c r="CA91" s="29"/>
      <c r="CB91" s="29"/>
      <c r="CC91" s="29"/>
      <c r="CD91" s="29"/>
      <c r="CE91" s="29"/>
      <c r="CF91" s="29"/>
      <c r="CG91" s="29"/>
      <c r="CH91" s="29"/>
      <c r="CI91" s="29"/>
      <c r="CJ91" s="29"/>
      <c r="CK91" s="29"/>
      <c r="CL91" s="29"/>
      <c r="CM91" s="29"/>
      <c r="CN91" s="29"/>
      <c r="CO91" s="29"/>
      <c r="CP91" s="29"/>
      <c r="CQ91" s="29"/>
      <c r="CR91" s="29"/>
      <c r="CS91" s="29"/>
      <c r="CT91" s="29"/>
      <c r="CU91" s="29"/>
      <c r="CV91" s="29"/>
      <c r="CW91" s="29"/>
      <c r="CX91" s="7"/>
      <c r="CY91" s="7"/>
      <c r="CZ91" s="7"/>
      <c r="DA91" s="7"/>
      <c r="DB91" s="7"/>
      <c r="DC91" s="7"/>
      <c r="DD91" s="7"/>
      <c r="DE91" s="7"/>
      <c r="DF91" s="7"/>
      <c r="DG91" s="7"/>
      <c r="DH91" s="7"/>
      <c r="DI91" s="7"/>
      <c r="DJ91" s="7"/>
      <c r="DK91" s="7"/>
      <c r="DL91" s="7"/>
      <c r="DM91" s="7"/>
      <c r="DN91" s="7"/>
      <c r="DO91" s="7"/>
      <c r="DP91" s="7"/>
      <c r="DQ91" s="7"/>
      <c r="DR91" s="7"/>
      <c r="DS91" s="7"/>
      <c r="DT91" s="7"/>
      <c r="DU91" s="7"/>
      <c r="DV91" s="7"/>
      <c r="DW91" s="7"/>
      <c r="DX91" s="7"/>
      <c r="DY91" s="7"/>
      <c r="DZ91" s="7"/>
      <c r="EA91" s="7"/>
    </row>
    <row r="92" spans="1:131">
      <c r="A92" s="7"/>
      <c r="B92" s="7"/>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c r="BA92" s="29"/>
      <c r="BB92" s="29"/>
      <c r="BC92" s="29"/>
      <c r="BD92" s="29"/>
      <c r="BE92" s="29"/>
      <c r="BF92" s="29"/>
      <c r="BG92" s="29"/>
      <c r="BH92" s="29"/>
      <c r="BI92" s="29"/>
      <c r="BJ92" s="29"/>
      <c r="BK92" s="29"/>
      <c r="BL92" s="29"/>
      <c r="BM92" s="29"/>
      <c r="BN92" s="29"/>
      <c r="BO92" s="29"/>
      <c r="BP92" s="29"/>
      <c r="BQ92" s="29"/>
      <c r="BR92" s="29"/>
      <c r="BS92" s="29"/>
      <c r="BT92" s="29"/>
      <c r="BU92" s="29"/>
      <c r="BV92" s="29"/>
      <c r="BW92" s="29"/>
      <c r="BX92" s="29"/>
      <c r="BY92" s="29"/>
      <c r="BZ92" s="29"/>
      <c r="CA92" s="29"/>
      <c r="CB92" s="29"/>
      <c r="CC92" s="29"/>
      <c r="CD92" s="29"/>
      <c r="CE92" s="29"/>
      <c r="CF92" s="29"/>
      <c r="CG92" s="29"/>
      <c r="CH92" s="29"/>
      <c r="CI92" s="29"/>
      <c r="CJ92" s="29"/>
      <c r="CK92" s="29"/>
      <c r="CL92" s="29"/>
      <c r="CM92" s="29"/>
      <c r="CN92" s="29"/>
      <c r="CO92" s="29"/>
      <c r="CP92" s="29"/>
      <c r="CQ92" s="29"/>
      <c r="CR92" s="29"/>
      <c r="CS92" s="29"/>
      <c r="CT92" s="29"/>
      <c r="CU92" s="29"/>
      <c r="CV92" s="29"/>
      <c r="CW92" s="29"/>
      <c r="CX92" s="7"/>
      <c r="CY92" s="7"/>
      <c r="CZ92" s="7"/>
      <c r="DA92" s="7"/>
      <c r="DB92" s="7"/>
      <c r="DC92" s="7"/>
      <c r="DD92" s="7"/>
      <c r="DE92" s="7"/>
      <c r="DF92" s="7"/>
      <c r="DG92" s="7"/>
      <c r="DH92" s="7"/>
      <c r="DI92" s="7"/>
      <c r="DJ92" s="7"/>
      <c r="DK92" s="7"/>
      <c r="DL92" s="7"/>
      <c r="DM92" s="7"/>
      <c r="DN92" s="7"/>
      <c r="DO92" s="7"/>
      <c r="DP92" s="7"/>
      <c r="DQ92" s="7"/>
      <c r="DR92" s="7"/>
      <c r="DS92" s="7"/>
      <c r="DT92" s="7"/>
      <c r="DU92" s="7"/>
      <c r="DV92" s="7"/>
      <c r="DW92" s="7"/>
      <c r="DX92" s="7"/>
      <c r="DY92" s="7"/>
      <c r="DZ92" s="7"/>
      <c r="EA92" s="7"/>
    </row>
    <row r="93" spans="1:131" ht="13.5" thickBot="1">
      <c r="A93" s="27" t="s">
        <v>45</v>
      </c>
      <c r="B93" s="28"/>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c r="AY93" s="29"/>
      <c r="AZ93" s="29"/>
      <c r="BA93" s="29"/>
      <c r="BB93" s="29"/>
      <c r="BC93" s="29"/>
      <c r="BD93" s="29"/>
      <c r="BE93" s="29"/>
      <c r="BF93" s="29"/>
      <c r="BG93" s="29"/>
      <c r="BH93" s="29"/>
      <c r="BI93" s="29"/>
      <c r="BJ93" s="29"/>
      <c r="BK93" s="29"/>
      <c r="BL93" s="29"/>
      <c r="BM93" s="29"/>
      <c r="BN93" s="29"/>
      <c r="BO93" s="29"/>
      <c r="BP93" s="29"/>
      <c r="BQ93" s="29"/>
      <c r="BR93" s="29"/>
      <c r="BS93" s="29"/>
      <c r="BT93" s="29"/>
      <c r="BU93" s="29"/>
      <c r="BV93" s="29"/>
      <c r="BW93" s="29"/>
      <c r="BX93" s="29"/>
      <c r="BY93" s="29"/>
      <c r="BZ93" s="29"/>
      <c r="CA93" s="29"/>
      <c r="CB93" s="29"/>
      <c r="CC93" s="29"/>
      <c r="CD93" s="29"/>
      <c r="CE93" s="29"/>
      <c r="CF93" s="29"/>
      <c r="CG93" s="29"/>
      <c r="CH93" s="29"/>
      <c r="CI93" s="29"/>
      <c r="CJ93" s="29"/>
      <c r="CK93" s="29"/>
      <c r="CL93" s="29"/>
      <c r="CM93" s="29"/>
      <c r="CN93" s="29"/>
      <c r="CO93" s="29"/>
      <c r="CP93" s="29"/>
      <c r="CQ93" s="29"/>
      <c r="CR93" s="29"/>
      <c r="CS93" s="29"/>
      <c r="CT93" s="29"/>
      <c r="CU93" s="29"/>
      <c r="CV93" s="29"/>
      <c r="CW93" s="29"/>
      <c r="CX93" s="7"/>
      <c r="CY93" s="7"/>
      <c r="CZ93" s="7"/>
      <c r="DA93" s="7"/>
      <c r="DB93" s="7"/>
      <c r="DC93" s="7"/>
      <c r="DD93" s="7"/>
      <c r="DE93" s="7"/>
      <c r="DF93" s="7"/>
      <c r="DG93" s="7"/>
      <c r="DH93" s="7"/>
      <c r="DI93" s="7"/>
      <c r="DJ93" s="7"/>
      <c r="DK93" s="7"/>
      <c r="DL93" s="7"/>
      <c r="DM93" s="7"/>
      <c r="DN93" s="7"/>
      <c r="DO93" s="7"/>
      <c r="DP93" s="7"/>
      <c r="DQ93" s="7"/>
      <c r="DR93" s="7"/>
      <c r="DS93" s="7"/>
      <c r="DT93" s="7"/>
      <c r="DU93" s="7"/>
      <c r="DV93" s="7"/>
      <c r="DW93" s="7"/>
      <c r="DX93" s="7"/>
      <c r="DY93" s="7"/>
      <c r="DZ93" s="7"/>
      <c r="EA93" s="7"/>
    </row>
    <row r="94" spans="1:131" ht="13.5" thickBot="1">
      <c r="A94" s="36"/>
      <c r="B94" s="37"/>
      <c r="C94" s="38"/>
      <c r="D94" s="38"/>
      <c r="E94" s="38"/>
      <c r="F94" s="38"/>
      <c r="G94" s="38"/>
      <c r="H94" s="38"/>
      <c r="I94" s="38"/>
      <c r="J94" s="38"/>
      <c r="K94" s="38"/>
      <c r="L94" s="38"/>
      <c r="M94" s="38"/>
      <c r="N94" s="38"/>
      <c r="O94" s="39" t="s">
        <v>454</v>
      </c>
      <c r="P94" s="40"/>
      <c r="Q94" s="40"/>
      <c r="R94" s="40"/>
      <c r="S94" s="40"/>
      <c r="T94" s="40"/>
      <c r="U94" s="40"/>
      <c r="V94" s="40"/>
      <c r="W94" s="40"/>
      <c r="X94" s="40"/>
      <c r="Y94" s="40"/>
      <c r="Z94" s="34"/>
      <c r="AA94" s="38"/>
      <c r="AB94" s="39" t="s">
        <v>455</v>
      </c>
      <c r="AC94" s="40"/>
      <c r="AD94" s="40"/>
      <c r="AE94" s="40"/>
      <c r="AF94" s="40"/>
      <c r="AG94" s="40"/>
      <c r="AH94" s="40"/>
      <c r="AI94" s="40"/>
      <c r="AJ94" s="40"/>
      <c r="AK94" s="40"/>
      <c r="AL94" s="40"/>
      <c r="AM94" s="34"/>
      <c r="AN94" s="29"/>
      <c r="AO94" s="29"/>
      <c r="AP94" s="29"/>
      <c r="AQ94" s="29"/>
      <c r="AR94" s="29"/>
      <c r="AS94" s="29"/>
      <c r="AT94" s="29"/>
      <c r="AU94" s="29"/>
      <c r="AV94" s="29"/>
      <c r="AW94" s="29"/>
      <c r="AX94" s="29"/>
      <c r="AY94" s="29"/>
      <c r="AZ94" s="29"/>
      <c r="BA94" s="29"/>
      <c r="BB94" s="29"/>
      <c r="BC94" s="29"/>
      <c r="BD94" s="29"/>
      <c r="BE94" s="29"/>
      <c r="BF94" s="29"/>
      <c r="BG94" s="29"/>
      <c r="BH94" s="29"/>
      <c r="BI94" s="29"/>
      <c r="BJ94" s="29"/>
      <c r="BK94" s="29"/>
      <c r="BL94" s="29"/>
      <c r="BM94" s="29"/>
      <c r="BN94" s="29"/>
      <c r="BO94" s="29"/>
      <c r="BP94" s="29"/>
      <c r="BQ94" s="29"/>
      <c r="BR94" s="29"/>
      <c r="BS94" s="29"/>
      <c r="BT94" s="29"/>
      <c r="BU94" s="29"/>
      <c r="BV94" s="29"/>
      <c r="BW94" s="29"/>
      <c r="BX94" s="29"/>
      <c r="BY94" s="29"/>
      <c r="BZ94" s="29"/>
      <c r="CA94" s="29"/>
      <c r="CB94" s="29"/>
      <c r="CC94" s="29"/>
      <c r="CD94" s="29"/>
      <c r="CE94" s="29"/>
      <c r="CF94" s="29"/>
      <c r="CG94" s="29"/>
      <c r="CH94" s="29"/>
      <c r="CI94" s="29"/>
      <c r="CJ94" s="29"/>
      <c r="CK94" s="29"/>
      <c r="CL94" s="29"/>
      <c r="CM94" s="29"/>
      <c r="CN94" s="29"/>
      <c r="CO94" s="29"/>
      <c r="CP94" s="29"/>
      <c r="CQ94" s="29"/>
      <c r="CR94" s="29"/>
      <c r="CS94" s="29"/>
      <c r="CT94" s="29"/>
      <c r="CU94" s="29"/>
      <c r="CV94" s="29"/>
      <c r="CW94" s="29"/>
      <c r="CX94" s="7"/>
      <c r="CY94" s="7"/>
      <c r="CZ94" s="7"/>
      <c r="DA94" s="7"/>
      <c r="DB94" s="7"/>
      <c r="DC94" s="7"/>
      <c r="DD94" s="7"/>
      <c r="DE94" s="7"/>
      <c r="DF94" s="7"/>
      <c r="DG94" s="7"/>
      <c r="DH94" s="7"/>
      <c r="DI94" s="7"/>
      <c r="DJ94" s="7"/>
      <c r="DK94" s="7"/>
      <c r="DL94" s="7"/>
      <c r="DM94" s="7"/>
      <c r="DN94" s="7"/>
      <c r="DO94" s="7"/>
      <c r="DP94" s="7"/>
      <c r="DQ94" s="7"/>
      <c r="DR94" s="7"/>
      <c r="DS94" s="7"/>
      <c r="DT94" s="7"/>
      <c r="DU94" s="7"/>
      <c r="DV94" s="7"/>
      <c r="DW94" s="7"/>
      <c r="DX94" s="7"/>
      <c r="DY94" s="7"/>
      <c r="DZ94" s="7"/>
      <c r="EA94" s="7"/>
    </row>
    <row r="95" spans="1:131" ht="191.25">
      <c r="A95" s="30" t="s">
        <v>21</v>
      </c>
      <c r="B95" s="31" t="s">
        <v>22</v>
      </c>
      <c r="C95" s="32" t="s">
        <v>46</v>
      </c>
      <c r="D95" s="32" t="s">
        <v>25</v>
      </c>
      <c r="E95" s="32" t="s">
        <v>26</v>
      </c>
      <c r="F95" s="32" t="s">
        <v>27</v>
      </c>
      <c r="G95" s="32" t="s">
        <v>28</v>
      </c>
      <c r="H95" s="32" t="s">
        <v>29</v>
      </c>
      <c r="I95" s="32" t="s">
        <v>30</v>
      </c>
      <c r="J95" s="32" t="s">
        <v>31</v>
      </c>
      <c r="K95" s="32" t="s">
        <v>24</v>
      </c>
      <c r="L95" s="32" t="s">
        <v>23</v>
      </c>
      <c r="M95" s="32" t="s">
        <v>32</v>
      </c>
      <c r="N95" s="32" t="s">
        <v>456</v>
      </c>
      <c r="O95" s="32" t="s">
        <v>33</v>
      </c>
      <c r="P95" s="32" t="s">
        <v>34</v>
      </c>
      <c r="Q95" s="32" t="s">
        <v>35</v>
      </c>
      <c r="R95" s="32" t="s">
        <v>36</v>
      </c>
      <c r="S95" s="32" t="s">
        <v>37</v>
      </c>
      <c r="T95" s="32" t="s">
        <v>38</v>
      </c>
      <c r="U95" s="32" t="s">
        <v>39</v>
      </c>
      <c r="V95" s="32" t="s">
        <v>40</v>
      </c>
      <c r="W95" s="32" t="s">
        <v>41</v>
      </c>
      <c r="X95" s="32" t="s">
        <v>42</v>
      </c>
      <c r="Y95" s="32" t="s">
        <v>43</v>
      </c>
      <c r="Z95" s="32" t="s">
        <v>44</v>
      </c>
      <c r="AA95" s="32"/>
      <c r="AB95" s="32" t="s">
        <v>33</v>
      </c>
      <c r="AC95" s="32" t="s">
        <v>34</v>
      </c>
      <c r="AD95" s="32" t="s">
        <v>35</v>
      </c>
      <c r="AE95" s="32" t="s">
        <v>36</v>
      </c>
      <c r="AF95" s="32" t="s">
        <v>37</v>
      </c>
      <c r="AG95" s="32" t="s">
        <v>38</v>
      </c>
      <c r="AH95" s="32" t="s">
        <v>39</v>
      </c>
      <c r="AI95" s="32" t="s">
        <v>40</v>
      </c>
      <c r="AJ95" s="32" t="s">
        <v>41</v>
      </c>
      <c r="AK95" s="32" t="s">
        <v>42</v>
      </c>
      <c r="AL95" s="32" t="s">
        <v>43</v>
      </c>
      <c r="AM95" s="32" t="s">
        <v>44</v>
      </c>
      <c r="AN95" s="29"/>
      <c r="AO95" s="29"/>
      <c r="AP95" s="29"/>
      <c r="AQ95" s="29"/>
      <c r="AR95" s="29"/>
      <c r="AS95" s="29"/>
      <c r="AT95" s="29"/>
      <c r="AU95" s="29"/>
      <c r="AV95" s="29"/>
      <c r="AW95" s="29"/>
      <c r="AX95" s="29"/>
      <c r="AY95" s="29"/>
      <c r="AZ95" s="29"/>
      <c r="BA95" s="29"/>
      <c r="BB95" s="29"/>
      <c r="BC95" s="29"/>
      <c r="BD95" s="29"/>
      <c r="BE95" s="29"/>
      <c r="BF95" s="29"/>
      <c r="BG95" s="29"/>
      <c r="BH95" s="29"/>
      <c r="BI95" s="29"/>
      <c r="BJ95" s="29"/>
      <c r="BK95" s="29"/>
      <c r="BL95" s="29"/>
      <c r="BM95" s="29"/>
      <c r="BN95" s="29"/>
      <c r="BO95" s="29"/>
      <c r="BP95" s="29"/>
      <c r="BQ95" s="29"/>
      <c r="BR95" s="29"/>
      <c r="BS95" s="29"/>
      <c r="BT95" s="29"/>
      <c r="BU95" s="29"/>
      <c r="BV95" s="29"/>
      <c r="BW95" s="29"/>
      <c r="BX95" s="29"/>
      <c r="BY95" s="29"/>
      <c r="BZ95" s="29"/>
      <c r="CA95" s="29"/>
      <c r="CB95" s="29"/>
      <c r="CC95" s="29"/>
      <c r="CD95" s="29"/>
      <c r="CE95" s="29"/>
      <c r="CF95" s="29"/>
      <c r="CG95" s="29"/>
      <c r="CH95" s="29"/>
      <c r="CI95" s="29"/>
      <c r="CJ95" s="29"/>
      <c r="CK95" s="29"/>
      <c r="CL95" s="29"/>
      <c r="CM95" s="29"/>
      <c r="CN95" s="29"/>
      <c r="CO95" s="29"/>
      <c r="CP95" s="29"/>
      <c r="CQ95" s="29"/>
      <c r="CR95" s="29"/>
      <c r="CS95" s="29"/>
      <c r="CT95" s="29"/>
      <c r="CU95" s="29"/>
      <c r="CV95" s="29"/>
      <c r="CW95" s="29"/>
      <c r="CX95" s="7"/>
      <c r="CY95" s="7"/>
      <c r="CZ95" s="7"/>
      <c r="DA95" s="7"/>
      <c r="DB95" s="7"/>
      <c r="DC95" s="7"/>
      <c r="DD95" s="7"/>
      <c r="DE95" s="7"/>
      <c r="DF95" s="7"/>
      <c r="DG95" s="7"/>
      <c r="DH95" s="7"/>
      <c r="DI95" s="7"/>
      <c r="DJ95" s="7"/>
      <c r="DK95" s="7"/>
      <c r="DL95" s="7"/>
      <c r="DM95" s="7"/>
      <c r="DN95" s="7"/>
      <c r="DO95" s="7"/>
      <c r="DP95" s="7"/>
      <c r="DQ95" s="7"/>
      <c r="DR95" s="7"/>
      <c r="DS95" s="7"/>
      <c r="DT95" s="7"/>
      <c r="DU95" s="7"/>
      <c r="DV95" s="7"/>
      <c r="DW95" s="7"/>
      <c r="DX95" s="7"/>
      <c r="DY95" s="7"/>
      <c r="DZ95" s="7"/>
      <c r="EA95" s="7"/>
    </row>
    <row r="96" spans="1:131">
      <c r="A96" s="7" t="s">
        <v>527</v>
      </c>
      <c r="B96" s="7"/>
      <c r="C96" s="35">
        <v>1093.1096130878557</v>
      </c>
      <c r="D96" s="35">
        <v>566.86641183042877</v>
      </c>
      <c r="E96" s="35">
        <v>113.37328236608576</v>
      </c>
      <c r="F96" s="35">
        <v>680.23969419651451</v>
      </c>
      <c r="G96" s="35">
        <v>817.92280717368783</v>
      </c>
      <c r="H96" s="35">
        <v>1042.7511203958193</v>
      </c>
      <c r="I96" s="35">
        <v>5451.3286223222858</v>
      </c>
      <c r="J96" s="35">
        <v>12.990155172748771</v>
      </c>
      <c r="K96" s="35">
        <v>23.10933731154983</v>
      </c>
      <c r="L96" s="33">
        <v>1.2748771782009847</v>
      </c>
      <c r="M96" s="35">
        <v>10.384667525210387</v>
      </c>
      <c r="N96" s="35">
        <v>0.38187260935686146</v>
      </c>
      <c r="O96" s="35">
        <v>93.475815401166628</v>
      </c>
      <c r="P96" s="35">
        <v>68.258767049063749</v>
      </c>
      <c r="Q96" s="35">
        <v>55.296155091666598</v>
      </c>
      <c r="R96" s="35">
        <v>47.940577060164713</v>
      </c>
      <c r="S96" s="35">
        <v>17.590947931143024</v>
      </c>
      <c r="T96" s="35">
        <v>11.373165986032017</v>
      </c>
      <c r="U96" s="35">
        <v>33.067298442220398</v>
      </c>
      <c r="V96" s="35">
        <v>32.980236779146374</v>
      </c>
      <c r="W96" s="35">
        <v>19.178766546250731</v>
      </c>
      <c r="X96" s="35">
        <v>43.566764197742422</v>
      </c>
      <c r="Y96" s="35">
        <v>67.647613055854535</v>
      </c>
      <c r="Z96" s="35">
        <v>118.04413667858265</v>
      </c>
      <c r="AA96" s="35"/>
      <c r="AB96" s="35">
        <v>88.693235903605739</v>
      </c>
      <c r="AC96" s="35">
        <v>62.820171764117013</v>
      </c>
      <c r="AD96" s="35">
        <v>46.38940315626477</v>
      </c>
      <c r="AE96" s="35">
        <v>43.267883413135372</v>
      </c>
      <c r="AF96" s="35">
        <v>17.104962459145504</v>
      </c>
      <c r="AG96" s="35">
        <v>5.2840759378805569</v>
      </c>
      <c r="AH96" s="35">
        <v>16.276819717790328</v>
      </c>
      <c r="AI96" s="35">
        <v>11.652883750822902</v>
      </c>
      <c r="AJ96" s="35">
        <v>11.019294505944192</v>
      </c>
      <c r="AK96" s="35">
        <v>26.764942712282057</v>
      </c>
      <c r="AL96" s="35">
        <v>53.266811378795495</v>
      </c>
      <c r="AM96" s="29">
        <v>102.14888416903804</v>
      </c>
      <c r="AN96" s="29"/>
      <c r="AO96" s="29"/>
      <c r="AP96" s="29"/>
      <c r="AQ96" s="29"/>
      <c r="AR96" s="29"/>
      <c r="AS96" s="29"/>
      <c r="AT96" s="29"/>
      <c r="AU96" s="29"/>
      <c r="AV96" s="29"/>
      <c r="AW96" s="29"/>
      <c r="AX96" s="29"/>
      <c r="AY96" s="29"/>
      <c r="AZ96" s="29"/>
      <c r="BA96" s="29"/>
      <c r="BB96" s="29"/>
      <c r="BC96" s="29"/>
      <c r="BD96" s="29"/>
      <c r="BE96" s="29"/>
      <c r="BF96" s="29"/>
      <c r="BG96" s="29"/>
      <c r="BH96" s="29"/>
      <c r="BI96" s="29"/>
      <c r="BJ96" s="29"/>
      <c r="BK96" s="29"/>
      <c r="BL96" s="29"/>
      <c r="BM96" s="29"/>
      <c r="BN96" s="29"/>
      <c r="BO96" s="29"/>
      <c r="BP96" s="29"/>
      <c r="BQ96" s="29"/>
      <c r="BR96" s="29"/>
      <c r="BS96" s="29"/>
      <c r="BT96" s="29"/>
      <c r="BU96" s="29"/>
      <c r="BV96" s="29"/>
      <c r="BW96" s="29"/>
      <c r="BX96" s="29"/>
      <c r="BY96" s="29"/>
      <c r="BZ96" s="29"/>
      <c r="CA96" s="29"/>
      <c r="CB96" s="29"/>
      <c r="CC96" s="29"/>
      <c r="CD96" s="29"/>
      <c r="CE96" s="29"/>
      <c r="CF96" s="29"/>
      <c r="CG96" s="29"/>
      <c r="CH96" s="29"/>
      <c r="CI96" s="29"/>
      <c r="CJ96" s="29"/>
      <c r="CK96" s="29"/>
      <c r="CL96" s="29"/>
      <c r="CM96" s="29"/>
      <c r="CN96" s="29"/>
      <c r="CO96" s="29"/>
      <c r="CP96" s="29"/>
      <c r="CQ96" s="29"/>
      <c r="CR96" s="29"/>
      <c r="CS96" s="29"/>
      <c r="CT96" s="29"/>
      <c r="CU96" s="29"/>
      <c r="CV96" s="29"/>
      <c r="CW96" s="29"/>
      <c r="CX96" s="7"/>
      <c r="CY96" s="7"/>
      <c r="CZ96" s="7"/>
      <c r="DA96" s="7"/>
      <c r="DB96" s="7"/>
      <c r="DC96" s="7"/>
      <c r="DD96" s="7"/>
      <c r="DE96" s="7"/>
      <c r="DF96" s="7"/>
      <c r="DG96" s="7"/>
      <c r="DH96" s="7"/>
      <c r="DI96" s="7"/>
      <c r="DJ96" s="7"/>
      <c r="DK96" s="7"/>
      <c r="DL96" s="7"/>
      <c r="DM96" s="7"/>
      <c r="DN96" s="7"/>
      <c r="DO96" s="7"/>
      <c r="DP96" s="7"/>
      <c r="DQ96" s="7"/>
      <c r="DR96" s="7"/>
      <c r="DS96" s="7"/>
      <c r="DT96" s="7"/>
      <c r="DU96" s="7"/>
      <c r="DV96" s="7"/>
      <c r="DW96" s="7"/>
      <c r="DX96" s="7"/>
      <c r="DY96" s="7"/>
      <c r="DZ96" s="7"/>
      <c r="EA96" s="7"/>
    </row>
    <row r="97" spans="1:131">
      <c r="A97" s="7" t="s">
        <v>528</v>
      </c>
      <c r="B97" s="7"/>
      <c r="C97" s="35">
        <v>740.88525606452254</v>
      </c>
      <c r="D97" s="35">
        <v>566.86641183042877</v>
      </c>
      <c r="E97" s="35">
        <v>113.37328236608576</v>
      </c>
      <c r="F97" s="35">
        <v>680.23969419651451</v>
      </c>
      <c r="G97" s="35">
        <v>817.92280717368783</v>
      </c>
      <c r="H97" s="35">
        <v>725.69831793226479</v>
      </c>
      <c r="I97" s="35">
        <v>8042.9454795932879</v>
      </c>
      <c r="J97" s="35">
        <v>28.59533505506754</v>
      </c>
      <c r="K97" s="35">
        <v>47.402831476954972</v>
      </c>
      <c r="L97" s="107">
        <v>0.88724548523093216</v>
      </c>
      <c r="M97" s="35">
        <v>7.0384954687449657</v>
      </c>
      <c r="N97" s="35">
        <v>0.25882471673464874</v>
      </c>
      <c r="O97" s="35">
        <v>63.355817751615739</v>
      </c>
      <c r="P97" s="35">
        <v>46.264266179982464</v>
      </c>
      <c r="Q97" s="35">
        <v>37.47849761264542</v>
      </c>
      <c r="R97" s="35">
        <v>32.493051278514749</v>
      </c>
      <c r="S97" s="35">
        <v>11.92275121025315</v>
      </c>
      <c r="T97" s="35">
        <v>7.7084776246939972</v>
      </c>
      <c r="U97" s="35">
        <v>22.41227556724213</v>
      </c>
      <c r="V97" s="35">
        <v>22.353267118530574</v>
      </c>
      <c r="W97" s="35">
        <v>12.998939167209244</v>
      </c>
      <c r="X97" s="35">
        <v>29.528578709839607</v>
      </c>
      <c r="Y97" s="35">
        <v>45.850039667533636</v>
      </c>
      <c r="Z97" s="35">
        <v>80.007676616231592</v>
      </c>
      <c r="AA97" s="35"/>
      <c r="AB97" s="35">
        <v>60.114292296826285</v>
      </c>
      <c r="AC97" s="35">
        <v>42.578107891668864</v>
      </c>
      <c r="AD97" s="35">
        <v>31.44170028751477</v>
      </c>
      <c r="AE97" s="35">
        <v>29.326003996393592</v>
      </c>
      <c r="AF97" s="35">
        <v>11.59336112297049</v>
      </c>
      <c r="AG97" s="35">
        <v>3.5814285296074599</v>
      </c>
      <c r="AH97" s="35">
        <v>11.032064488451192</v>
      </c>
      <c r="AI97" s="35">
        <v>7.8980640717543933</v>
      </c>
      <c r="AJ97" s="35">
        <v>7.4686314473301474</v>
      </c>
      <c r="AK97" s="35">
        <v>18.140679761223186</v>
      </c>
      <c r="AL97" s="35">
        <v>36.10305381601988</v>
      </c>
      <c r="AM97" s="29">
        <v>69.234229850470072</v>
      </c>
      <c r="AN97" s="29"/>
      <c r="AO97" s="29"/>
      <c r="AP97" s="29"/>
      <c r="AQ97" s="29"/>
      <c r="AR97" s="29"/>
      <c r="AS97" s="29"/>
      <c r="AT97" s="29"/>
      <c r="AU97" s="29"/>
      <c r="AV97" s="29"/>
      <c r="AW97" s="29"/>
      <c r="AX97" s="29"/>
      <c r="AY97" s="29"/>
      <c r="AZ97" s="29"/>
      <c r="BA97" s="29"/>
      <c r="BB97" s="29"/>
      <c r="BC97" s="29"/>
      <c r="BD97" s="29"/>
      <c r="BE97" s="29"/>
      <c r="BF97" s="29"/>
      <c r="BG97" s="29"/>
      <c r="BH97" s="29"/>
      <c r="BI97" s="29"/>
      <c r="BJ97" s="29"/>
      <c r="BK97" s="29"/>
      <c r="BL97" s="29"/>
      <c r="BM97" s="29"/>
      <c r="BN97" s="29"/>
      <c r="BO97" s="29"/>
      <c r="BP97" s="29"/>
      <c r="BQ97" s="29"/>
      <c r="BR97" s="29"/>
      <c r="BS97" s="29"/>
      <c r="BT97" s="29"/>
      <c r="BU97" s="29"/>
      <c r="BV97" s="29"/>
      <c r="BW97" s="29"/>
      <c r="BX97" s="29"/>
      <c r="BY97" s="29"/>
      <c r="BZ97" s="29"/>
      <c r="CA97" s="29"/>
      <c r="CB97" s="29"/>
      <c r="CC97" s="29"/>
      <c r="CD97" s="29"/>
      <c r="CE97" s="29"/>
      <c r="CF97" s="29"/>
      <c r="CG97" s="29"/>
      <c r="CH97" s="29"/>
      <c r="CI97" s="29"/>
      <c r="CJ97" s="29"/>
      <c r="CK97" s="29"/>
      <c r="CL97" s="29"/>
      <c r="CM97" s="29"/>
      <c r="CN97" s="29"/>
      <c r="CO97" s="29"/>
      <c r="CP97" s="29"/>
      <c r="CQ97" s="29"/>
      <c r="CR97" s="29"/>
      <c r="CS97" s="29"/>
      <c r="CT97" s="29"/>
      <c r="CU97" s="29"/>
      <c r="CV97" s="29"/>
      <c r="CW97" s="29"/>
      <c r="CX97" s="7"/>
      <c r="CY97" s="7"/>
      <c r="CZ97" s="7"/>
      <c r="DA97" s="7"/>
      <c r="DB97" s="7"/>
      <c r="DC97" s="7"/>
      <c r="DD97" s="7"/>
      <c r="DE97" s="7"/>
      <c r="DF97" s="7"/>
      <c r="DG97" s="7"/>
      <c r="DH97" s="7"/>
      <c r="DI97" s="7"/>
      <c r="DJ97" s="7"/>
      <c r="DK97" s="7"/>
      <c r="DL97" s="7"/>
      <c r="DM97" s="7"/>
      <c r="DN97" s="7"/>
      <c r="DO97" s="7"/>
      <c r="DP97" s="7"/>
      <c r="DQ97" s="7"/>
      <c r="DR97" s="7"/>
      <c r="DS97" s="7"/>
      <c r="DT97" s="7"/>
      <c r="DU97" s="7"/>
      <c r="DV97" s="7"/>
      <c r="DW97" s="7"/>
      <c r="DX97" s="7"/>
      <c r="DY97" s="7"/>
      <c r="DZ97" s="7"/>
      <c r="EA97" s="7"/>
    </row>
    <row r="98" spans="1:131">
      <c r="A98" s="7" t="s">
        <v>546</v>
      </c>
      <c r="B98" s="7"/>
      <c r="C98" s="35">
        <v>479.51566480183698</v>
      </c>
      <c r="D98" s="35">
        <v>566.86641183042877</v>
      </c>
      <c r="E98" s="35">
        <v>113.37328236608576</v>
      </c>
      <c r="F98" s="35">
        <v>680.23969419651451</v>
      </c>
      <c r="G98" s="35">
        <v>817.92280717368783</v>
      </c>
      <c r="H98" s="35">
        <v>421.48976490944909</v>
      </c>
      <c r="I98" s="35">
        <v>12426.913568348225</v>
      </c>
      <c r="J98" s="35">
        <v>54.992991186771036</v>
      </c>
      <c r="K98" s="35">
        <v>99.07617481935965</v>
      </c>
      <c r="L98" s="107">
        <v>0.51531729059603637</v>
      </c>
      <c r="M98" s="35">
        <v>4.5554541763023391</v>
      </c>
      <c r="N98" s="35">
        <v>0.16751650150445649</v>
      </c>
      <c r="O98" s="35">
        <v>41.005144615246991</v>
      </c>
      <c r="P98" s="35">
        <v>29.94315269776596</v>
      </c>
      <c r="Q98" s="35">
        <v>24.256828640326752</v>
      </c>
      <c r="R98" s="35">
        <v>21.030148673791746</v>
      </c>
      <c r="S98" s="35">
        <v>7.7166415798582841</v>
      </c>
      <c r="T98" s="35">
        <v>4.9890799453206007</v>
      </c>
      <c r="U98" s="35">
        <v>14.505670251065348</v>
      </c>
      <c r="V98" s="35">
        <v>14.467478810108421</v>
      </c>
      <c r="W98" s="35">
        <v>8.4131718177155062</v>
      </c>
      <c r="X98" s="35">
        <v>19.111483100520751</v>
      </c>
      <c r="Y98" s="35">
        <v>29.675057065048783</v>
      </c>
      <c r="Z98" s="35">
        <v>51.782558672677297</v>
      </c>
      <c r="AA98" s="35"/>
      <c r="AB98" s="35">
        <v>38.907164906915376</v>
      </c>
      <c r="AC98" s="35">
        <v>27.557397781310232</v>
      </c>
      <c r="AD98" s="35">
        <v>20.349693414002477</v>
      </c>
      <c r="AE98" s="35">
        <v>18.980372719264022</v>
      </c>
      <c r="AF98" s="35">
        <v>7.5034537678595985</v>
      </c>
      <c r="AG98" s="35">
        <v>2.3179717348369331</v>
      </c>
      <c r="AH98" s="35">
        <v>7.1401714287262168</v>
      </c>
      <c r="AI98" s="35">
        <v>5.1117840623960076</v>
      </c>
      <c r="AJ98" s="35">
        <v>4.8338467317461769</v>
      </c>
      <c r="AK98" s="35">
        <v>11.741008536013577</v>
      </c>
      <c r="AL98" s="35">
        <v>23.366614074524914</v>
      </c>
      <c r="AM98" s="29">
        <v>44.809769774795065</v>
      </c>
      <c r="AN98" s="29"/>
      <c r="AO98" s="29"/>
      <c r="AP98" s="29"/>
      <c r="AQ98" s="29"/>
      <c r="AR98" s="29"/>
      <c r="AS98" s="29"/>
      <c r="AT98" s="29"/>
      <c r="AU98" s="29"/>
      <c r="AV98" s="29"/>
      <c r="AW98" s="29"/>
      <c r="AX98" s="29"/>
      <c r="AY98" s="29"/>
      <c r="AZ98" s="29"/>
      <c r="BA98" s="29"/>
      <c r="BB98" s="29"/>
      <c r="BC98" s="29"/>
      <c r="BD98" s="29"/>
      <c r="BE98" s="29"/>
      <c r="BF98" s="29"/>
      <c r="BG98" s="29"/>
      <c r="BH98" s="29"/>
      <c r="BI98" s="29"/>
      <c r="BJ98" s="29"/>
      <c r="BK98" s="29"/>
      <c r="BL98" s="29"/>
      <c r="BM98" s="29"/>
      <c r="BN98" s="29"/>
      <c r="BO98" s="29"/>
      <c r="BP98" s="29"/>
      <c r="BQ98" s="29"/>
      <c r="BR98" s="29"/>
      <c r="BS98" s="29"/>
      <c r="BT98" s="29"/>
      <c r="BU98" s="29"/>
      <c r="BV98" s="29"/>
      <c r="BW98" s="29"/>
      <c r="BX98" s="29"/>
      <c r="BY98" s="29"/>
      <c r="BZ98" s="29"/>
      <c r="CA98" s="29"/>
      <c r="CB98" s="29"/>
      <c r="CC98" s="29"/>
      <c r="CD98" s="29"/>
      <c r="CE98" s="29"/>
      <c r="CF98" s="29"/>
      <c r="CG98" s="29"/>
      <c r="CH98" s="29"/>
      <c r="CI98" s="29"/>
      <c r="CJ98" s="29"/>
      <c r="CK98" s="29"/>
      <c r="CL98" s="29"/>
      <c r="CM98" s="29"/>
      <c r="CN98" s="29"/>
      <c r="CO98" s="29"/>
      <c r="CP98" s="29"/>
      <c r="CQ98" s="29"/>
      <c r="CR98" s="29"/>
      <c r="CS98" s="29"/>
      <c r="CT98" s="29"/>
      <c r="CU98" s="29"/>
      <c r="CV98" s="29"/>
      <c r="CW98" s="29"/>
      <c r="CX98" s="7"/>
      <c r="CY98" s="7"/>
      <c r="CZ98" s="7"/>
      <c r="DA98" s="7"/>
      <c r="DB98" s="7"/>
      <c r="DC98" s="7"/>
      <c r="DD98" s="7"/>
      <c r="DE98" s="7"/>
      <c r="DF98" s="7"/>
      <c r="DG98" s="7"/>
      <c r="DH98" s="7"/>
      <c r="DI98" s="7"/>
      <c r="DJ98" s="7"/>
      <c r="DK98" s="7"/>
      <c r="DL98" s="7"/>
      <c r="DM98" s="7"/>
      <c r="DN98" s="7"/>
      <c r="DO98" s="7"/>
      <c r="DP98" s="7"/>
      <c r="DQ98" s="7"/>
      <c r="DR98" s="7"/>
      <c r="DS98" s="7"/>
      <c r="DT98" s="7"/>
      <c r="DU98" s="7"/>
      <c r="DV98" s="7"/>
      <c r="DW98" s="7"/>
      <c r="DX98" s="7"/>
      <c r="DY98" s="7"/>
      <c r="DZ98" s="7"/>
      <c r="EA98" s="7"/>
    </row>
    <row r="99" spans="1:131">
      <c r="A99" s="7" t="s">
        <v>545</v>
      </c>
      <c r="B99" s="7"/>
      <c r="C99" s="35">
        <v>186.73683380023976</v>
      </c>
      <c r="D99" s="35">
        <v>566.86641183042877</v>
      </c>
      <c r="E99" s="35">
        <v>113.37328236608576</v>
      </c>
      <c r="F99" s="35">
        <v>680.23969419651451</v>
      </c>
      <c r="G99" s="35">
        <v>817.92280717368783</v>
      </c>
      <c r="H99" s="35">
        <v>188.9360263369922</v>
      </c>
      <c r="I99" s="35">
        <v>31910.682000402518</v>
      </c>
      <c r="J99" s="35">
        <v>172.31269078457976</v>
      </c>
      <c r="K99" s="35">
        <v>286.0893097922301</v>
      </c>
      <c r="L99" s="107">
        <v>0.23099493580556335</v>
      </c>
      <c r="M99" s="35">
        <v>1.7740214801039331</v>
      </c>
      <c r="N99" s="35">
        <v>6.523561876370107E-2</v>
      </c>
      <c r="O99" s="35">
        <v>15.968552097534813</v>
      </c>
      <c r="P99" s="35">
        <v>11.660702536357482</v>
      </c>
      <c r="Q99" s="35">
        <v>9.4462886425232799</v>
      </c>
      <c r="R99" s="35">
        <v>8.1897290661298499</v>
      </c>
      <c r="S99" s="35">
        <v>3.0050764176588705</v>
      </c>
      <c r="T99" s="35">
        <v>1.9428875028523851</v>
      </c>
      <c r="U99" s="35">
        <v>5.6489143810425428</v>
      </c>
      <c r="V99" s="35">
        <v>5.6340415639771981</v>
      </c>
      <c r="W99" s="35">
        <v>3.2763248060036751</v>
      </c>
      <c r="X99" s="35">
        <v>7.4425469393014971</v>
      </c>
      <c r="Y99" s="35">
        <v>11.556298586113297</v>
      </c>
      <c r="Z99" s="35">
        <v>20.165579067384542</v>
      </c>
      <c r="AA99" s="35"/>
      <c r="AB99" s="35">
        <v>15.151540022918025</v>
      </c>
      <c r="AC99" s="35">
        <v>10.731622733497634</v>
      </c>
      <c r="AD99" s="35">
        <v>7.9247407245951091</v>
      </c>
      <c r="AE99" s="35">
        <v>7.3914888837021211</v>
      </c>
      <c r="AF99" s="35">
        <v>2.9220551110788513</v>
      </c>
      <c r="AG99" s="35">
        <v>0.90268313294994484</v>
      </c>
      <c r="AH99" s="35">
        <v>2.7805827906420468</v>
      </c>
      <c r="AI99" s="35">
        <v>1.9906719236728907</v>
      </c>
      <c r="AJ99" s="35">
        <v>1.8824353405325083</v>
      </c>
      <c r="AK99" s="35">
        <v>4.5722776555022886</v>
      </c>
      <c r="AL99" s="35">
        <v>9.0996141506912203</v>
      </c>
      <c r="AM99" s="29">
        <v>17.450179723577737</v>
      </c>
      <c r="AN99" s="29"/>
      <c r="AO99" s="29"/>
      <c r="AP99" s="29"/>
      <c r="AQ99" s="29"/>
      <c r="AR99" s="29"/>
      <c r="AS99" s="29"/>
      <c r="AT99" s="29"/>
      <c r="AU99" s="29"/>
      <c r="AV99" s="29"/>
      <c r="AW99" s="29"/>
      <c r="AX99" s="29"/>
      <c r="AY99" s="29"/>
      <c r="AZ99" s="29"/>
      <c r="BA99" s="29"/>
      <c r="BB99" s="29"/>
      <c r="BC99" s="29"/>
      <c r="BD99" s="29"/>
      <c r="BE99" s="29"/>
      <c r="BF99" s="29"/>
      <c r="BG99" s="29"/>
      <c r="BH99" s="29"/>
      <c r="BI99" s="29"/>
      <c r="BJ99" s="29"/>
      <c r="BK99" s="29"/>
      <c r="BL99" s="29"/>
      <c r="BM99" s="29"/>
      <c r="BN99" s="29"/>
      <c r="BO99" s="29"/>
      <c r="BP99" s="29"/>
      <c r="BQ99" s="29"/>
      <c r="BR99" s="29"/>
      <c r="BS99" s="29"/>
      <c r="BT99" s="29"/>
      <c r="BU99" s="29"/>
      <c r="BV99" s="29"/>
      <c r="BW99" s="29"/>
      <c r="BX99" s="29"/>
      <c r="BY99" s="29"/>
      <c r="BZ99" s="29"/>
      <c r="CA99" s="29"/>
      <c r="CB99" s="29"/>
      <c r="CC99" s="29"/>
      <c r="CD99" s="29"/>
      <c r="CE99" s="29"/>
      <c r="CF99" s="29"/>
      <c r="CG99" s="29"/>
      <c r="CH99" s="29"/>
      <c r="CI99" s="29"/>
      <c r="CJ99" s="29"/>
      <c r="CK99" s="29"/>
      <c r="CL99" s="29"/>
      <c r="CM99" s="29"/>
      <c r="CN99" s="29"/>
      <c r="CO99" s="29"/>
      <c r="CP99" s="29"/>
      <c r="CQ99" s="29"/>
      <c r="CR99" s="29"/>
      <c r="CS99" s="29"/>
      <c r="CT99" s="29"/>
      <c r="CU99" s="29"/>
      <c r="CV99" s="29"/>
      <c r="CW99" s="29"/>
      <c r="CX99" s="7"/>
      <c r="CY99" s="7"/>
      <c r="CZ99" s="7"/>
      <c r="DA99" s="7"/>
      <c r="DB99" s="7"/>
      <c r="DC99" s="7"/>
      <c r="DD99" s="7"/>
      <c r="DE99" s="7"/>
      <c r="DF99" s="7"/>
      <c r="DG99" s="7"/>
      <c r="DH99" s="7"/>
      <c r="DI99" s="7"/>
      <c r="DJ99" s="7"/>
      <c r="DK99" s="7"/>
      <c r="DL99" s="7"/>
      <c r="DM99" s="7"/>
      <c r="DN99" s="7"/>
      <c r="DO99" s="7"/>
      <c r="DP99" s="7"/>
      <c r="DQ99" s="7"/>
      <c r="DR99" s="7"/>
      <c r="DS99" s="7"/>
      <c r="DT99" s="7"/>
      <c r="DU99" s="7"/>
      <c r="DV99" s="7"/>
      <c r="DW99" s="7"/>
      <c r="DX99" s="7"/>
      <c r="DY99" s="7"/>
      <c r="DZ99" s="7"/>
      <c r="EA99" s="7"/>
    </row>
    <row r="100" spans="1:131">
      <c r="A100" s="7"/>
      <c r="B100" s="7"/>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c r="BM100" s="29"/>
      <c r="BN100" s="29"/>
      <c r="BO100" s="29"/>
      <c r="BP100" s="29"/>
      <c r="BQ100" s="29"/>
      <c r="BR100" s="29"/>
      <c r="BS100" s="29"/>
      <c r="BT100" s="29"/>
      <c r="BU100" s="29"/>
      <c r="BV100" s="29"/>
      <c r="BW100" s="29"/>
      <c r="BX100" s="29"/>
      <c r="BY100" s="29"/>
      <c r="BZ100" s="29"/>
      <c r="CA100" s="29"/>
      <c r="CB100" s="29"/>
      <c r="CC100" s="29"/>
      <c r="CD100" s="29"/>
      <c r="CE100" s="29"/>
      <c r="CF100" s="29"/>
      <c r="CG100" s="29"/>
      <c r="CH100" s="29"/>
      <c r="CI100" s="29"/>
      <c r="CJ100" s="29"/>
      <c r="CK100" s="29"/>
      <c r="CL100" s="29"/>
      <c r="CM100" s="29"/>
      <c r="CN100" s="29"/>
      <c r="CO100" s="29"/>
      <c r="CP100" s="29"/>
      <c r="CQ100" s="29"/>
      <c r="CR100" s="29"/>
      <c r="CS100" s="29"/>
      <c r="CT100" s="29"/>
      <c r="CU100" s="29"/>
      <c r="CV100" s="29"/>
      <c r="CW100" s="29"/>
      <c r="CX100" s="7"/>
      <c r="CY100" s="7"/>
      <c r="CZ100" s="7"/>
      <c r="DA100" s="7"/>
      <c r="DB100" s="7"/>
      <c r="DC100" s="7"/>
      <c r="DD100" s="7"/>
      <c r="DE100" s="7"/>
      <c r="DF100" s="7"/>
      <c r="DG100" s="7"/>
      <c r="DH100" s="7"/>
      <c r="DI100" s="7"/>
      <c r="DJ100" s="7"/>
      <c r="DK100" s="7"/>
      <c r="DL100" s="7"/>
      <c r="DM100" s="7"/>
      <c r="DN100" s="7"/>
      <c r="DO100" s="7"/>
      <c r="DP100" s="7"/>
      <c r="DQ100" s="7"/>
      <c r="DR100" s="7"/>
      <c r="DS100" s="7"/>
      <c r="DT100" s="7"/>
      <c r="DU100" s="7"/>
      <c r="DV100" s="7"/>
      <c r="DW100" s="7"/>
      <c r="DX100" s="7"/>
      <c r="DY100" s="7"/>
      <c r="DZ100" s="7"/>
      <c r="EA100" s="7"/>
    </row>
  </sheetData>
  <mergeCells count="3">
    <mergeCell ref="I6:N6"/>
    <mergeCell ref="O6:P6"/>
    <mergeCell ref="R6:T6"/>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sheetPr codeName="Sheet7"/>
  <dimension ref="A3:DB155"/>
  <sheetViews>
    <sheetView topLeftCell="A4" workbookViewId="0">
      <selection activeCell="A32" sqref="A32"/>
    </sheetView>
  </sheetViews>
  <sheetFormatPr defaultRowHeight="12.75"/>
  <cols>
    <col min="1" max="1" width="39" customWidth="1"/>
    <col min="2" max="2" width="98.85546875" customWidth="1"/>
    <col min="3" max="3" width="30.7109375" customWidth="1"/>
    <col min="4" max="4" width="17.28515625" customWidth="1"/>
    <col min="8" max="8" width="14.7109375" customWidth="1"/>
    <col min="9" max="9" width="9.85546875" customWidth="1"/>
    <col min="16" max="17" width="9.85546875" customWidth="1"/>
  </cols>
  <sheetData>
    <row r="3" spans="1:106">
      <c r="A3" s="42" t="s">
        <v>499</v>
      </c>
      <c r="B3" s="42"/>
    </row>
    <row r="4" spans="1:106" s="7" customFormat="1">
      <c r="B4" s="12" t="s">
        <v>3</v>
      </c>
      <c r="C4" s="13"/>
      <c r="D4" s="13"/>
      <c r="E4" s="13"/>
      <c r="F4" s="13"/>
      <c r="G4" s="13"/>
      <c r="H4" s="14"/>
      <c r="I4" s="15"/>
      <c r="J4" s="197" t="s">
        <v>4</v>
      </c>
      <c r="K4" s="198"/>
      <c r="L4" s="198"/>
      <c r="M4" s="198"/>
      <c r="N4" s="198"/>
      <c r="O4" s="199"/>
      <c r="P4" s="200" t="s">
        <v>5</v>
      </c>
      <c r="Q4" s="201"/>
      <c r="R4" s="16"/>
      <c r="S4" s="17"/>
      <c r="T4" s="17"/>
      <c r="U4" s="17"/>
      <c r="V4" s="17"/>
      <c r="W4" s="17"/>
      <c r="X4" s="17"/>
      <c r="Y4" s="18"/>
      <c r="Z4" s="19"/>
      <c r="AA4" s="17"/>
      <c r="AB4" s="17"/>
      <c r="AC4" s="17"/>
      <c r="AD4" s="17"/>
      <c r="AE4" s="17"/>
      <c r="AF4" s="20"/>
      <c r="AG4" s="20"/>
      <c r="AH4" s="20"/>
      <c r="AI4" s="20"/>
      <c r="AJ4" s="20"/>
      <c r="AK4" s="20"/>
      <c r="AL4" s="20"/>
      <c r="AM4" s="20"/>
      <c r="AN4" s="20"/>
      <c r="AO4" s="20"/>
      <c r="AP4" s="20"/>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row>
    <row r="5" spans="1:106" ht="38.25">
      <c r="A5" s="7"/>
      <c r="B5" s="21" t="s">
        <v>6</v>
      </c>
      <c r="C5" s="21" t="s">
        <v>7</v>
      </c>
      <c r="D5" s="21" t="s">
        <v>8</v>
      </c>
      <c r="E5" s="21" t="s">
        <v>9</v>
      </c>
      <c r="F5" s="21" t="s">
        <v>10</v>
      </c>
      <c r="G5" s="21" t="s">
        <v>11</v>
      </c>
      <c r="H5" s="21" t="s">
        <v>12</v>
      </c>
      <c r="I5" s="21" t="s">
        <v>13</v>
      </c>
      <c r="J5" s="21" t="s">
        <v>14</v>
      </c>
      <c r="K5" s="21" t="s">
        <v>15</v>
      </c>
      <c r="L5" s="21" t="s">
        <v>16</v>
      </c>
      <c r="M5" s="21" t="s">
        <v>17</v>
      </c>
      <c r="N5" s="21" t="s">
        <v>18</v>
      </c>
      <c r="O5" s="21" t="s">
        <v>19</v>
      </c>
      <c r="P5" s="22" t="s">
        <v>20</v>
      </c>
      <c r="Q5" s="21" t="s">
        <v>12</v>
      </c>
    </row>
    <row r="6" spans="1:106">
      <c r="A6" t="str">
        <f>RIGHT(Composite!A25,3)</f>
        <v>HZ1</v>
      </c>
      <c r="B6" s="24" t="str">
        <f>CONCATENATE(Composite!B25&amp;Composite!A25)</f>
        <v>SF CC&amp;S + HZ1</v>
      </c>
      <c r="C6" s="24" t="str">
        <f>Composite!C25</f>
        <v>Heating Savings</v>
      </c>
      <c r="D6" s="26">
        <f>Composite!D25*VLOOKUP($A6,weighting!$A$7:$C$9,3,FALSE)</f>
        <v>687.15900819714182</v>
      </c>
      <c r="E6" s="24">
        <f>Composite!E25</f>
        <v>15</v>
      </c>
      <c r="F6" s="26">
        <f>Composite!F25*VLOOKUP($A6,weighting!$A$7:$C$9,3,FALSE)</f>
        <v>566.86641183042877</v>
      </c>
      <c r="G6" s="26">
        <f>Composite!G25*VLOOKUP($A6,weighting!$A$7:$C$9,3,FALSE)</f>
        <v>0</v>
      </c>
      <c r="H6" s="24" t="str">
        <f>Composite!H25</f>
        <v>ResSpHtFAFZ1</v>
      </c>
      <c r="I6" s="26">
        <f>Composite!I25*VLOOKUP($A6,weighting!$A$7:$C$9,3,FALSE)</f>
        <v>10.369034497533741</v>
      </c>
      <c r="J6" s="26">
        <f>Composite!J25*VLOOKUP($A6,weighting!$A$7:$C$9,3,FALSE)</f>
        <v>0</v>
      </c>
      <c r="K6" s="24">
        <f>Composite!K25</f>
        <v>0</v>
      </c>
      <c r="L6" s="26">
        <f>Composite!L25*VLOOKUP($A6,weighting!$A$7:$C$9,3,FALSE)</f>
        <v>0</v>
      </c>
      <c r="M6" s="24">
        <f>Composite!M25</f>
        <v>0</v>
      </c>
      <c r="N6" s="26">
        <f>Composite!N25*VLOOKUP($A6,weighting!$A$7:$C$9,3,FALSE)</f>
        <v>0</v>
      </c>
      <c r="O6" s="24">
        <f>Composite!O25</f>
        <v>0</v>
      </c>
      <c r="P6" s="26">
        <f>Composite!P25*VLOOKUP($A6,weighting!$A$7:$C$9,3,FALSE)</f>
        <v>0</v>
      </c>
      <c r="Q6" s="24">
        <f>Composite!Q25</f>
        <v>0</v>
      </c>
    </row>
    <row r="7" spans="1:106">
      <c r="A7" t="str">
        <f>RIGHT(Composite!A26,3)</f>
        <v>HZ2</v>
      </c>
      <c r="B7" s="24" t="str">
        <f>CONCATENATE(Composite!B26&amp;Composite!A26)</f>
        <v>SF CC&amp;S + HZ2</v>
      </c>
      <c r="C7" s="24" t="str">
        <f>Composite!C26</f>
        <v>Heating Savings</v>
      </c>
      <c r="D7" s="26">
        <f>Composite!D26*VLOOKUP($A7,weighting!$A$7:$C$9,3,FALSE)</f>
        <v>648.7905084015581</v>
      </c>
      <c r="E7" s="24">
        <f>Composite!E26</f>
        <v>15</v>
      </c>
      <c r="F7" s="26">
        <f>Composite!F26*VLOOKUP($A7,weighting!$A$7:$C$9,3,FALSE)</f>
        <v>375.63130617943449</v>
      </c>
      <c r="G7" s="26">
        <f>Composite!G26*VLOOKUP($A7,weighting!$A$7:$C$9,3,FALSE)</f>
        <v>0</v>
      </c>
      <c r="H7" s="24" t="str">
        <f>Composite!H26</f>
        <v>ResSpHtFAFZ2</v>
      </c>
      <c r="I7" s="26">
        <f>Composite!I26*VLOOKUP($A7,weighting!$A$7:$C$9,3,FALSE)</f>
        <v>8.4544901346150532</v>
      </c>
      <c r="J7" s="26">
        <f>Composite!J26*VLOOKUP($A7,weighting!$A$7:$C$9,3,FALSE)</f>
        <v>0</v>
      </c>
      <c r="K7" s="24">
        <f>Composite!K26</f>
        <v>0</v>
      </c>
      <c r="L7" s="26">
        <f>Composite!L26*VLOOKUP($A7,weighting!$A$7:$C$9,3,FALSE)</f>
        <v>0</v>
      </c>
      <c r="M7" s="24">
        <f>Composite!M26</f>
        <v>0</v>
      </c>
      <c r="N7" s="26">
        <f>Composite!N26*VLOOKUP($A7,weighting!$A$7:$C$9,3,FALSE)</f>
        <v>0</v>
      </c>
      <c r="O7" s="24">
        <f>Composite!O26</f>
        <v>0</v>
      </c>
      <c r="P7" s="26">
        <f>Composite!P26*VLOOKUP($A7,weighting!$A$7:$C$9,3,FALSE)</f>
        <v>0</v>
      </c>
      <c r="Q7" s="24">
        <f>Composite!Q26</f>
        <v>0</v>
      </c>
    </row>
    <row r="8" spans="1:106">
      <c r="A8" t="str">
        <f>RIGHT(Composite!A27,3)</f>
        <v>HZ3</v>
      </c>
      <c r="B8" s="24" t="str">
        <f>CONCATENATE(Composite!B27&amp;Composite!A27)</f>
        <v>SF CC&amp;S + HZ3</v>
      </c>
      <c r="C8" s="24" t="str">
        <f>Composite!C27</f>
        <v>Heating Savings</v>
      </c>
      <c r="D8" s="26">
        <f>Composite!D27*VLOOKUP($A8,weighting!$A$7:$C$9,3,FALSE)</f>
        <v>365.62879102411557</v>
      </c>
      <c r="E8" s="24">
        <f>Composite!E27</f>
        <v>15</v>
      </c>
      <c r="F8" s="26">
        <f>Composite!F27*VLOOKUP($A8,weighting!$A$7:$C$9,3,FALSE)</f>
        <v>191.23510565099429</v>
      </c>
      <c r="G8" s="26">
        <f>Composite!G27*VLOOKUP($A8,weighting!$A$7:$C$9,3,FALSE)</f>
        <v>0</v>
      </c>
      <c r="H8" s="24" t="str">
        <f>Composite!H27</f>
        <v>ResSpHtFAFZ3</v>
      </c>
      <c r="I8" s="26">
        <f>Composite!I27*VLOOKUP($A8,weighting!$A$7:$C$9,3,FALSE)</f>
        <v>4.7873658928709908</v>
      </c>
      <c r="J8" s="26">
        <f>Composite!J27*VLOOKUP($A8,weighting!$A$7:$C$9,3,FALSE)</f>
        <v>0</v>
      </c>
      <c r="K8" s="24">
        <f>Composite!K27</f>
        <v>0</v>
      </c>
      <c r="L8" s="26">
        <f>Composite!L27*VLOOKUP($A8,weighting!$A$7:$C$9,3,FALSE)</f>
        <v>0</v>
      </c>
      <c r="M8" s="24">
        <f>Composite!M27</f>
        <v>0</v>
      </c>
      <c r="N8" s="26">
        <f>Composite!N27*VLOOKUP($A8,weighting!$A$7:$C$9,3,FALSE)</f>
        <v>0</v>
      </c>
      <c r="O8" s="24">
        <f>Composite!O27</f>
        <v>0</v>
      </c>
      <c r="P8" s="26">
        <f>Composite!P27*VLOOKUP($A8,weighting!$A$7:$C$9,3,FALSE)</f>
        <v>0</v>
      </c>
      <c r="Q8" s="24">
        <f>Composite!Q27</f>
        <v>0</v>
      </c>
    </row>
    <row r="9" spans="1:106">
      <c r="A9" t="str">
        <f>RIGHT(Composite!A28,3)</f>
        <v>HZ1</v>
      </c>
      <c r="B9" s="24" t="str">
        <f>CONCATENATE(Composite!B28&amp;Composite!A28)</f>
        <v>SF CC&amp;S + HZ1</v>
      </c>
      <c r="C9" s="24" t="str">
        <f>Composite!C28</f>
        <v>Cooling Savings</v>
      </c>
      <c r="D9" s="26">
        <f>Composite!D28*VLOOKUP($A9,weighting!$A$7:$C$9,3,FALSE)</f>
        <v>0.65879283400803024</v>
      </c>
      <c r="E9" s="24">
        <f>Composite!E28</f>
        <v>15</v>
      </c>
      <c r="F9" s="26">
        <f>Composite!F28*VLOOKUP($A9,weighting!$A$7:$C$9,3,FALSE)</f>
        <v>0</v>
      </c>
      <c r="G9" s="26">
        <f>Composite!G28*VLOOKUP($A9,weighting!$A$7:$C$9,3,FALSE)</f>
        <v>0</v>
      </c>
      <c r="H9" s="24" t="str">
        <f>Composite!H28</f>
        <v>ResCACPNW</v>
      </c>
      <c r="I9" s="26">
        <f>Composite!I28*VLOOKUP($A9,weighting!$A$7:$C$9,3,FALSE)</f>
        <v>0</v>
      </c>
      <c r="J9" s="26">
        <f>Composite!J28*VLOOKUP($A9,weighting!$A$7:$C$9,3,FALSE)</f>
        <v>0</v>
      </c>
      <c r="K9" s="24">
        <f>Composite!K28</f>
        <v>0</v>
      </c>
      <c r="L9" s="26">
        <f>Composite!L28*VLOOKUP($A9,weighting!$A$7:$C$9,3,FALSE)</f>
        <v>0</v>
      </c>
      <c r="M9" s="24">
        <f>Composite!M28</f>
        <v>0</v>
      </c>
      <c r="N9" s="26">
        <f>Composite!N28*VLOOKUP($A9,weighting!$A$7:$C$9,3,FALSE)</f>
        <v>0</v>
      </c>
      <c r="O9" s="24">
        <f>Composite!O28</f>
        <v>0</v>
      </c>
      <c r="P9" s="26">
        <f>Composite!P28*VLOOKUP($A9,weighting!$A$7:$C$9,3,FALSE)</f>
        <v>0</v>
      </c>
      <c r="Q9" s="24">
        <f>Composite!Q28</f>
        <v>0</v>
      </c>
      <c r="R9" s="41"/>
    </row>
    <row r="10" spans="1:106">
      <c r="A10" t="str">
        <f>RIGHT(Composite!A29,3)</f>
        <v>HZ2</v>
      </c>
      <c r="B10" s="24" t="str">
        <f>CONCATENATE(Composite!B29&amp;Composite!A29)</f>
        <v>SF CC&amp;S + HZ2</v>
      </c>
      <c r="C10" s="24" t="str">
        <f>Composite!C29</f>
        <v>Cooling Savings</v>
      </c>
      <c r="D10" s="26">
        <f>Composite!D29*VLOOKUP($A10,weighting!$A$7:$C$9,3,FALSE)</f>
        <v>-9.0723035115458529E-3</v>
      </c>
      <c r="E10" s="24">
        <f>Composite!E29</f>
        <v>15</v>
      </c>
      <c r="F10" s="26">
        <f>Composite!F29*VLOOKUP($A10,weighting!$A$7:$C$9,3,FALSE)</f>
        <v>0</v>
      </c>
      <c r="G10" s="26">
        <f>Composite!G29*VLOOKUP($A10,weighting!$A$7:$C$9,3,FALSE)</f>
        <v>0</v>
      </c>
      <c r="H10" s="24" t="str">
        <f>Composite!H29</f>
        <v>ResCACPNW</v>
      </c>
      <c r="I10" s="26">
        <f>Composite!I29*VLOOKUP($A10,weighting!$A$7:$C$9,3,FALSE)</f>
        <v>0</v>
      </c>
      <c r="J10" s="26">
        <f>Composite!J29*VLOOKUP($A10,weighting!$A$7:$C$9,3,FALSE)</f>
        <v>0</v>
      </c>
      <c r="K10" s="24">
        <f>Composite!K29</f>
        <v>0</v>
      </c>
      <c r="L10" s="26">
        <f>Composite!L29*VLOOKUP($A10,weighting!$A$7:$C$9,3,FALSE)</f>
        <v>0</v>
      </c>
      <c r="M10" s="24">
        <f>Composite!M29</f>
        <v>0</v>
      </c>
      <c r="N10" s="26">
        <f>Composite!N29*VLOOKUP($A10,weighting!$A$7:$C$9,3,FALSE)</f>
        <v>0</v>
      </c>
      <c r="O10" s="24">
        <f>Composite!O29</f>
        <v>0</v>
      </c>
      <c r="P10" s="26">
        <f>Composite!P29*VLOOKUP($A10,weighting!$A$7:$C$9,3,FALSE)</f>
        <v>0</v>
      </c>
      <c r="Q10" s="24">
        <f>Composite!Q29</f>
        <v>0</v>
      </c>
      <c r="R10" s="41"/>
    </row>
    <row r="11" spans="1:106">
      <c r="A11" t="str">
        <f>RIGHT(Composite!A30,3)</f>
        <v>HZ3</v>
      </c>
      <c r="B11" s="24" t="str">
        <f>CONCATENATE(Composite!B30&amp;Composite!A30)</f>
        <v>SF CC&amp;S + HZ3</v>
      </c>
      <c r="C11" s="24" t="str">
        <f>Composite!C30</f>
        <v>Cooling Savings</v>
      </c>
      <c r="D11" s="26">
        <f>Composite!D30*VLOOKUP($A11,weighting!$A$7:$C$9,3,FALSE)</f>
        <v>0.40312515572631308</v>
      </c>
      <c r="E11" s="24">
        <f>Composite!E30</f>
        <v>15</v>
      </c>
      <c r="F11" s="26">
        <f>Composite!F30*VLOOKUP($A11,weighting!$A$7:$C$9,3,FALSE)</f>
        <v>0</v>
      </c>
      <c r="G11" s="26">
        <f>Composite!G30*VLOOKUP($A11,weighting!$A$7:$C$9,3,FALSE)</f>
        <v>0</v>
      </c>
      <c r="H11" s="24" t="str">
        <f>Composite!H30</f>
        <v>ResCACPNW</v>
      </c>
      <c r="I11" s="26">
        <f>Composite!I30*VLOOKUP($A11,weighting!$A$7:$C$9,3,FALSE)</f>
        <v>0</v>
      </c>
      <c r="J11" s="26">
        <f>Composite!J30*VLOOKUP($A11,weighting!$A$7:$C$9,3,FALSE)</f>
        <v>0</v>
      </c>
      <c r="K11" s="24">
        <f>Composite!K30</f>
        <v>0</v>
      </c>
      <c r="L11" s="26">
        <f>Composite!L30*VLOOKUP($A11,weighting!$A$7:$C$9,3,FALSE)</f>
        <v>0</v>
      </c>
      <c r="M11" s="24">
        <f>Composite!M30</f>
        <v>0</v>
      </c>
      <c r="N11" s="26">
        <f>Composite!N30*VLOOKUP($A11,weighting!$A$7:$C$9,3,FALSE)</f>
        <v>0</v>
      </c>
      <c r="O11" s="24">
        <f>Composite!O30</f>
        <v>0</v>
      </c>
      <c r="P11" s="26">
        <f>Composite!P30*VLOOKUP($A11,weighting!$A$7:$C$9,3,FALSE)</f>
        <v>0</v>
      </c>
      <c r="Q11" s="24">
        <f>Composite!Q30</f>
        <v>0</v>
      </c>
      <c r="R11" s="41"/>
    </row>
    <row r="12" spans="1:106">
      <c r="A12" t="str">
        <f>RIGHT(Composite!A31,3)</f>
        <v>HZ1</v>
      </c>
      <c r="B12" s="24" t="str">
        <f>CONCATENATE(Composite!B31&amp;Composite!A31)</f>
        <v>MH CC&amp;S + HZ1</v>
      </c>
      <c r="C12" s="24" t="str">
        <f>Composite!C31</f>
        <v>Heating Savings</v>
      </c>
      <c r="D12" s="26">
        <f>Composite!D31*VLOOKUP($A12,weighting!$A$7:$C$9,3,FALSE)</f>
        <v>450.87119309019425</v>
      </c>
      <c r="E12" s="24">
        <f>Composite!E31</f>
        <v>15</v>
      </c>
      <c r="F12" s="26">
        <f>Composite!F31*VLOOKUP($A12,weighting!$A$7:$C$9,3,FALSE)</f>
        <v>566.86641183042877</v>
      </c>
      <c r="G12" s="26">
        <f>Composite!G31*VLOOKUP($A12,weighting!$A$7:$C$9,3,FALSE)</f>
        <v>0</v>
      </c>
      <c r="H12" s="24" t="str">
        <f>Composite!H31</f>
        <v>ResSpHtFAFZ1</v>
      </c>
      <c r="I12" s="26">
        <f>Composite!I31*VLOOKUP($A12,weighting!$A$7:$C$9,3,FALSE)</f>
        <v>3.1646541938342141</v>
      </c>
      <c r="J12" s="26">
        <f>Composite!J31*VLOOKUP($A12,weighting!$A$7:$C$9,3,FALSE)</f>
        <v>0</v>
      </c>
      <c r="K12" s="24">
        <f>Composite!K31</f>
        <v>0</v>
      </c>
      <c r="L12" s="26">
        <f>Composite!L31*VLOOKUP($A12,weighting!$A$7:$C$9,3,FALSE)</f>
        <v>0</v>
      </c>
      <c r="M12" s="24">
        <f>Composite!M31</f>
        <v>0</v>
      </c>
      <c r="N12" s="26">
        <f>Composite!N31*VLOOKUP($A12,weighting!$A$7:$C$9,3,FALSE)</f>
        <v>0</v>
      </c>
      <c r="O12" s="24">
        <f>Composite!O31</f>
        <v>0</v>
      </c>
      <c r="P12" s="26">
        <f>Composite!P31*VLOOKUP($A12,weighting!$A$7:$C$9,3,FALSE)</f>
        <v>0</v>
      </c>
      <c r="Q12" s="24">
        <f>Composite!Q31</f>
        <v>0</v>
      </c>
    </row>
    <row r="13" spans="1:106">
      <c r="A13" t="str">
        <f>RIGHT(Composite!A32,3)</f>
        <v>HZ2</v>
      </c>
      <c r="B13" s="24" t="str">
        <f>CONCATENATE(Composite!B32&amp;Composite!A32)</f>
        <v>MH CC&amp;S + HZ2</v>
      </c>
      <c r="C13" s="24" t="str">
        <f>Composite!C32</f>
        <v>Heating Savings</v>
      </c>
      <c r="D13" s="26">
        <f>Composite!D32*VLOOKUP($A13,weighting!$A$7:$C$9,3,FALSE)</f>
        <v>155.74936307271219</v>
      </c>
      <c r="E13" s="24">
        <f>Composite!E32</f>
        <v>15</v>
      </c>
      <c r="F13" s="26">
        <f>Composite!F32*VLOOKUP($A13,weighting!$A$7:$C$9,3,FALSE)</f>
        <v>375.63130617943449</v>
      </c>
      <c r="G13" s="26">
        <f>Composite!G32*VLOOKUP($A13,weighting!$A$7:$C$9,3,FALSE)</f>
        <v>0</v>
      </c>
      <c r="H13" s="24" t="str">
        <f>Composite!H32</f>
        <v>ResSpHtFAFZ2</v>
      </c>
      <c r="I13" s="26">
        <f>Composite!I32*VLOOKUP($A13,weighting!$A$7:$C$9,3,FALSE)</f>
        <v>2.4804753646801427</v>
      </c>
      <c r="J13" s="26">
        <f>Composite!J32*VLOOKUP($A13,weighting!$A$7:$C$9,3,FALSE)</f>
        <v>0</v>
      </c>
      <c r="K13" s="24">
        <f>Composite!K32</f>
        <v>0</v>
      </c>
      <c r="L13" s="26">
        <f>Composite!L32*VLOOKUP($A13,weighting!$A$7:$C$9,3,FALSE)</f>
        <v>0</v>
      </c>
      <c r="M13" s="24">
        <f>Composite!M32</f>
        <v>0</v>
      </c>
      <c r="N13" s="26">
        <f>Composite!N32*VLOOKUP($A13,weighting!$A$7:$C$9,3,FALSE)</f>
        <v>0</v>
      </c>
      <c r="O13" s="24">
        <f>Composite!O32</f>
        <v>0</v>
      </c>
      <c r="P13" s="26">
        <f>Composite!P32*VLOOKUP($A13,weighting!$A$7:$C$9,3,FALSE)</f>
        <v>0</v>
      </c>
      <c r="Q13" s="24">
        <f>Composite!Q32</f>
        <v>0</v>
      </c>
    </row>
    <row r="14" spans="1:106">
      <c r="A14" t="str">
        <f>RIGHT(Composite!A33,3)</f>
        <v>HZ3</v>
      </c>
      <c r="B14" s="24" t="str">
        <f>CONCATENATE(Composite!B33&amp;Composite!A33)</f>
        <v>MH CC&amp;S + HZ3</v>
      </c>
      <c r="C14" s="24" t="str">
        <f>Composite!C33</f>
        <v>Heating Savings</v>
      </c>
      <c r="D14" s="26">
        <f>Composite!D33*VLOOKUP($A14,weighting!$A$7:$C$9,3,FALSE)</f>
        <v>36.196645921642428</v>
      </c>
      <c r="E14" s="24">
        <f>Composite!E33</f>
        <v>15</v>
      </c>
      <c r="F14" s="26">
        <f>Composite!F33*VLOOKUP($A14,weighting!$A$7:$C$9,3,FALSE)</f>
        <v>191.23510565099429</v>
      </c>
      <c r="G14" s="26">
        <f>Composite!G33*VLOOKUP($A14,weighting!$A$7:$C$9,3,FALSE)</f>
        <v>0</v>
      </c>
      <c r="H14" s="24" t="str">
        <f>Composite!H33</f>
        <v>ResSpHtFAFZ3</v>
      </c>
      <c r="I14" s="26">
        <f>Composite!I33*VLOOKUP($A14,weighting!$A$7:$C$9,3,FALSE)</f>
        <v>0.57647034133146113</v>
      </c>
      <c r="J14" s="26">
        <f>Composite!J33*VLOOKUP($A14,weighting!$A$7:$C$9,3,FALSE)</f>
        <v>0</v>
      </c>
      <c r="K14" s="24">
        <f>Composite!K33</f>
        <v>0</v>
      </c>
      <c r="L14" s="26">
        <f>Composite!L33*VLOOKUP($A14,weighting!$A$7:$C$9,3,FALSE)</f>
        <v>0</v>
      </c>
      <c r="M14" s="24">
        <f>Composite!M33</f>
        <v>0</v>
      </c>
      <c r="N14" s="26">
        <f>Composite!N33*VLOOKUP($A14,weighting!$A$7:$C$9,3,FALSE)</f>
        <v>0</v>
      </c>
      <c r="O14" s="24">
        <f>Composite!O33</f>
        <v>0</v>
      </c>
      <c r="P14" s="26">
        <f>Composite!P33*VLOOKUP($A14,weighting!$A$7:$C$9,3,FALSE)</f>
        <v>0</v>
      </c>
      <c r="Q14" s="24">
        <f>Composite!Q33</f>
        <v>0</v>
      </c>
    </row>
    <row r="15" spans="1:106">
      <c r="A15" t="str">
        <f>RIGHT(Composite!A34,3)</f>
        <v>HZ1</v>
      </c>
      <c r="B15" s="24" t="str">
        <f>CONCATENATE(Composite!B34&amp;Composite!A34)</f>
        <v>MH CC&amp;S + HZ1</v>
      </c>
      <c r="C15" s="24" t="str">
        <f>Composite!C34</f>
        <v>Cooling Savings</v>
      </c>
      <c r="D15" s="26">
        <f>Composite!D34*VLOOKUP($A15,weighting!$A$7:$C$9,3,FALSE)</f>
        <v>-5.701840043619403</v>
      </c>
      <c r="E15" s="24">
        <f>Composite!E34</f>
        <v>15</v>
      </c>
      <c r="F15" s="26">
        <f>Composite!F34*VLOOKUP($A15,weighting!$A$7:$C$9,3,FALSE)</f>
        <v>0</v>
      </c>
      <c r="G15" s="26">
        <f>Composite!G34*VLOOKUP($A15,weighting!$A$7:$C$9,3,FALSE)</f>
        <v>0</v>
      </c>
      <c r="H15" s="24" t="str">
        <f>Composite!H34</f>
        <v>ResCACPNW</v>
      </c>
      <c r="I15" s="26">
        <f>Composite!I34*VLOOKUP($A15,weighting!$A$7:$C$9,3,FALSE)</f>
        <v>0</v>
      </c>
      <c r="J15" s="26">
        <f>Composite!J34*VLOOKUP($A15,weighting!$A$7:$C$9,3,FALSE)</f>
        <v>0</v>
      </c>
      <c r="K15" s="24">
        <f>Composite!K34</f>
        <v>0</v>
      </c>
      <c r="L15" s="26">
        <f>Composite!L34*VLOOKUP($A15,weighting!$A$7:$C$9,3,FALSE)</f>
        <v>0</v>
      </c>
      <c r="M15" s="24">
        <f>Composite!M34</f>
        <v>0</v>
      </c>
      <c r="N15" s="26">
        <f>Composite!N34*VLOOKUP($A15,weighting!$A$7:$C$9,3,FALSE)</f>
        <v>0</v>
      </c>
      <c r="O15" s="24">
        <f>Composite!O34</f>
        <v>0</v>
      </c>
      <c r="P15" s="26">
        <f>Composite!P34*VLOOKUP($A15,weighting!$A$7:$C$9,3,FALSE)</f>
        <v>0</v>
      </c>
      <c r="Q15" s="24">
        <f>Composite!Q34</f>
        <v>0</v>
      </c>
      <c r="R15" s="41"/>
    </row>
    <row r="16" spans="1:106">
      <c r="A16" t="str">
        <f>RIGHT(Composite!A35,3)</f>
        <v>HZ2</v>
      </c>
      <c r="B16" s="24" t="str">
        <f>CONCATENATE(Composite!B35&amp;Composite!A35)</f>
        <v>MH CC&amp;S + HZ2</v>
      </c>
      <c r="C16" s="24" t="str">
        <f>Composite!C35</f>
        <v>Cooling Savings</v>
      </c>
      <c r="D16" s="26">
        <f>Composite!D35*VLOOKUP($A16,weighting!$A$7:$C$9,3,FALSE)</f>
        <v>-8.2980633481990687</v>
      </c>
      <c r="E16" s="24">
        <f>Composite!E35</f>
        <v>15</v>
      </c>
      <c r="F16" s="26">
        <f>Composite!F35*VLOOKUP($A16,weighting!$A$7:$C$9,3,FALSE)</f>
        <v>0</v>
      </c>
      <c r="G16" s="26">
        <f>Composite!G35*VLOOKUP($A16,weighting!$A$7:$C$9,3,FALSE)</f>
        <v>0</v>
      </c>
      <c r="H16" s="24" t="str">
        <f>Composite!H35</f>
        <v>ResCACPNW</v>
      </c>
      <c r="I16" s="26">
        <f>Composite!I35*VLOOKUP($A16,weighting!$A$7:$C$9,3,FALSE)</f>
        <v>0</v>
      </c>
      <c r="J16" s="26">
        <f>Composite!J35*VLOOKUP($A16,weighting!$A$7:$C$9,3,FALSE)</f>
        <v>0</v>
      </c>
      <c r="K16" s="24">
        <f>Composite!K35</f>
        <v>0</v>
      </c>
      <c r="L16" s="26">
        <f>Composite!L35*VLOOKUP($A16,weighting!$A$7:$C$9,3,FALSE)</f>
        <v>0</v>
      </c>
      <c r="M16" s="24">
        <f>Composite!M35</f>
        <v>0</v>
      </c>
      <c r="N16" s="26">
        <f>Composite!N35*VLOOKUP($A16,weighting!$A$7:$C$9,3,FALSE)</f>
        <v>0</v>
      </c>
      <c r="O16" s="24">
        <f>Composite!O35</f>
        <v>0</v>
      </c>
      <c r="P16" s="26">
        <f>Composite!P35*VLOOKUP($A16,weighting!$A$7:$C$9,3,FALSE)</f>
        <v>0</v>
      </c>
      <c r="Q16" s="24">
        <f>Composite!Q35</f>
        <v>0</v>
      </c>
      <c r="R16" s="41"/>
    </row>
    <row r="17" spans="1:106">
      <c r="A17" t="str">
        <f>RIGHT(Composite!A36,3)</f>
        <v>HZ3</v>
      </c>
      <c r="B17" s="24" t="str">
        <f>CONCATENATE(Composite!B36&amp;Composite!A36)</f>
        <v>MH CC&amp;S + HZ3</v>
      </c>
      <c r="C17" s="24" t="str">
        <f>Composite!C36</f>
        <v>Cooling Savings</v>
      </c>
      <c r="D17" s="26">
        <f>Composite!D36*VLOOKUP($A17,weighting!$A$7:$C$9,3,FALSE)</f>
        <v>-10.286527876472578</v>
      </c>
      <c r="E17" s="24">
        <f>Composite!E36</f>
        <v>15</v>
      </c>
      <c r="F17" s="26">
        <f>Composite!F36*VLOOKUP($A17,weighting!$A$7:$C$9,3,FALSE)</f>
        <v>0</v>
      </c>
      <c r="G17" s="26">
        <f>Composite!G36*VLOOKUP($A17,weighting!$A$7:$C$9,3,FALSE)</f>
        <v>0</v>
      </c>
      <c r="H17" s="24" t="str">
        <f>Composite!H36</f>
        <v>ResCACPNW</v>
      </c>
      <c r="I17" s="26">
        <f>Composite!I36*VLOOKUP($A17,weighting!$A$7:$C$9,3,FALSE)</f>
        <v>0</v>
      </c>
      <c r="J17" s="26">
        <f>Composite!J36*VLOOKUP($A17,weighting!$A$7:$C$9,3,FALSE)</f>
        <v>0</v>
      </c>
      <c r="K17" s="24">
        <f>Composite!K36</f>
        <v>0</v>
      </c>
      <c r="L17" s="26">
        <f>Composite!L36*VLOOKUP($A17,weighting!$A$7:$C$9,3,FALSE)</f>
        <v>0</v>
      </c>
      <c r="M17" s="24">
        <f>Composite!M36</f>
        <v>0</v>
      </c>
      <c r="N17" s="26">
        <f>Composite!N36*VLOOKUP($A17,weighting!$A$7:$C$9,3,FALSE)</f>
        <v>0</v>
      </c>
      <c r="O17" s="24">
        <f>Composite!O36</f>
        <v>0</v>
      </c>
      <c r="P17" s="26">
        <f>Composite!P36*VLOOKUP($A17,weighting!$A$7:$C$9,3,FALSE)</f>
        <v>0</v>
      </c>
      <c r="Q17" s="24">
        <f>Composite!Q36</f>
        <v>0</v>
      </c>
      <c r="R17" s="41"/>
    </row>
    <row r="18" spans="1:106" ht="24.95" customHeight="1">
      <c r="B18" s="24"/>
      <c r="C18" s="24"/>
      <c r="D18" s="26"/>
      <c r="E18" s="24"/>
      <c r="F18" s="26"/>
      <c r="G18" s="26"/>
      <c r="H18" s="24"/>
      <c r="I18" s="26"/>
      <c r="J18" s="26"/>
      <c r="K18" s="24"/>
      <c r="L18" s="26"/>
      <c r="M18" s="24"/>
      <c r="N18" s="26"/>
      <c r="O18" s="24"/>
      <c r="P18" s="26"/>
      <c r="Q18" s="24"/>
      <c r="R18" s="41"/>
    </row>
    <row r="19" spans="1:106" ht="24.95" customHeight="1">
      <c r="B19" s="24"/>
      <c r="C19" s="24"/>
      <c r="D19" s="44"/>
      <c r="E19" s="24"/>
      <c r="F19" s="44"/>
      <c r="G19" s="44"/>
      <c r="H19" s="24"/>
      <c r="I19" s="44"/>
      <c r="J19" s="44"/>
      <c r="K19" s="24"/>
      <c r="L19" s="44"/>
      <c r="M19" s="24"/>
      <c r="N19" s="44"/>
      <c r="O19" s="24"/>
      <c r="P19" s="44"/>
      <c r="Q19" s="44"/>
      <c r="R19" s="41"/>
    </row>
    <row r="20" spans="1:106" ht="24.95" customHeight="1">
      <c r="B20" s="24"/>
      <c r="C20" s="24"/>
      <c r="D20" s="44"/>
      <c r="E20" s="24"/>
      <c r="F20" s="44"/>
      <c r="G20" s="44"/>
      <c r="H20" s="24"/>
      <c r="I20" s="44"/>
      <c r="J20" s="44"/>
      <c r="K20" s="24"/>
      <c r="L20" s="44"/>
      <c r="M20" s="24"/>
      <c r="N20" s="44"/>
      <c r="O20" s="24"/>
      <c r="P20" s="44"/>
      <c r="Q20" s="44"/>
      <c r="R20" s="41"/>
    </row>
    <row r="21" spans="1:106">
      <c r="B21" s="24"/>
      <c r="C21" s="24"/>
      <c r="D21" s="24"/>
      <c r="E21" s="24"/>
      <c r="F21" s="24"/>
      <c r="G21" s="24"/>
      <c r="H21" s="24"/>
      <c r="I21" s="24"/>
      <c r="J21" s="24"/>
      <c r="K21" s="24"/>
      <c r="L21" s="24"/>
      <c r="M21" s="24"/>
      <c r="N21" s="24"/>
      <c r="O21" s="24"/>
      <c r="P21" s="24"/>
    </row>
    <row r="24" spans="1:106">
      <c r="A24" s="42" t="s">
        <v>500</v>
      </c>
      <c r="B24" s="42"/>
    </row>
    <row r="25" spans="1:106" s="7" customFormat="1">
      <c r="B25" s="12" t="s">
        <v>3</v>
      </c>
      <c r="C25" s="13"/>
      <c r="D25" s="13"/>
      <c r="E25" s="13"/>
      <c r="F25" s="13"/>
      <c r="G25" s="13"/>
      <c r="H25" s="14"/>
      <c r="I25" s="15"/>
      <c r="J25" s="197" t="s">
        <v>4</v>
      </c>
      <c r="K25" s="198"/>
      <c r="L25" s="198"/>
      <c r="M25" s="198"/>
      <c r="N25" s="198"/>
      <c r="O25" s="199"/>
      <c r="P25" s="200" t="s">
        <v>5</v>
      </c>
      <c r="Q25" s="201"/>
      <c r="R25" s="16"/>
      <c r="S25" s="17"/>
      <c r="T25" s="17"/>
      <c r="U25" s="17"/>
      <c r="V25" s="17"/>
      <c r="W25" s="17"/>
      <c r="X25" s="17"/>
      <c r="Y25" s="18"/>
      <c r="Z25" s="19"/>
      <c r="AA25" s="17"/>
      <c r="AB25" s="17"/>
      <c r="AC25" s="17"/>
      <c r="AD25" s="17"/>
      <c r="AE25" s="17"/>
      <c r="AF25" s="20"/>
      <c r="AG25" s="20"/>
      <c r="AH25" s="20"/>
      <c r="AI25" s="20"/>
      <c r="AJ25" s="20"/>
      <c r="AK25" s="20"/>
      <c r="AL25" s="20"/>
      <c r="AM25" s="20"/>
      <c r="AN25" s="20"/>
      <c r="AO25" s="20"/>
      <c r="AP25" s="20"/>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row>
    <row r="26" spans="1:106" ht="38.25">
      <c r="A26" s="7"/>
      <c r="B26" s="21" t="s">
        <v>6</v>
      </c>
      <c r="C26" s="21" t="s">
        <v>7</v>
      </c>
      <c r="D26" s="21" t="s">
        <v>8</v>
      </c>
      <c r="E26" s="21" t="s">
        <v>9</v>
      </c>
      <c r="F26" s="21" t="s">
        <v>10</v>
      </c>
      <c r="G26" s="21" t="s">
        <v>11</v>
      </c>
      <c r="H26" s="21" t="s">
        <v>12</v>
      </c>
      <c r="I26" s="21" t="s">
        <v>13</v>
      </c>
      <c r="J26" s="21" t="s">
        <v>14</v>
      </c>
      <c r="K26" s="21" t="s">
        <v>15</v>
      </c>
      <c r="L26" s="21" t="s">
        <v>16</v>
      </c>
      <c r="M26" s="21" t="s">
        <v>17</v>
      </c>
      <c r="N26" s="21" t="s">
        <v>18</v>
      </c>
      <c r="O26" s="21" t="s">
        <v>19</v>
      </c>
      <c r="P26" s="22" t="s">
        <v>20</v>
      </c>
      <c r="Q26" s="21" t="s">
        <v>12</v>
      </c>
    </row>
    <row r="27" spans="1:106">
      <c r="B27" t="str">
        <f t="shared" ref="B27:D27" si="0">B6</f>
        <v>SF CC&amp;S + HZ1</v>
      </c>
      <c r="C27" t="str">
        <f t="shared" si="0"/>
        <v>Heating Savings</v>
      </c>
      <c r="D27" s="125">
        <f t="shared" si="0"/>
        <v>687.15900819714182</v>
      </c>
      <c r="E27">
        <f t="shared" ref="E27:G27" si="1">E6</f>
        <v>15</v>
      </c>
      <c r="F27" s="125">
        <f t="shared" si="1"/>
        <v>566.86641183042877</v>
      </c>
      <c r="G27" s="125">
        <f t="shared" si="1"/>
        <v>0</v>
      </c>
      <c r="H27" t="str">
        <f t="shared" ref="H27" si="2">H6</f>
        <v>ResSpHtFAFZ1</v>
      </c>
      <c r="I27" s="125">
        <f t="shared" ref="I27:K27" si="3">I6</f>
        <v>10.369034497533741</v>
      </c>
      <c r="J27" s="125">
        <f t="shared" si="3"/>
        <v>0</v>
      </c>
      <c r="K27">
        <f t="shared" si="3"/>
        <v>0</v>
      </c>
      <c r="L27" s="125">
        <f t="shared" ref="L27:M27" si="4">L6</f>
        <v>0</v>
      </c>
      <c r="M27">
        <f t="shared" si="4"/>
        <v>0</v>
      </c>
      <c r="N27" s="125">
        <f t="shared" ref="N27:O27" si="5">N6</f>
        <v>0</v>
      </c>
      <c r="O27">
        <f t="shared" si="5"/>
        <v>0</v>
      </c>
      <c r="P27" s="125">
        <f t="shared" ref="P27:Q27" si="6">P6</f>
        <v>0</v>
      </c>
      <c r="Q27">
        <f t="shared" si="6"/>
        <v>0</v>
      </c>
    </row>
    <row r="28" spans="1:106">
      <c r="B28" t="str">
        <f>CONCATENATE(B7,"3")</f>
        <v>SF CC&amp;S + HZ23</v>
      </c>
      <c r="C28" t="str">
        <f>C7</f>
        <v>Heating Savings</v>
      </c>
      <c r="D28" s="125">
        <f>D7+D8</f>
        <v>1014.4192994256737</v>
      </c>
      <c r="E28">
        <f>E7</f>
        <v>15</v>
      </c>
      <c r="F28" s="125">
        <f>F7+F8</f>
        <v>566.86641183042877</v>
      </c>
      <c r="G28" s="125">
        <f>G7+G8</f>
        <v>0</v>
      </c>
      <c r="H28" t="str">
        <f>H7</f>
        <v>ResSpHtFAFZ2</v>
      </c>
      <c r="I28" s="125">
        <f>I7+I8</f>
        <v>13.241856027486044</v>
      </c>
      <c r="J28" s="125">
        <f>J7+J8</f>
        <v>0</v>
      </c>
      <c r="K28">
        <f>K7</f>
        <v>0</v>
      </c>
      <c r="L28" s="125">
        <f>L7+L8</f>
        <v>0</v>
      </c>
      <c r="M28">
        <f>M7</f>
        <v>0</v>
      </c>
      <c r="N28" s="125">
        <f>N7+N8</f>
        <v>0</v>
      </c>
      <c r="O28">
        <f>O7</f>
        <v>0</v>
      </c>
      <c r="P28" s="125">
        <f>P7+P8</f>
        <v>0</v>
      </c>
      <c r="Q28">
        <f>Q7</f>
        <v>0</v>
      </c>
    </row>
    <row r="29" spans="1:106">
      <c r="B29" s="125" t="str">
        <f>B27</f>
        <v>SF CC&amp;S + HZ1</v>
      </c>
      <c r="C29" s="125" t="str">
        <f t="shared" ref="C29" si="7">C9</f>
        <v>Cooling Savings</v>
      </c>
      <c r="D29" s="125">
        <f>D9</f>
        <v>0.65879283400803024</v>
      </c>
      <c r="E29" s="125">
        <f t="shared" ref="E29" si="8">E9</f>
        <v>15</v>
      </c>
      <c r="F29" s="125">
        <f>F9</f>
        <v>0</v>
      </c>
      <c r="G29" s="125">
        <f>G9</f>
        <v>0</v>
      </c>
      <c r="H29" s="125" t="str">
        <f t="shared" ref="H29" si="9">H9</f>
        <v>ResCACPNW</v>
      </c>
      <c r="I29" s="125">
        <f>I9</f>
        <v>0</v>
      </c>
      <c r="J29" s="125">
        <f>J9</f>
        <v>0</v>
      </c>
      <c r="K29" s="125">
        <f t="shared" ref="K29" si="10">K9</f>
        <v>0</v>
      </c>
      <c r="L29" s="125">
        <f>L9</f>
        <v>0</v>
      </c>
      <c r="M29" s="125">
        <f t="shared" ref="M29" si="11">M9</f>
        <v>0</v>
      </c>
      <c r="N29" s="125">
        <f>N9</f>
        <v>0</v>
      </c>
      <c r="O29" s="125">
        <f t="shared" ref="O29" si="12">O9</f>
        <v>0</v>
      </c>
      <c r="P29" s="125">
        <f>P9</f>
        <v>0</v>
      </c>
      <c r="Q29" s="125">
        <f t="shared" ref="Q29" si="13">Q9</f>
        <v>0</v>
      </c>
    </row>
    <row r="30" spans="1:106">
      <c r="B30" t="str">
        <f>B28</f>
        <v>SF CC&amp;S + HZ23</v>
      </c>
      <c r="C30" s="125" t="str">
        <f>C10</f>
        <v>Cooling Savings</v>
      </c>
      <c r="D30" s="125">
        <f>D10+D11</f>
        <v>0.39405285221476721</v>
      </c>
      <c r="E30" s="125">
        <f>E10</f>
        <v>15</v>
      </c>
      <c r="F30" s="125">
        <f>F10+F11</f>
        <v>0</v>
      </c>
      <c r="G30" s="125">
        <f>G10+G11</f>
        <v>0</v>
      </c>
      <c r="H30" s="125" t="str">
        <f>H10</f>
        <v>ResCACPNW</v>
      </c>
      <c r="I30" s="125">
        <f>I10+I11</f>
        <v>0</v>
      </c>
      <c r="J30" s="125">
        <f>J10+J11</f>
        <v>0</v>
      </c>
      <c r="K30" s="125">
        <f>K10</f>
        <v>0</v>
      </c>
      <c r="L30" s="125">
        <f>L10+L11</f>
        <v>0</v>
      </c>
      <c r="M30" s="125">
        <f>M10</f>
        <v>0</v>
      </c>
      <c r="N30" s="125">
        <f>N10+N11</f>
        <v>0</v>
      </c>
      <c r="O30" s="125">
        <f>O10</f>
        <v>0</v>
      </c>
      <c r="P30" s="125">
        <f>P10+P11</f>
        <v>0</v>
      </c>
      <c r="Q30" s="125">
        <f>Q10</f>
        <v>0</v>
      </c>
    </row>
    <row r="31" spans="1:106">
      <c r="B31" t="str">
        <f>B12</f>
        <v>MH CC&amp;S + HZ1</v>
      </c>
      <c r="C31" t="str">
        <f t="shared" ref="C31:Q31" si="14">C12</f>
        <v>Heating Savings</v>
      </c>
      <c r="D31" s="125">
        <f t="shared" si="14"/>
        <v>450.87119309019425</v>
      </c>
      <c r="E31">
        <f t="shared" si="14"/>
        <v>15</v>
      </c>
      <c r="F31" s="125">
        <f t="shared" si="14"/>
        <v>566.86641183042877</v>
      </c>
      <c r="G31">
        <f t="shared" si="14"/>
        <v>0</v>
      </c>
      <c r="H31" t="str">
        <f t="shared" si="14"/>
        <v>ResSpHtFAFZ1</v>
      </c>
      <c r="I31">
        <f t="shared" si="14"/>
        <v>3.1646541938342141</v>
      </c>
      <c r="J31">
        <f t="shared" si="14"/>
        <v>0</v>
      </c>
      <c r="K31">
        <f t="shared" si="14"/>
        <v>0</v>
      </c>
      <c r="L31">
        <f t="shared" si="14"/>
        <v>0</v>
      </c>
      <c r="M31">
        <f t="shared" si="14"/>
        <v>0</v>
      </c>
      <c r="N31">
        <f t="shared" si="14"/>
        <v>0</v>
      </c>
      <c r="O31">
        <f t="shared" si="14"/>
        <v>0</v>
      </c>
      <c r="P31">
        <f t="shared" si="14"/>
        <v>0</v>
      </c>
      <c r="Q31">
        <f t="shared" si="14"/>
        <v>0</v>
      </c>
    </row>
    <row r="32" spans="1:106">
      <c r="B32" t="str">
        <f>CONCATENATE(B13,"3")</f>
        <v>MH CC&amp;S + HZ23</v>
      </c>
      <c r="C32" t="str">
        <f>C13</f>
        <v>Heating Savings</v>
      </c>
      <c r="D32" s="125">
        <f>D13+D14</f>
        <v>191.9460089943546</v>
      </c>
      <c r="E32">
        <f>E13</f>
        <v>15</v>
      </c>
      <c r="F32" s="125">
        <f>F13+F14</f>
        <v>566.86641183042877</v>
      </c>
      <c r="G32" s="125">
        <f>G13+G14</f>
        <v>0</v>
      </c>
      <c r="H32" t="str">
        <f>H13</f>
        <v>ResSpHtFAFZ2</v>
      </c>
      <c r="I32" s="125">
        <f>I13+I14</f>
        <v>3.0569457060116036</v>
      </c>
      <c r="J32" s="125">
        <f>J13+J14</f>
        <v>0</v>
      </c>
      <c r="K32">
        <f>K13</f>
        <v>0</v>
      </c>
      <c r="L32" s="125">
        <f>L13+L14</f>
        <v>0</v>
      </c>
      <c r="M32">
        <f>M13</f>
        <v>0</v>
      </c>
      <c r="N32" s="125">
        <f>N13+N14</f>
        <v>0</v>
      </c>
      <c r="O32">
        <f>O13</f>
        <v>0</v>
      </c>
      <c r="P32" s="125">
        <f>P13+P14</f>
        <v>0</v>
      </c>
      <c r="Q32">
        <f>Q13</f>
        <v>0</v>
      </c>
    </row>
    <row r="33" spans="2:17">
      <c r="B33" s="125" t="str">
        <f t="shared" ref="B33:Q33" si="15">B15</f>
        <v>MH CC&amp;S + HZ1</v>
      </c>
      <c r="C33" s="125" t="str">
        <f t="shared" si="15"/>
        <v>Cooling Savings</v>
      </c>
      <c r="D33" s="125">
        <f t="shared" si="15"/>
        <v>-5.701840043619403</v>
      </c>
      <c r="E33" s="125">
        <f t="shared" si="15"/>
        <v>15</v>
      </c>
      <c r="F33" s="125">
        <f t="shared" si="15"/>
        <v>0</v>
      </c>
      <c r="G33" s="125">
        <f t="shared" si="15"/>
        <v>0</v>
      </c>
      <c r="H33" s="125" t="str">
        <f t="shared" si="15"/>
        <v>ResCACPNW</v>
      </c>
      <c r="I33" s="125">
        <f t="shared" si="15"/>
        <v>0</v>
      </c>
      <c r="J33" s="125">
        <f t="shared" si="15"/>
        <v>0</v>
      </c>
      <c r="K33" s="125">
        <f t="shared" si="15"/>
        <v>0</v>
      </c>
      <c r="L33" s="125">
        <f t="shared" si="15"/>
        <v>0</v>
      </c>
      <c r="M33" s="125">
        <f t="shared" si="15"/>
        <v>0</v>
      </c>
      <c r="N33" s="125">
        <f t="shared" si="15"/>
        <v>0</v>
      </c>
      <c r="O33" s="125">
        <f t="shared" si="15"/>
        <v>0</v>
      </c>
      <c r="P33" s="125">
        <f t="shared" si="15"/>
        <v>0</v>
      </c>
      <c r="Q33" s="125">
        <f t="shared" si="15"/>
        <v>0</v>
      </c>
    </row>
    <row r="34" spans="2:17">
      <c r="B34" t="str">
        <f>CONCATENATE(B16,"3")</f>
        <v>MH CC&amp;S + HZ23</v>
      </c>
      <c r="C34" t="str">
        <f>C16</f>
        <v>Cooling Savings</v>
      </c>
      <c r="D34" s="125">
        <f>D16+D17</f>
        <v>-18.584591224671648</v>
      </c>
      <c r="E34">
        <f>E16</f>
        <v>15</v>
      </c>
      <c r="F34" s="125">
        <f>F16+F17</f>
        <v>0</v>
      </c>
      <c r="G34" s="125">
        <f>G16+G17</f>
        <v>0</v>
      </c>
      <c r="H34" t="str">
        <f>H16</f>
        <v>ResCACPNW</v>
      </c>
      <c r="I34" s="125">
        <f>I16+I17</f>
        <v>0</v>
      </c>
      <c r="J34" s="125">
        <f>J16+J17</f>
        <v>0</v>
      </c>
      <c r="K34">
        <f>K16</f>
        <v>0</v>
      </c>
      <c r="L34" s="125">
        <f>L16+L17</f>
        <v>0</v>
      </c>
      <c r="M34">
        <f>M16</f>
        <v>0</v>
      </c>
      <c r="N34" s="125">
        <f>N16+N17</f>
        <v>0</v>
      </c>
      <c r="O34">
        <f>O16</f>
        <v>0</v>
      </c>
      <c r="P34" s="125">
        <f>P16+P17</f>
        <v>0</v>
      </c>
      <c r="Q34">
        <f>Q16</f>
        <v>0</v>
      </c>
    </row>
    <row r="35" spans="2:17">
      <c r="D35" s="125"/>
    </row>
    <row r="36" spans="2:17">
      <c r="D36" s="125"/>
      <c r="F36" s="41"/>
      <c r="G36" s="41"/>
      <c r="I36" s="41"/>
      <c r="J36" s="41"/>
      <c r="L36" s="41"/>
      <c r="N36" s="41"/>
      <c r="P36" s="41"/>
    </row>
    <row r="37" spans="2:17">
      <c r="D37" s="125"/>
      <c r="F37" s="43"/>
      <c r="G37" s="43"/>
      <c r="I37" s="43"/>
      <c r="J37" s="43"/>
      <c r="L37" s="43"/>
      <c r="N37" s="43"/>
      <c r="P37" s="43"/>
    </row>
    <row r="38" spans="2:17">
      <c r="D38" s="125"/>
      <c r="F38" s="43"/>
      <c r="G38" s="43"/>
      <c r="I38" s="43"/>
      <c r="J38" s="43"/>
      <c r="L38" s="43"/>
      <c r="N38" s="43"/>
      <c r="P38" s="43"/>
    </row>
    <row r="39" spans="2:17">
      <c r="D39" s="41"/>
    </row>
    <row r="40" spans="2:17">
      <c r="D40" s="43"/>
      <c r="F40" s="43"/>
      <c r="G40" s="43"/>
      <c r="I40" s="43"/>
      <c r="J40" s="43"/>
      <c r="L40" s="43"/>
      <c r="N40" s="43"/>
      <c r="P40" s="43"/>
    </row>
    <row r="41" spans="2:17">
      <c r="D41" s="43"/>
      <c r="F41" s="43"/>
      <c r="G41" s="43"/>
      <c r="I41" s="43"/>
      <c r="J41" s="43"/>
      <c r="L41" s="43"/>
      <c r="N41" s="43"/>
      <c r="P41" s="43"/>
    </row>
    <row r="42" spans="2:17">
      <c r="D42" s="43"/>
      <c r="F42" s="43"/>
      <c r="G42" s="43"/>
      <c r="I42" s="43"/>
      <c r="J42" s="43"/>
      <c r="L42" s="43"/>
      <c r="N42" s="43"/>
      <c r="P42" s="43"/>
    </row>
    <row r="43" spans="2:17">
      <c r="D43" s="125"/>
      <c r="F43" s="43"/>
      <c r="G43" s="43"/>
      <c r="I43" s="43"/>
      <c r="J43" s="43"/>
      <c r="L43" s="43"/>
      <c r="N43" s="43"/>
      <c r="P43" s="43"/>
    </row>
    <row r="44" spans="2:17">
      <c r="D44" s="125"/>
      <c r="F44" s="43"/>
      <c r="G44" s="43"/>
      <c r="I44" s="43"/>
      <c r="J44" s="43"/>
      <c r="L44" s="43"/>
      <c r="N44" s="43"/>
      <c r="P44" s="43"/>
    </row>
    <row r="45" spans="2:17">
      <c r="D45" s="125"/>
      <c r="G45" s="43"/>
      <c r="N45" s="43"/>
    </row>
    <row r="46" spans="2:17">
      <c r="D46" s="125"/>
      <c r="F46" s="43"/>
      <c r="G46" s="43"/>
      <c r="I46" s="43"/>
      <c r="J46" s="43"/>
      <c r="L46" s="43"/>
      <c r="N46" s="43"/>
      <c r="P46" s="43"/>
    </row>
    <row r="47" spans="2:17">
      <c r="D47" s="125"/>
      <c r="F47" s="43"/>
      <c r="G47" s="43"/>
      <c r="I47" s="43"/>
      <c r="J47" s="43"/>
      <c r="L47" s="43"/>
      <c r="N47" s="43"/>
      <c r="P47" s="43"/>
    </row>
    <row r="48" spans="2:17">
      <c r="D48" s="125"/>
      <c r="F48" s="43"/>
      <c r="G48" s="43"/>
      <c r="I48" s="43"/>
      <c r="J48" s="43"/>
      <c r="L48" s="43"/>
      <c r="N48" s="43"/>
      <c r="P48" s="43"/>
    </row>
    <row r="49" spans="4:16">
      <c r="D49" s="125"/>
    </row>
    <row r="50" spans="4:16">
      <c r="D50" s="125"/>
      <c r="F50" s="41"/>
      <c r="G50" s="41"/>
      <c r="I50" s="41"/>
      <c r="J50" s="41"/>
      <c r="L50" s="41"/>
      <c r="N50" s="41"/>
      <c r="P50" s="41"/>
    </row>
    <row r="51" spans="4:16">
      <c r="D51" s="125"/>
    </row>
    <row r="52" spans="4:16">
      <c r="D52" s="125"/>
      <c r="F52" s="41"/>
      <c r="G52" s="41"/>
      <c r="I52" s="41"/>
      <c r="J52" s="41"/>
      <c r="L52" s="41"/>
      <c r="N52" s="41"/>
      <c r="P52" s="41"/>
    </row>
    <row r="53" spans="4:16">
      <c r="D53" s="125"/>
      <c r="F53" s="43"/>
      <c r="G53" s="43"/>
      <c r="I53" s="43"/>
      <c r="J53" s="43"/>
      <c r="L53" s="43"/>
      <c r="N53" s="43"/>
      <c r="P53" s="43"/>
    </row>
    <row r="54" spans="4:16">
      <c r="D54" s="125"/>
      <c r="F54" s="43"/>
      <c r="G54" s="43"/>
      <c r="I54" s="43"/>
      <c r="J54" s="43"/>
      <c r="L54" s="43"/>
      <c r="N54" s="43"/>
      <c r="P54" s="43"/>
    </row>
    <row r="55" spans="4:16">
      <c r="D55" s="124"/>
    </row>
    <row r="56" spans="4:16">
      <c r="D56" s="43"/>
      <c r="F56" s="43"/>
      <c r="G56" s="43"/>
      <c r="I56" s="43"/>
      <c r="J56" s="43"/>
      <c r="L56" s="43"/>
      <c r="N56" s="43"/>
      <c r="P56" s="43"/>
    </row>
    <row r="57" spans="4:16">
      <c r="D57" s="43"/>
      <c r="F57" s="43"/>
      <c r="G57" s="43"/>
      <c r="I57" s="43"/>
      <c r="J57" s="43"/>
      <c r="L57" s="43"/>
      <c r="N57" s="43"/>
      <c r="P57" s="43"/>
    </row>
    <row r="58" spans="4:16">
      <c r="D58" s="43"/>
      <c r="F58" s="43"/>
      <c r="G58" s="43"/>
      <c r="I58" s="43"/>
      <c r="J58" s="43"/>
      <c r="L58" s="43"/>
      <c r="N58" s="43"/>
      <c r="P58" s="43"/>
    </row>
    <row r="59" spans="4:16">
      <c r="D59" s="43"/>
      <c r="F59" s="43"/>
      <c r="G59" s="43"/>
      <c r="I59" s="43"/>
      <c r="J59" s="43"/>
      <c r="L59" s="43"/>
      <c r="N59" s="43"/>
      <c r="P59" s="43"/>
    </row>
    <row r="60" spans="4:16">
      <c r="D60" s="43"/>
      <c r="F60" s="43"/>
      <c r="G60" s="43"/>
      <c r="I60" s="43"/>
      <c r="J60" s="43"/>
      <c r="L60" s="43"/>
      <c r="N60" s="43"/>
      <c r="P60" s="43"/>
    </row>
    <row r="62" spans="4:16">
      <c r="D62" s="43"/>
      <c r="I62" s="43"/>
      <c r="P62" s="43"/>
    </row>
    <row r="63" spans="4:16">
      <c r="D63" s="43"/>
      <c r="I63" s="43"/>
      <c r="P63" s="43"/>
    </row>
    <row r="64" spans="4:16">
      <c r="D64" s="43"/>
      <c r="I64" s="43"/>
      <c r="P64" s="43"/>
    </row>
    <row r="65" spans="4:16">
      <c r="D65" s="43"/>
      <c r="I65" s="43"/>
      <c r="P65" s="43"/>
    </row>
    <row r="66" spans="4:16">
      <c r="D66" s="43"/>
      <c r="I66" s="43"/>
      <c r="P66" s="43"/>
    </row>
    <row r="67" spans="4:16">
      <c r="D67" s="43"/>
      <c r="I67" s="43"/>
      <c r="P67" s="43"/>
    </row>
    <row r="68" spans="4:16">
      <c r="D68" s="43"/>
      <c r="I68" s="43"/>
      <c r="P68" s="43"/>
    </row>
    <row r="69" spans="4:16">
      <c r="D69" s="43"/>
      <c r="I69" s="43"/>
      <c r="P69" s="43"/>
    </row>
    <row r="70" spans="4:16">
      <c r="D70" s="43"/>
      <c r="I70" s="43"/>
      <c r="P70" s="43"/>
    </row>
    <row r="71" spans="4:16">
      <c r="D71" s="43"/>
      <c r="I71" s="43"/>
      <c r="P71" s="43"/>
    </row>
    <row r="72" spans="4:16">
      <c r="D72" s="43"/>
      <c r="I72" s="43"/>
      <c r="P72" s="43"/>
    </row>
    <row r="73" spans="4:16">
      <c r="D73" s="43"/>
      <c r="I73" s="43"/>
      <c r="P73" s="43"/>
    </row>
    <row r="74" spans="4:16">
      <c r="D74" s="43"/>
      <c r="I74" s="43"/>
      <c r="P74" s="43"/>
    </row>
    <row r="75" spans="4:16">
      <c r="D75" s="43"/>
      <c r="I75" s="43"/>
      <c r="P75" s="43"/>
    </row>
    <row r="76" spans="4:16">
      <c r="D76" s="43"/>
      <c r="I76" s="43"/>
      <c r="P76" s="43"/>
    </row>
    <row r="77" spans="4:16">
      <c r="D77" s="43"/>
      <c r="I77" s="43"/>
      <c r="P77" s="43"/>
    </row>
    <row r="78" spans="4:16">
      <c r="D78" s="43"/>
      <c r="I78" s="43"/>
      <c r="P78" s="43"/>
    </row>
    <row r="79" spans="4:16">
      <c r="D79" s="43"/>
      <c r="I79" s="43"/>
      <c r="P79" s="43"/>
    </row>
    <row r="81" spans="1:106">
      <c r="A81" s="42"/>
      <c r="B81" s="42"/>
    </row>
    <row r="82" spans="1:106" s="7" customFormat="1">
      <c r="B82" s="203"/>
      <c r="C82" s="204"/>
      <c r="D82" s="204"/>
      <c r="E82" s="204"/>
      <c r="F82" s="204"/>
      <c r="G82" s="204"/>
      <c r="H82" s="204"/>
      <c r="I82" s="205"/>
      <c r="J82" s="206"/>
      <c r="K82" s="207"/>
      <c r="L82" s="207"/>
      <c r="M82" s="207"/>
      <c r="N82" s="207"/>
      <c r="O82" s="208"/>
      <c r="P82" s="209"/>
      <c r="Q82" s="210"/>
      <c r="R82" s="16"/>
      <c r="S82" s="17"/>
      <c r="T82" s="17"/>
      <c r="U82" s="17"/>
      <c r="V82" s="17"/>
      <c r="W82" s="17"/>
      <c r="X82" s="17"/>
      <c r="Y82" s="18"/>
      <c r="Z82" s="19"/>
      <c r="AA82" s="17"/>
      <c r="AB82" s="17"/>
      <c r="AC82" s="17"/>
      <c r="AD82" s="17"/>
      <c r="AE82" s="17"/>
      <c r="AF82" s="20"/>
      <c r="AG82" s="20"/>
      <c r="AH82" s="20"/>
      <c r="AI82" s="20"/>
      <c r="AJ82" s="20"/>
      <c r="AK82" s="20"/>
      <c r="AL82" s="20"/>
      <c r="AM82" s="20"/>
      <c r="AN82" s="20"/>
      <c r="AO82" s="20"/>
      <c r="AP82" s="20"/>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row>
    <row r="83" spans="1:106">
      <c r="A83" s="7"/>
      <c r="B83" s="21"/>
      <c r="C83" s="21"/>
      <c r="D83" s="21"/>
      <c r="E83" s="21"/>
      <c r="F83" s="21"/>
      <c r="G83" s="21"/>
      <c r="H83" s="21"/>
      <c r="I83" s="21"/>
      <c r="J83" s="21"/>
      <c r="K83" s="21"/>
      <c r="L83" s="21"/>
      <c r="M83" s="21"/>
      <c r="N83" s="21"/>
      <c r="O83" s="21"/>
      <c r="P83" s="22"/>
      <c r="Q83" s="21"/>
    </row>
    <row r="84" spans="1:106">
      <c r="D84" s="41"/>
      <c r="F84" s="43"/>
      <c r="G84" s="43"/>
      <c r="I84" s="43"/>
      <c r="J84" s="43"/>
      <c r="L84" s="43"/>
      <c r="N84" s="43"/>
      <c r="P84" s="43"/>
    </row>
    <row r="85" spans="1:106">
      <c r="D85" s="41"/>
      <c r="F85" s="43"/>
      <c r="G85" s="43"/>
      <c r="I85" s="43"/>
      <c r="J85" s="43"/>
      <c r="L85" s="43"/>
      <c r="N85" s="43"/>
      <c r="P85" s="43"/>
    </row>
    <row r="86" spans="1:106">
      <c r="D86" s="41"/>
      <c r="F86" s="43"/>
      <c r="G86" s="43"/>
      <c r="I86" s="43"/>
      <c r="J86" s="43"/>
      <c r="L86" s="43"/>
      <c r="N86" s="43"/>
      <c r="P86" s="43"/>
    </row>
    <row r="87" spans="1:106">
      <c r="D87" s="41"/>
    </row>
    <row r="88" spans="1:106">
      <c r="D88" s="41"/>
    </row>
    <row r="89" spans="1:106">
      <c r="D89" s="41"/>
    </row>
    <row r="90" spans="1:106">
      <c r="D90" s="41"/>
    </row>
    <row r="91" spans="1:106">
      <c r="D91" s="41"/>
    </row>
    <row r="92" spans="1:106">
      <c r="D92" s="41"/>
    </row>
    <row r="93" spans="1:106">
      <c r="D93" s="41"/>
    </row>
    <row r="94" spans="1:106">
      <c r="D94" s="41"/>
    </row>
    <row r="95" spans="1:106">
      <c r="D95" s="41"/>
    </row>
    <row r="96" spans="1:106">
      <c r="D96" s="41"/>
    </row>
    <row r="97" spans="4:16">
      <c r="D97" s="41"/>
    </row>
    <row r="98" spans="4:16">
      <c r="D98" s="41"/>
    </row>
    <row r="99" spans="4:16">
      <c r="D99" s="41"/>
    </row>
    <row r="100" spans="4:16">
      <c r="D100" s="41"/>
    </row>
    <row r="101" spans="4:16">
      <c r="D101" s="41"/>
    </row>
    <row r="102" spans="4:16">
      <c r="D102" s="41"/>
      <c r="F102" s="43"/>
      <c r="G102" s="43"/>
      <c r="I102" s="43"/>
      <c r="J102" s="43"/>
      <c r="L102" s="43"/>
      <c r="N102" s="43"/>
      <c r="P102" s="43"/>
    </row>
    <row r="103" spans="4:16">
      <c r="D103" s="41"/>
      <c r="F103" s="43"/>
      <c r="G103" s="43"/>
      <c r="I103" s="43"/>
      <c r="J103" s="43"/>
      <c r="L103" s="43"/>
      <c r="N103" s="43"/>
      <c r="P103" s="43"/>
    </row>
    <row r="104" spans="4:16">
      <c r="D104" s="41"/>
      <c r="F104" s="43"/>
      <c r="G104" s="43"/>
      <c r="I104" s="43"/>
      <c r="J104" s="43"/>
      <c r="L104" s="43"/>
      <c r="N104" s="43"/>
      <c r="P104" s="43"/>
    </row>
    <row r="105" spans="4:16">
      <c r="D105" s="41"/>
    </row>
    <row r="106" spans="4:16">
      <c r="D106" s="41"/>
    </row>
    <row r="107" spans="4:16">
      <c r="D107" s="41"/>
    </row>
    <row r="108" spans="4:16">
      <c r="D108" s="41"/>
    </row>
    <row r="109" spans="4:16">
      <c r="D109" s="41"/>
    </row>
    <row r="110" spans="4:16">
      <c r="D110" s="41"/>
    </row>
    <row r="111" spans="4:16">
      <c r="D111" s="41"/>
    </row>
    <row r="112" spans="4:16">
      <c r="D112" s="41"/>
    </row>
    <row r="113" spans="4:4">
      <c r="D113" s="41"/>
    </row>
    <row r="114" spans="4:4">
      <c r="D114" s="41"/>
    </row>
    <row r="115" spans="4:4">
      <c r="D115" s="41"/>
    </row>
    <row r="116" spans="4:4">
      <c r="D116" s="41"/>
    </row>
    <row r="117" spans="4:4">
      <c r="D117" s="41"/>
    </row>
    <row r="118" spans="4:4">
      <c r="D118" s="41"/>
    </row>
    <row r="119" spans="4:4">
      <c r="D119" s="41"/>
    </row>
    <row r="120" spans="4:4">
      <c r="D120" s="41"/>
    </row>
    <row r="121" spans="4:4">
      <c r="D121" s="41"/>
    </row>
    <row r="122" spans="4:4">
      <c r="D122" s="41"/>
    </row>
    <row r="123" spans="4:4">
      <c r="D123" s="41"/>
    </row>
    <row r="124" spans="4:4">
      <c r="D124" s="41"/>
    </row>
    <row r="125" spans="4:4">
      <c r="D125" s="41"/>
    </row>
    <row r="126" spans="4:4">
      <c r="D126" s="41"/>
    </row>
    <row r="127" spans="4:4">
      <c r="D127" s="41"/>
    </row>
    <row r="128" spans="4:4">
      <c r="D128" s="41"/>
    </row>
    <row r="129" spans="4:4">
      <c r="D129" s="41"/>
    </row>
    <row r="130" spans="4:4">
      <c r="D130" s="41"/>
    </row>
    <row r="131" spans="4:4">
      <c r="D131" s="41"/>
    </row>
    <row r="132" spans="4:4">
      <c r="D132" s="41"/>
    </row>
    <row r="133" spans="4:4">
      <c r="D133" s="41"/>
    </row>
    <row r="134" spans="4:4">
      <c r="D134" s="41"/>
    </row>
    <row r="135" spans="4:4">
      <c r="D135" s="41"/>
    </row>
    <row r="136" spans="4:4">
      <c r="D136" s="41"/>
    </row>
    <row r="137" spans="4:4">
      <c r="D137" s="41"/>
    </row>
    <row r="138" spans="4:4">
      <c r="D138" s="41"/>
    </row>
    <row r="139" spans="4:4">
      <c r="D139" s="41"/>
    </row>
    <row r="140" spans="4:4">
      <c r="D140" s="41"/>
    </row>
    <row r="141" spans="4:4">
      <c r="D141" s="41"/>
    </row>
    <row r="142" spans="4:4">
      <c r="D142" s="41"/>
    </row>
    <row r="143" spans="4:4">
      <c r="D143" s="41"/>
    </row>
    <row r="144" spans="4:4">
      <c r="D144" s="41"/>
    </row>
    <row r="145" spans="4:4">
      <c r="D145" s="41"/>
    </row>
    <row r="146" spans="4:4">
      <c r="D146" s="41"/>
    </row>
    <row r="147" spans="4:4">
      <c r="D147" s="41"/>
    </row>
    <row r="148" spans="4:4">
      <c r="D148" s="41"/>
    </row>
    <row r="149" spans="4:4">
      <c r="D149" s="41"/>
    </row>
    <row r="150" spans="4:4">
      <c r="D150" s="41"/>
    </row>
    <row r="151" spans="4:4">
      <c r="D151" s="41"/>
    </row>
    <row r="152" spans="4:4">
      <c r="D152" s="41"/>
    </row>
    <row r="153" spans="4:4">
      <c r="D153" s="41"/>
    </row>
    <row r="154" spans="4:4">
      <c r="D154" s="41"/>
    </row>
    <row r="155" spans="4:4">
      <c r="D155" s="41"/>
    </row>
  </sheetData>
  <mergeCells count="7">
    <mergeCell ref="B82:I82"/>
    <mergeCell ref="J82:O82"/>
    <mergeCell ref="P82:Q82"/>
    <mergeCell ref="J4:O4"/>
    <mergeCell ref="P4:Q4"/>
    <mergeCell ref="J25:O25"/>
    <mergeCell ref="P25:Q25"/>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7PSourceSummary</vt:lpstr>
      <vt:lpstr>forRPM</vt:lpstr>
      <vt:lpstr>SC-New</vt:lpstr>
      <vt:lpstr>SC-NR</vt:lpstr>
      <vt:lpstr>HVAC weighting</vt:lpstr>
      <vt:lpstr>accomplishments</vt:lpstr>
      <vt:lpstr>M_Input_Out</vt:lpstr>
      <vt:lpstr>M_Input</vt:lpstr>
      <vt:lpstr>Segmented</vt:lpstr>
      <vt:lpstr>weighting</vt:lpstr>
      <vt:lpstr>Composite</vt:lpstr>
      <vt:lpstr>Raw</vt:lpstr>
      <vt:lpstr>SavingsData&amp;Analysis</vt:lpstr>
      <vt:lpstr>CostData&amp;Analysis</vt:lpstr>
      <vt:lpstr>Deflator</vt:lpstr>
      <vt:lpstr>MeasureOutput</vt:lpstr>
    </vt:vector>
  </TitlesOfParts>
  <Company>Northwest Power and Conservation Council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Tina Jayaweera</dc:creator>
  <cp:lastModifiedBy>Tina Jayaweera</cp:lastModifiedBy>
  <dcterms:created xsi:type="dcterms:W3CDTF">2014-08-11T21:52:53Z</dcterms:created>
  <dcterms:modified xsi:type="dcterms:W3CDTF">2015-03-12T23:44:50Z</dcterms:modified>
</cp:coreProperties>
</file>